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'List1'!$A$1:$Q$148</definedName>
    <definedName name="_xlnm.Print_Area" localSheetId="1">'List2'!$A$1:$X$634</definedName>
    <definedName name="_xlnm.Print_Area" localSheetId="2">'List3'!$A$1:$K$9</definedName>
  </definedNames>
  <calcPr fullCalcOnLoad="1"/>
</workbook>
</file>

<file path=xl/sharedStrings.xml><?xml version="1.0" encoding="utf-8"?>
<sst xmlns="http://schemas.openxmlformats.org/spreadsheetml/2006/main" count="1376" uniqueCount="677">
  <si>
    <t>Šifra izvora</t>
  </si>
  <si>
    <t>Br.konta</t>
  </si>
  <si>
    <t>A.RAČUN PRIHODA I RASHODA</t>
  </si>
  <si>
    <t>Ostvarenje</t>
  </si>
  <si>
    <t xml:space="preserve"> Plan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</si>
  <si>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</si>
  <si>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</si>
  <si>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</si>
  <si>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</si>
  <si>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</si>
  <si>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</si>
  <si>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</si>
  <si>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</si>
  <si>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</si>
  <si>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</si>
  <si>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</si>
  <si>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</si>
  <si>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</si>
  <si>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</si>
  <si>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</si>
  <si>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</si>
  <si>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</si>
  <si>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</si>
  <si>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</si>
  <si>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</si>
  <si>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</si>
  <si>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</si>
  <si>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</si>
  <si>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</si>
  <si>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</si>
  <si>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</si>
  <si>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</si>
  <si>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</si>
  <si>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</si>
  <si>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</si>
  <si>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</si>
  <si>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</si>
  <si>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</si>
  <si>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</si>
  <si>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</si>
  <si>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</si>
  <si>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</si>
  <si>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</si>
  <si>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</si>
  <si>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</si>
  <si>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</si>
  <si>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</si>
  <si>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</si>
  <si>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</si>
  <si>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</si>
  <si>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</si>
  <si>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</si>
  <si>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</si>
  <si>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</si>
  <si>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</si>
  <si>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</si>
  <si>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</si>
  <si>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</si>
  <si>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</si>
  <si>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</si>
  <si>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</si>
  <si>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</si>
  <si>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</si>
  <si>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</si>
  <si>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</si>
  <si>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</si>
  <si>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</si>
  <si>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</si>
  <si>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</si>
  <si>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</si>
  <si>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</si>
  <si>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</si>
  <si>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</si>
  <si>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</si>
  <si>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</si>
  <si>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</si>
  <si>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</si>
  <si>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</si>
  <si>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</si>
  <si>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</si>
  <si>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</si>
  <si>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</si>
  <si>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</si>
  <si>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</si>
  <si>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</si>
  <si>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</si>
  <si>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</si>
  <si>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</si>
  <si>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</si>
  <si>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</si>
  <si>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</si>
  <si>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</si>
  <si>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</si>
  <si>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</si>
  <si>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</si>
  <si>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</si>
  <si>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</si>
  <si>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</si>
  <si>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</si>
  <si>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</si>
  <si>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</si>
  <si>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</si>
  <si>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</si>
  <si>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</si>
  <si>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</si>
  <si>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</si>
  <si>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</si>
  <si>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</si>
  <si>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</si>
  <si>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</si>
  <si>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</si>
  <si>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</si>
  <si>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</si>
  <si>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</si>
  <si>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</si>
  <si>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</si>
  <si>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</si>
  <si>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</si>
  <si>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</si>
  <si>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</si>
  <si>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</si>
  <si>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</si>
  <si>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</si>
  <si>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</si>
  <si>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</si>
  <si>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</si>
  <si>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</si>
  <si>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</si>
  <si>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</si>
  <si>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</si>
  <si>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</si>
  <si>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</si>
  <si>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</si>
  <si>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</si>
  <si>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</si>
  <si>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</si>
  <si>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</si>
  <si>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</si>
  <si>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</si>
  <si>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>Tekuća zaliha proračuna</t>
  </si>
  <si>
    <t>Nabava dugotrajne imovine</t>
  </si>
  <si>
    <t>Tekući projekt:</t>
  </si>
  <si>
    <t>Prostorno planiranje</t>
  </si>
  <si>
    <t>VATROGASTVO I CIVILNA ZAŠTITA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</si>
  <si>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</si>
  <si>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</si>
  <si>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</si>
  <si>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</si>
  <si>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cesta i drugih javnih površina</t>
  </si>
  <si>
    <t xml:space="preserve">Aktivnost :  </t>
  </si>
  <si>
    <t xml:space="preserve">Aktivnosti: </t>
  </si>
  <si>
    <t>Aktivnosti:</t>
  </si>
  <si>
    <t>Kapitalni projekt 01:</t>
  </si>
  <si>
    <t>Kapitalni projekt 02:</t>
  </si>
  <si>
    <t>Kapitalni projekt 03:</t>
  </si>
  <si>
    <t>Kapitalni projekt 04:</t>
  </si>
  <si>
    <t>Program zaštite okoliša</t>
  </si>
  <si>
    <t>Odvoz otpada i sanacija nelegalnih odlagališta</t>
  </si>
  <si>
    <t>Mala škola-Odgojno i administrativno osoblje</t>
  </si>
  <si>
    <t>Sufinanciranje prijevoza učenika srednjih škola</t>
  </si>
  <si>
    <t xml:space="preserve">Aktivnost : </t>
  </si>
  <si>
    <t>Potpore za novorođeno dijete</t>
  </si>
  <si>
    <t>Manifestacije u kulturi</t>
  </si>
  <si>
    <t>Djelatnost  kulturno umjetničkih društava</t>
  </si>
  <si>
    <t>Pomoć za funkcioniranje vjerskih ustanova</t>
  </si>
  <si>
    <t>Osnovna djelatnost športskih udruga</t>
  </si>
  <si>
    <t>Pomoć u novcu pojedincima i obiteljima</t>
  </si>
  <si>
    <t>Pomoć u novcu (ogrijev)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</si>
  <si>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</si>
  <si>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</si>
  <si>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</si>
  <si>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</si>
  <si>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</si>
  <si>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</si>
  <si>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</si>
  <si>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</si>
  <si>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</si>
  <si>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</si>
  <si>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</si>
  <si>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</si>
  <si>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</si>
  <si>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</si>
  <si>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</si>
  <si>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</si>
  <si>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</si>
  <si>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</si>
  <si>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</si>
  <si>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</si>
  <si>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</si>
  <si>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</si>
  <si>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</si>
  <si>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</si>
  <si>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</si>
  <si>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</si>
  <si>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</si>
  <si>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</si>
  <si>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</si>
  <si>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</si>
  <si>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</si>
  <si>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</si>
  <si>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</si>
  <si>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</si>
  <si>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</si>
  <si>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</si>
  <si>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</si>
  <si>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</si>
  <si>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</si>
  <si>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</si>
  <si>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</si>
  <si>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</si>
  <si>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</si>
  <si>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</si>
  <si>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Zaštita žena</t>
  </si>
  <si>
    <t xml:space="preserve">Funkcijska klasifikacija: </t>
  </si>
  <si>
    <t>08 - Rekreacija, kultura i šport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</si>
  <si>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</si>
  <si>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</si>
  <si>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</si>
  <si>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</si>
  <si>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</si>
  <si>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</si>
  <si>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</si>
  <si>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</si>
  <si>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</si>
  <si>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</si>
  <si>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</si>
  <si>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</si>
  <si>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</si>
  <si>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</si>
  <si>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</si>
  <si>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</si>
  <si>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</si>
  <si>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</si>
  <si>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</si>
  <si>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</si>
  <si>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JEDINSTVENI UPRAVNI ODJEL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</si>
  <si>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</si>
  <si>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</si>
  <si>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</si>
  <si>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</si>
  <si>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</si>
  <si>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Braniteljske udruge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</si>
  <si>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</si>
  <si>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</si>
  <si>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</si>
  <si>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</si>
  <si>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</si>
  <si>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</si>
  <si>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</si>
  <si>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</si>
  <si>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</si>
  <si>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</si>
  <si>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</si>
  <si>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</si>
  <si>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</si>
  <si>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</si>
  <si>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</si>
  <si>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</si>
  <si>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</si>
  <si>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</si>
  <si>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</si>
  <si>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</si>
  <si>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RAZDJEL 003: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</si>
  <si>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</si>
  <si>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</si>
  <si>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</si>
  <si>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</si>
  <si>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</si>
  <si>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subjekata-FZOEU</t>
  </si>
  <si>
    <t>Tekuće pomoći od ostalih subjekata-HZZ</t>
  </si>
  <si>
    <t>Oborinska odvodnja-Manastir Krka</t>
  </si>
  <si>
    <t>Vlastiti komunalni pogon</t>
  </si>
  <si>
    <t>Rezultat poslovanja</t>
  </si>
  <si>
    <t>Prihodi poslovanja ukupno:</t>
  </si>
  <si>
    <t>2008.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</si>
  <si>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</si>
  <si>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</si>
  <si>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</si>
  <si>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</si>
  <si>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</si>
  <si>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</si>
  <si>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</si>
  <si>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</si>
  <si>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</si>
  <si>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</si>
  <si>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</si>
  <si>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</si>
  <si>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</si>
  <si>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</si>
  <si>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</si>
  <si>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</si>
  <si>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</si>
  <si>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</si>
  <si>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</si>
  <si>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</si>
  <si>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</si>
  <si>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</si>
  <si>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</si>
  <si>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</si>
  <si>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</si>
  <si>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</si>
  <si>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</si>
  <si>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</si>
  <si>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</si>
  <si>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</si>
  <si>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</si>
  <si>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</si>
  <si>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</si>
  <si>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</si>
  <si>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</si>
  <si>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</si>
  <si>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</si>
  <si>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</si>
  <si>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</si>
  <si>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</si>
  <si>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</si>
  <si>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</si>
  <si>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</si>
  <si>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P1600</t>
  </si>
  <si>
    <t>P1800</t>
  </si>
  <si>
    <t>T100001</t>
  </si>
  <si>
    <t>T100002</t>
  </si>
  <si>
    <t>T200001</t>
  </si>
  <si>
    <t>T300001</t>
  </si>
  <si>
    <t>T400004</t>
  </si>
  <si>
    <t>T400005</t>
  </si>
  <si>
    <t>A600004</t>
  </si>
  <si>
    <t>Dječje igralište - izgradnja/opremanje Đevrske i dr.</t>
  </si>
  <si>
    <t>K700002</t>
  </si>
  <si>
    <t>K700003</t>
  </si>
  <si>
    <t>T800001</t>
  </si>
  <si>
    <t>T110001</t>
  </si>
  <si>
    <t>T120001</t>
  </si>
  <si>
    <t>T130001</t>
  </si>
  <si>
    <t>T140001</t>
  </si>
  <si>
    <t>T150001</t>
  </si>
  <si>
    <t>T160001</t>
  </si>
  <si>
    <t>T170001</t>
  </si>
  <si>
    <t>T190001</t>
  </si>
  <si>
    <t>T230001</t>
  </si>
  <si>
    <t>Poticaj razvoja gospodarstva</t>
  </si>
  <si>
    <t>Donacije i ostalih rashodi</t>
  </si>
  <si>
    <t>Poticaj poljoprivredi i ruralnom razvoju</t>
  </si>
  <si>
    <t>I.</t>
  </si>
  <si>
    <t>OPĆI DIO</t>
  </si>
  <si>
    <t>D. PRORAČUN UKUPNO</t>
  </si>
  <si>
    <t>Prihodi i primici</t>
  </si>
  <si>
    <t>Rashodi i izdaci</t>
  </si>
  <si>
    <t>Razlika - višak/manjak</t>
  </si>
  <si>
    <t>Članak 1.</t>
  </si>
  <si>
    <t>Članak 2.</t>
  </si>
  <si>
    <t>U tekuću pričuvu Proračuna izdvaja se 10.000,00 kuna.</t>
  </si>
  <si>
    <t>Članak 3.</t>
  </si>
  <si>
    <t>kako slijedi:</t>
  </si>
  <si>
    <t>Članak 4.</t>
  </si>
  <si>
    <t>II. POSEBNI DIO</t>
  </si>
  <si>
    <t>Rashodi i izdaci prema programskoj, ekonomskoj i funkcijskoj klasifikaciji raspoređuju se prema nositeljima i korisnicima u dijelu proračuna kako slijedi: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</si>
  <si>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</si>
  <si>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</si>
  <si>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</si>
  <si>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</si>
  <si>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</si>
  <si>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</si>
  <si>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</si>
  <si>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</si>
  <si>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</si>
  <si>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</si>
  <si>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</si>
  <si>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</si>
  <si>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</si>
  <si>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</si>
  <si>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</si>
  <si>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</si>
  <si>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</si>
  <si>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</si>
  <si>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</si>
  <si>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</si>
  <si>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</si>
  <si>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</si>
  <si>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</si>
  <si>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</si>
  <si>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</si>
  <si>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</si>
  <si>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</si>
  <si>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</si>
  <si>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</si>
  <si>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</si>
  <si>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</si>
  <si>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</si>
  <si>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</si>
  <si>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</si>
  <si>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</si>
  <si>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</si>
  <si>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</si>
  <si>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</si>
  <si>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</si>
  <si>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</si>
  <si>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</si>
  <si>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</si>
  <si>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</si>
  <si>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</si>
  <si>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</si>
  <si>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</si>
  <si>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Naknade troš. osobama izvan radnog odnosa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</si>
  <si>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</si>
  <si>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</si>
  <si>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</si>
  <si>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</si>
  <si>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</si>
  <si>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</si>
  <si>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</si>
  <si>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</si>
  <si>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</si>
  <si>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</si>
  <si>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</si>
  <si>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</si>
  <si>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</si>
  <si>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</si>
  <si>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</si>
  <si>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</si>
  <si>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</si>
  <si>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</si>
  <si>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</si>
  <si>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</si>
  <si>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</si>
  <si>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7</t>
  </si>
  <si>
    <t>Na temelju članka 7. i članka 39. stavka 2. Zakona o proračunu ("Narodne novine",broj 87/08), i članka 32. Statuta Općine Kistanje</t>
  </si>
  <si>
    <t>III. PLAN RAZVOJNIH PROGRAMA</t>
  </si>
  <si>
    <t>Plan 2011.</t>
  </si>
  <si>
    <t>Rashodi poslovanja za nefinancijsku imovinu</t>
  </si>
  <si>
    <t>Članak 6.</t>
  </si>
  <si>
    <t>Plan 2014.</t>
  </si>
  <si>
    <t>3/2</t>
  </si>
  <si>
    <t>3/1</t>
  </si>
  <si>
    <t>U Planu razvojnih programa, tabele glase:</t>
  </si>
  <si>
    <t>Plan 2015.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</si>
  <si>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</si>
  <si>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</si>
  <si>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</si>
  <si>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</si>
  <si>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</si>
  <si>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</si>
  <si>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</si>
  <si>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</si>
  <si>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</si>
  <si>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Potpore iz proračuna-Minis.soc.politike i mladih</t>
  </si>
  <si>
    <t>2014.</t>
  </si>
  <si>
    <t>2015.</t>
  </si>
  <si>
    <t>Naknade - lokalni izbori</t>
  </si>
  <si>
    <t>Tekuće donacije u novcu - Radio "Banska kosa"</t>
  </si>
  <si>
    <t>Obnova kućice za MO Varivode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</si>
  <si>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</si>
  <si>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</si>
  <si>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</si>
  <si>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</si>
  <si>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</si>
  <si>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</si>
  <si>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</si>
  <si>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</si>
  <si>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</si>
  <si>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</si>
  <si>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</si>
  <si>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</si>
  <si>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</si>
  <si>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</si>
  <si>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</si>
  <si>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</si>
  <si>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</si>
  <si>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</si>
  <si>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</si>
  <si>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</si>
  <si>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</si>
  <si>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</si>
  <si>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</si>
  <si>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</si>
  <si>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</si>
  <si>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</si>
  <si>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</si>
  <si>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</si>
  <si>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</si>
  <si>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</si>
  <si>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</si>
  <si>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</si>
  <si>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</si>
  <si>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</si>
  <si>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</si>
  <si>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Tekuće pomoći od ostalih subjekata-žup.sud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</si>
  <si>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</si>
  <si>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</si>
  <si>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</si>
  <si>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</si>
  <si>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</si>
  <si>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</si>
  <si>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</si>
  <si>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</si>
  <si>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</si>
  <si>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</si>
  <si>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</si>
  <si>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</si>
  <si>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</si>
  <si>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</si>
  <si>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</si>
  <si>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</si>
  <si>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</si>
  <si>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</si>
  <si>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donacije u novcu - Hitna pomoć</t>
  </si>
  <si>
    <t>2016</t>
  </si>
  <si>
    <t>Ured za ljudska prava i manjine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</si>
  <si>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</si>
  <si>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</si>
  <si>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</si>
  <si>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</si>
  <si>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Obnova kućice za MO Varivode-Nunić</t>
  </si>
  <si>
    <t>Usluge telefona - bonovi</t>
  </si>
  <si>
    <t>Uređaji, strojevi i oprema za ostale namjene - komunalni kamion</t>
  </si>
  <si>
    <t xml:space="preserve">Tekuće pomoći od ostalih subjekata-vodovod   </t>
  </si>
  <si>
    <t>Tekuće pomoći od ostalih subjekata - ostalo</t>
  </si>
  <si>
    <t>Naknade - izbori za mjesne odbore</t>
  </si>
  <si>
    <t>Ostali građevinski objekti - gradnja mjesnih vodovoda</t>
  </si>
  <si>
    <t>Tekuće pom. od ostalih subjekata-PSGO projekt</t>
  </si>
  <si>
    <t>Potpre iz proračuna - Ministarstvo turizma</t>
  </si>
  <si>
    <t>Tekuće pomoći od ostalih subjekata-Nacionalni park Krka</t>
  </si>
  <si>
    <t>Plan 2016.</t>
  </si>
  <si>
    <t>Reprezentacija - izvršni čelnik</t>
  </si>
  <si>
    <t>PRORAČUN ZA 2014.GODINU I PROJEKCIJA PRORAČUNA ZA 2015. I 2016. GODINU</t>
  </si>
  <si>
    <t>Proračun Općine Kistanje za 2014. godinu u daljnjem tekstu Proračuna, sastoji se od:</t>
  </si>
  <si>
    <t>Prihodi i rashodi te primici i izdaci po ekonomskoj klasifikaciji utvrđuju se u Računu prihoda i rashoda i Računu financiranja za 2014. godinu</t>
  </si>
  <si>
    <t xml:space="preserve">Zašto </t>
  </si>
  <si>
    <t>GLAVA 00102:</t>
  </si>
  <si>
    <t>GLAVA 00103</t>
  </si>
  <si>
    <t>GLAVA 00201:</t>
  </si>
  <si>
    <t>VSNM Općine Kistanje</t>
  </si>
  <si>
    <t>RAZDJEL 003</t>
  </si>
  <si>
    <t>GLAVA 00305</t>
  </si>
  <si>
    <t>GLAVA 00306</t>
  </si>
  <si>
    <t>GLAVA 00402</t>
  </si>
  <si>
    <t>Civilna zaštita</t>
  </si>
  <si>
    <t>KUD - ovi</t>
  </si>
  <si>
    <t>Vjerske ustanove</t>
  </si>
  <si>
    <t>Program socijalne skrbi i novčanih pomoći preko udruga</t>
  </si>
  <si>
    <t>Provedba projekta Pomoć starim i nemoćnim, MI Split</t>
  </si>
  <si>
    <t>DODATNE USLUGE U ZDRAVSTVU I PREVENTIVA</t>
  </si>
  <si>
    <t>Oborinska odvodnja u Novom naselju Kistanje 1</t>
  </si>
  <si>
    <t>Izgradnja reciklažnog dvorišta</t>
  </si>
  <si>
    <t>2016.</t>
  </si>
  <si>
    <t>Projektna dokumentacija - centar Kistanje</t>
  </si>
  <si>
    <t>RAZDJEL   002</t>
  </si>
  <si>
    <t xml:space="preserve">IZVRŠNO TIJELO </t>
  </si>
  <si>
    <t>Općinski načelnik</t>
  </si>
  <si>
    <t xml:space="preserve">Izvršno tijelo </t>
  </si>
  <si>
    <t>KOMUNALNA INFRASTRUKTURA-ODRŽAVANJE</t>
  </si>
  <si>
    <t>PSGO - Pomoć starim i nemoćnim osobama-u kući</t>
  </si>
  <si>
    <t>Poslovi deratizacije i dezinsekcije,veterinarstva i zdrav.usluge</t>
  </si>
  <si>
    <t>Ovaj Proračun Općine Kistanje za 2014. godinu i Projekcije proračuna za 2015. i 2016.godinu stupa na snagu osmog dana od dana objave u  "Službenom vjesniku Šibensko-kninske županije", a primjenjuje se od 01.siječnja 2014. godine</t>
  </si>
  <si>
    <t>("Službeni vjesnik Šibensko-kninske županije",broj 8/09), Općinsko vijeće Općine Kistanje , na svojoj 4.sjednici održanoj dana</t>
  </si>
  <si>
    <t>04.prosinca 2013.g., donosi</t>
  </si>
  <si>
    <t>Kistanje ,04.prosinca 2013.g.</t>
  </si>
  <si>
    <t>Marko Sladaković</t>
  </si>
  <si>
    <t>OPĆINSKO VIJEĆE OPĆINE KISTANJE</t>
  </si>
  <si>
    <t>Program 02:</t>
  </si>
  <si>
    <t>Program 03:</t>
  </si>
  <si>
    <t>T100003</t>
  </si>
  <si>
    <t>Donošenje akata i mjera iz djelokruga  izvršnog tijela</t>
  </si>
  <si>
    <t>Program 05:</t>
  </si>
  <si>
    <t>Program donošenja akata iz djelokruga tijela</t>
  </si>
  <si>
    <t>T500001</t>
  </si>
  <si>
    <t>T500002</t>
  </si>
  <si>
    <t>T500003</t>
  </si>
  <si>
    <t>T500006</t>
  </si>
  <si>
    <t>K500007</t>
  </si>
  <si>
    <t>Funkcijska klasifikacija:03-Javni red i sigurnost</t>
  </si>
  <si>
    <t>Program 07:</t>
  </si>
  <si>
    <t>T700001</t>
  </si>
  <si>
    <t xml:space="preserve"> Održav.i uređiv. javnih zel.površina - Javni radovi</t>
  </si>
  <si>
    <t>Program 08:</t>
  </si>
  <si>
    <t>: Izgradnja i asfaltiranje cesta, nogostupa, trgova</t>
  </si>
  <si>
    <t>: Izgradnja objekta i uređaja vodoopskrbe - vodovod</t>
  </si>
  <si>
    <t>: Izgradnja objekta i uređaja odvodnje - taložnik</t>
  </si>
  <si>
    <t>: Izgradnja javne rasvjete</t>
  </si>
  <si>
    <t>Program 09:</t>
  </si>
  <si>
    <t>P9000</t>
  </si>
  <si>
    <t>T900001</t>
  </si>
  <si>
    <t>K900001</t>
  </si>
  <si>
    <t>Program 10:</t>
  </si>
  <si>
    <t>P1100</t>
  </si>
  <si>
    <t>Javne potrebe iznad standarda u školi</t>
  </si>
  <si>
    <t>Poticanje mjere demografske obnove</t>
  </si>
  <si>
    <t>Program predškolskog odgoja</t>
  </si>
  <si>
    <t>P1200</t>
  </si>
  <si>
    <t>Funkcijska klasifikacija 09-Obrazovanje</t>
  </si>
  <si>
    <t>Program javnih potreba u kulturi</t>
  </si>
  <si>
    <t>Organizacija rekreacija i sportske aktivnosti</t>
  </si>
  <si>
    <t>predstavničkog i izvršnog tijela</t>
  </si>
  <si>
    <t>T100004</t>
  </si>
  <si>
    <t>T300002</t>
  </si>
  <si>
    <t>T300003</t>
  </si>
  <si>
    <t>T300004</t>
  </si>
  <si>
    <t>T300005</t>
  </si>
  <si>
    <t>Prostorno planiranje-izrada prostorno planske dokumentacije</t>
  </si>
  <si>
    <t>K300006</t>
  </si>
  <si>
    <t>Program  04:</t>
  </si>
  <si>
    <t>A400001</t>
  </si>
  <si>
    <t>A400002</t>
  </si>
  <si>
    <t>Program 06:</t>
  </si>
  <si>
    <t>T500004</t>
  </si>
  <si>
    <t>A500005</t>
  </si>
  <si>
    <t>K600001</t>
  </si>
  <si>
    <t>K600002</t>
  </si>
  <si>
    <t>K600003</t>
  </si>
  <si>
    <t>K600004</t>
  </si>
  <si>
    <t>Izrada projekne dokumentacije za infrastrukturu (npr.groblja i sl. - izrada projekata)</t>
  </si>
  <si>
    <t>K600005</t>
  </si>
  <si>
    <t>KOMUNALNA INFRASTRUKTURA-IZGRADNJA</t>
  </si>
  <si>
    <t>T90001</t>
  </si>
  <si>
    <t xml:space="preserve">Program 12: </t>
  </si>
  <si>
    <t>T120002</t>
  </si>
  <si>
    <t>T120003</t>
  </si>
  <si>
    <t>T120004</t>
  </si>
  <si>
    <t>Program  13 :</t>
  </si>
  <si>
    <t>T1300</t>
  </si>
  <si>
    <t>Program 14:</t>
  </si>
  <si>
    <t>T1400</t>
  </si>
  <si>
    <t>Program 15:</t>
  </si>
  <si>
    <t>PROGRAM SOCIJALNE SKRBI I NOVČANE POMOĆI</t>
  </si>
  <si>
    <t>P1500</t>
  </si>
  <si>
    <t>T150002</t>
  </si>
  <si>
    <t>Program 17:</t>
  </si>
  <si>
    <t>Funkcijska klasifikacija  10-socijalna  zaštita</t>
  </si>
  <si>
    <t>Program 16:</t>
  </si>
  <si>
    <t>T160002</t>
  </si>
  <si>
    <t>Pomoć u kući starijim osobama</t>
  </si>
  <si>
    <t>Funkcijska klasifikacija 10-socijalna zaštita</t>
  </si>
  <si>
    <t>T1700</t>
  </si>
  <si>
    <t>Program 18:</t>
  </si>
  <si>
    <t>P180001</t>
  </si>
  <si>
    <t>Program 19:</t>
  </si>
  <si>
    <t>T1900</t>
  </si>
  <si>
    <t>Funkcijska klasifikacija  06-Usluge unapređenja stanovanja i zajdn</t>
  </si>
  <si>
    <t>Na temelju članka 33. Zakona o proračunu ("Narodne novine" broj 87/08,136/12), članka 32. Statuta Općine Kistanje ("Službeni vjesnik Šibensko-kninske županije",</t>
  </si>
  <si>
    <t xml:space="preserve">PLAN </t>
  </si>
  <si>
    <t xml:space="preserve">           razvojnih programa za 2014.godinu s projekcijom za 2015. i 2016. godinu</t>
  </si>
  <si>
    <t>Plan sadrži rashode za nabavu nefinancijske imovine.</t>
  </si>
  <si>
    <t>Plan razvojnih programa za 2014. godinu s projekcijom za 2015. i 2016. godinu sadrži rashode za nabavu nefinancijske imovine, kako slijedi:</t>
  </si>
  <si>
    <t xml:space="preserve">                        III. PLAN RAZVOJNIH PROGRAMA</t>
  </si>
  <si>
    <t>Plan 2012.</t>
  </si>
  <si>
    <t>2/1</t>
  </si>
  <si>
    <t>Sanacija i modernizacija nerazvrstane ceste u Nuniću</t>
  </si>
  <si>
    <t>Prometnice i odvodnja Novo naselje Kistanje 1-II faza</t>
  </si>
  <si>
    <t>Sanacija i modernizacija nerazvrstane ceste Parčić</t>
  </si>
  <si>
    <t>Provedba stručnog nadzora nad modernizacijom 
nerazvrstanih cesta</t>
  </si>
  <si>
    <t>Izgradnja mjesnog vodovoda za zaseok Reljići</t>
  </si>
  <si>
    <t>Ostali građ.objekti - autokamp Kistanje</t>
  </si>
  <si>
    <t>Izgradnja javne rasvjete</t>
  </si>
  <si>
    <t>Uređaji, strojevi i oprema za ostale namjene - smećar
komunalno vozilo.</t>
  </si>
  <si>
    <t>Uređaji, str. i oprema za ostale namjene - kontejneri</t>
  </si>
  <si>
    <t>Geodetsko katastarske usluge</t>
  </si>
  <si>
    <t>Projektna dokumentacija-razna</t>
  </si>
  <si>
    <t>Projektna dokumentacija ul.Hrvatskih branitelja D 59</t>
  </si>
  <si>
    <t xml:space="preserve">Projektna dokumentacija za poduzetnički centar Krka </t>
  </si>
  <si>
    <t xml:space="preserve">Ovaj Plan razvojnih programa za 2014. godinu s projekcijm za 2015. i 2016. godinu sadržan je u članku 4. Posebnog dijela Proračuna općine Kistanje za </t>
  </si>
  <si>
    <t>Plana razvojnih programa prikazan je u članku 5. navedenog proračuna i čini njegov sastavni dio.</t>
  </si>
  <si>
    <t>URBROJ: 2182/16-01-13-1</t>
  </si>
  <si>
    <t xml:space="preserve">                                    OPĆINSKO VIJEĆE OPĆINE KISTANJE</t>
  </si>
  <si>
    <t>Predsjednik</t>
  </si>
  <si>
    <t>KLASA: 400-06/13-01/17</t>
  </si>
  <si>
    <t>URBROJ:2182/16-01-13-1</t>
  </si>
  <si>
    <t>od 01.siječnja 2014.g.</t>
  </si>
  <si>
    <t>broj 8/09,15/10,4/13), Općinsko vijeće Općine Kistanje na 4.sjednici održanoj  04.prosinca 2013.g., donijelo je</t>
  </si>
  <si>
    <t>KLASA: 400-06/13-01/18</t>
  </si>
  <si>
    <t>Kistanje,_04.prosinca 2013.g.</t>
  </si>
  <si>
    <t xml:space="preserve">                                 Predsjednik</t>
  </si>
  <si>
    <t xml:space="preserve">                                  Marko Sladaković</t>
  </si>
  <si>
    <t xml:space="preserve">Plan razvojnih programa usklađivat će se za svaku godinu. </t>
  </si>
  <si>
    <t>2014. s projekcijom proračuna za 2015. i 2016. g. gdje je razvrstan prema programskoj, ekonomskoj i financijskoj klasifkaciji, a zbirni tablični prikaz rashoda</t>
  </si>
  <si>
    <t xml:space="preserve">Planirano razdoblje izgradnje i dovršenja objekata te nabave opreme i projektne dokumentacije prema planu za 2014. godinu je 31.12.2014. godine. </t>
  </si>
  <si>
    <t>Ovaj Plan razvojnih programa za 2014. godinu s projekcijom za 2015. i 2016. g.stupa na snagu osam dana od dana objave u "Službenom vjesniku Šibensko-</t>
  </si>
  <si>
    <t>kninske županije , a primjenjuje se od 01.siječnja 2014.godine.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</si>
</sst>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7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6" fontId="1" fillId="33" borderId="17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49" fontId="1" fillId="33" borderId="10" xfId="51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8" borderId="26" xfId="0" applyNumberFormat="1" applyFont="1" applyFill="1" applyBorder="1" applyAlignment="1">
      <alignment/>
    </xf>
    <xf numFmtId="2" fontId="1" fillId="39" borderId="2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" fillId="37" borderId="28" xfId="0" applyFont="1" applyFill="1" applyBorder="1" applyAlignment="1">
      <alignment/>
    </xf>
    <xf numFmtId="3" fontId="3" fillId="37" borderId="28" xfId="0" applyNumberFormat="1" applyFont="1" applyFill="1" applyBorder="1" applyAlignment="1">
      <alignment/>
    </xf>
    <xf numFmtId="3" fontId="3" fillId="37" borderId="28" xfId="0" applyNumberFormat="1" applyFont="1" applyFill="1" applyBorder="1" applyAlignment="1">
      <alignment/>
    </xf>
    <xf numFmtId="2" fontId="3" fillId="37" borderId="2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8" xfId="0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2" fontId="3" fillId="41" borderId="28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3" fillId="37" borderId="22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9" fontId="1" fillId="0" borderId="0" xfId="5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9" fontId="3" fillId="0" borderId="0" xfId="5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3" fontId="3" fillId="37" borderId="21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3" fillId="39" borderId="18" xfId="0" applyFont="1" applyFill="1" applyBorder="1" applyAlignment="1">
      <alignment/>
    </xf>
    <xf numFmtId="3" fontId="3" fillId="39" borderId="18" xfId="0" applyNumberFormat="1" applyFont="1" applyFill="1" applyBorder="1" applyAlignment="1">
      <alignment/>
    </xf>
    <xf numFmtId="3" fontId="4" fillId="37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4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3" fontId="11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3" fontId="11" fillId="34" borderId="13" xfId="0" applyNumberFormat="1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6" fontId="11" fillId="34" borderId="13" xfId="51" applyNumberFormat="1" applyFont="1" applyFill="1" applyBorder="1" applyAlignment="1">
      <alignment/>
    </xf>
    <xf numFmtId="9" fontId="11" fillId="34" borderId="13" xfId="51" applyFont="1" applyFill="1" applyBorder="1" applyAlignment="1">
      <alignment/>
    </xf>
    <xf numFmtId="13" fontId="11" fillId="34" borderId="13" xfId="51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0" xfId="0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9" fontId="13" fillId="0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15" fillId="0" borderId="3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13" fillId="0" borderId="3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2" fontId="3" fillId="37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7" borderId="28" xfId="0" applyNumberFormat="1" applyFont="1" applyFill="1" applyBorder="1" applyAlignment="1">
      <alignment/>
    </xf>
    <xf numFmtId="3" fontId="4" fillId="39" borderId="18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38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7" borderId="2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41" borderId="0" xfId="0" applyNumberFormat="1" applyFont="1" applyFill="1" applyAlignment="1">
      <alignment/>
    </xf>
    <xf numFmtId="3" fontId="4" fillId="41" borderId="10" xfId="0" applyNumberFormat="1" applyFont="1" applyFill="1" applyBorder="1" applyAlignment="1">
      <alignment/>
    </xf>
    <xf numFmtId="3" fontId="4" fillId="41" borderId="28" xfId="0" applyNumberFormat="1" applyFont="1" applyFill="1" applyBorder="1" applyAlignment="1">
      <alignment/>
    </xf>
    <xf numFmtId="3" fontId="4" fillId="37" borderId="2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37" borderId="21" xfId="0" applyNumberFormat="1" applyFont="1" applyFill="1" applyBorder="1" applyAlignment="1">
      <alignment/>
    </xf>
    <xf numFmtId="3" fontId="4" fillId="37" borderId="28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4" fillId="43" borderId="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3" borderId="0" xfId="0" applyFont="1" applyFill="1" applyAlignment="1">
      <alignment/>
    </xf>
    <xf numFmtId="0" fontId="3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43" borderId="0" xfId="0" applyFont="1" applyFill="1" applyBorder="1" applyAlignment="1">
      <alignment/>
    </xf>
    <xf numFmtId="0" fontId="3" fillId="39" borderId="26" xfId="0" applyFont="1" applyFill="1" applyBorder="1" applyAlignment="1">
      <alignment/>
    </xf>
    <xf numFmtId="3" fontId="3" fillId="39" borderId="26" xfId="0" applyNumberFormat="1" applyFont="1" applyFill="1" applyBorder="1" applyAlignment="1">
      <alignment/>
    </xf>
    <xf numFmtId="3" fontId="4" fillId="39" borderId="26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1" fillId="43" borderId="0" xfId="0" applyNumberFormat="1" applyFont="1" applyFill="1" applyAlignment="1">
      <alignment/>
    </xf>
    <xf numFmtId="3" fontId="1" fillId="43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4" fillId="43" borderId="0" xfId="0" applyNumberFormat="1" applyFont="1" applyFill="1" applyBorder="1" applyAlignment="1">
      <alignment/>
    </xf>
    <xf numFmtId="3" fontId="3" fillId="43" borderId="0" xfId="0" applyNumberFormat="1" applyFont="1" applyFill="1" applyAlignment="1">
      <alignment/>
    </xf>
    <xf numFmtId="0" fontId="3" fillId="37" borderId="22" xfId="0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0" fontId="3" fillId="43" borderId="0" xfId="0" applyFont="1" applyFill="1" applyAlignment="1">
      <alignment/>
    </xf>
    <xf numFmtId="3" fontId="3" fillId="43" borderId="0" xfId="0" applyNumberFormat="1" applyFont="1" applyFill="1" applyAlignment="1">
      <alignment/>
    </xf>
    <xf numFmtId="3" fontId="3" fillId="43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0" fontId="5" fillId="43" borderId="0" xfId="0" applyFont="1" applyFill="1" applyAlignment="1">
      <alignment/>
    </xf>
    <xf numFmtId="3" fontId="1" fillId="36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8" borderId="19" xfId="0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3" fontId="3" fillId="38" borderId="19" xfId="0" applyNumberFormat="1" applyFont="1" applyFill="1" applyBorder="1" applyAlignment="1">
      <alignment/>
    </xf>
    <xf numFmtId="3" fontId="15" fillId="38" borderId="19" xfId="0" applyNumberFormat="1" applyFont="1" applyFill="1" applyBorder="1" applyAlignment="1">
      <alignment/>
    </xf>
    <xf numFmtId="0" fontId="1" fillId="43" borderId="33" xfId="0" applyFont="1" applyFill="1" applyBorder="1" applyAlignment="1">
      <alignment/>
    </xf>
    <xf numFmtId="0" fontId="3" fillId="43" borderId="33" xfId="0" applyFont="1" applyFill="1" applyBorder="1" applyAlignment="1">
      <alignment/>
    </xf>
    <xf numFmtId="3" fontId="1" fillId="43" borderId="33" xfId="0" applyNumberFormat="1" applyFont="1" applyFill="1" applyBorder="1" applyAlignment="1">
      <alignment/>
    </xf>
    <xf numFmtId="0" fontId="3" fillId="39" borderId="26" xfId="0" applyFont="1" applyFill="1" applyBorder="1" applyAlignment="1">
      <alignment/>
    </xf>
    <xf numFmtId="3" fontId="3" fillId="39" borderId="26" xfId="0" applyNumberFormat="1" applyFont="1" applyFill="1" applyBorder="1" applyAlignment="1">
      <alignment/>
    </xf>
    <xf numFmtId="3" fontId="4" fillId="39" borderId="26" xfId="0" applyNumberFormat="1" applyFont="1" applyFill="1" applyBorder="1" applyAlignment="1">
      <alignment/>
    </xf>
    <xf numFmtId="3" fontId="0" fillId="43" borderId="33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4" fillId="40" borderId="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3" fontId="4" fillId="4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2" fontId="1" fillId="40" borderId="0" xfId="0" applyNumberFormat="1" applyFont="1" applyFill="1" applyAlignment="1">
      <alignment/>
    </xf>
    <xf numFmtId="0" fontId="1" fillId="40" borderId="0" xfId="0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/>
    </xf>
    <xf numFmtId="2" fontId="1" fillId="40" borderId="0" xfId="0" applyNumberFormat="1" applyFont="1" applyFill="1" applyAlignment="1">
      <alignment/>
    </xf>
    <xf numFmtId="3" fontId="1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4" fillId="40" borderId="0" xfId="0" applyNumberFormat="1" applyFont="1" applyFill="1" applyAlignment="1">
      <alignment/>
    </xf>
    <xf numFmtId="3" fontId="3" fillId="40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3" fillId="36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2" fontId="1" fillId="40" borderId="17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2" fontId="1" fillId="40" borderId="24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0" fontId="15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13" fillId="0" borderId="10" xfId="5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13" fillId="0" borderId="30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18" fillId="0" borderId="10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2" xfId="0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AppData\Local\Temp\Plan%20razvojnih%20programa%20za%202014.godin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razvojnih programa za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7"/>
  <sheetViews>
    <sheetView tabSelected="1" zoomScalePageLayoutView="0" workbookViewId="0" topLeftCell="A132">
      <selection activeCell="M155" sqref="M155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25.8515625" style="0" customWidth="1"/>
    <col min="11" max="11" width="9.28125" style="0" customWidth="1"/>
    <col min="13" max="13" width="9.421875" style="102" customWidth="1"/>
    <col min="14" max="14" width="11.57421875" style="76" customWidth="1"/>
    <col min="15" max="15" width="11.140625" style="230" customWidth="1"/>
    <col min="16" max="16" width="9.421875" style="116" customWidth="1"/>
    <col min="17" max="17" width="9.8515625" style="24" customWidth="1"/>
  </cols>
  <sheetData>
    <row r="2" spans="4:16" ht="15">
      <c r="D2" t="s">
        <v>426</v>
      </c>
      <c r="M2" s="80"/>
      <c r="N2" s="75"/>
      <c r="O2" s="221"/>
      <c r="P2" s="24"/>
    </row>
    <row r="3" spans="4:16" ht="15">
      <c r="D3" t="s">
        <v>554</v>
      </c>
      <c r="M3" s="80"/>
      <c r="N3" s="75"/>
      <c r="O3" s="221"/>
      <c r="P3" s="24"/>
    </row>
    <row r="4" spans="4:16" ht="15">
      <c r="D4" t="s">
        <v>555</v>
      </c>
      <c r="M4" s="80"/>
      <c r="N4" s="75"/>
      <c r="O4" s="221"/>
      <c r="P4" s="24"/>
    </row>
    <row r="5" spans="13:16" ht="15">
      <c r="M5" s="80"/>
      <c r="N5" s="75"/>
      <c r="O5" s="221"/>
      <c r="P5" s="24"/>
    </row>
    <row r="6" spans="1:17" ht="15.75">
      <c r="A6" s="484" t="s">
        <v>524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</row>
    <row r="7" spans="1:17" ht="15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98"/>
      <c r="N7" s="84"/>
      <c r="O7" s="222"/>
      <c r="P7" s="113"/>
      <c r="Q7" s="113"/>
    </row>
    <row r="8" spans="1:17" s="44" customFormat="1" ht="15">
      <c r="A8" s="85" t="s">
        <v>343</v>
      </c>
      <c r="B8" s="85"/>
      <c r="C8" s="85"/>
      <c r="D8" s="85"/>
      <c r="E8" s="85" t="s">
        <v>344</v>
      </c>
      <c r="F8" s="85"/>
      <c r="G8" s="85"/>
      <c r="H8" s="85"/>
      <c r="I8" s="85"/>
      <c r="J8" s="85"/>
      <c r="K8" s="85"/>
      <c r="L8" s="85" t="s">
        <v>349</v>
      </c>
      <c r="M8" s="99"/>
      <c r="N8" s="85"/>
      <c r="O8" s="222"/>
      <c r="P8" s="114"/>
      <c r="Q8" s="114"/>
    </row>
    <row r="9" spans="1:17" s="44" customFormat="1" ht="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99"/>
      <c r="N9" s="85"/>
      <c r="O9" s="222"/>
      <c r="P9" s="114"/>
      <c r="Q9" s="114"/>
    </row>
    <row r="10" spans="1:17" s="44" customFormat="1" ht="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 t="s">
        <v>525</v>
      </c>
      <c r="L10" s="85"/>
      <c r="M10" s="99"/>
      <c r="N10" s="85"/>
      <c r="O10" s="222"/>
      <c r="P10" s="114"/>
      <c r="Q10" s="114"/>
    </row>
    <row r="12" spans="1:17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10" t="s">
        <v>3</v>
      </c>
      <c r="L12" s="10" t="s">
        <v>4</v>
      </c>
      <c r="M12" s="10" t="s">
        <v>397</v>
      </c>
      <c r="N12" s="55" t="s">
        <v>6</v>
      </c>
      <c r="O12" s="223" t="s">
        <v>5</v>
      </c>
      <c r="P12" s="55" t="s">
        <v>6</v>
      </c>
      <c r="Q12" s="10" t="s">
        <v>6</v>
      </c>
    </row>
    <row r="13" spans="1:17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10">
        <v>2012</v>
      </c>
      <c r="L13" s="10">
        <v>2013</v>
      </c>
      <c r="M13" s="10">
        <v>2013</v>
      </c>
      <c r="N13" s="56">
        <v>2014</v>
      </c>
      <c r="O13" s="224">
        <v>2014</v>
      </c>
      <c r="P13" s="56">
        <v>2015</v>
      </c>
      <c r="Q13" s="117" t="s">
        <v>506</v>
      </c>
    </row>
    <row r="14" spans="1:17" ht="12.75">
      <c r="A14" s="1" t="s">
        <v>0</v>
      </c>
      <c r="B14" s="1"/>
      <c r="C14" s="1"/>
      <c r="D14" s="1"/>
      <c r="E14" s="1"/>
      <c r="F14" s="1"/>
      <c r="G14" s="1"/>
      <c r="H14" s="3"/>
      <c r="I14" s="3"/>
      <c r="J14" s="3"/>
      <c r="K14" s="10">
        <v>1</v>
      </c>
      <c r="L14" s="10">
        <v>2</v>
      </c>
      <c r="M14" s="10">
        <v>3</v>
      </c>
      <c r="N14" s="55">
        <v>4</v>
      </c>
      <c r="O14" s="123">
        <v>5</v>
      </c>
      <c r="P14" s="55">
        <v>6</v>
      </c>
      <c r="Q14" s="117" t="s">
        <v>425</v>
      </c>
    </row>
    <row r="15" spans="1:17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3"/>
      <c r="I15" s="3"/>
      <c r="J15" s="3"/>
      <c r="K15" s="103"/>
      <c r="L15" s="103"/>
      <c r="M15" s="103"/>
      <c r="N15" s="104"/>
      <c r="O15" s="225"/>
      <c r="P15" s="104"/>
      <c r="Q15" s="118"/>
    </row>
    <row r="16" spans="1:17" ht="12.75">
      <c r="A16" s="4"/>
      <c r="B16" s="4"/>
      <c r="C16" s="4"/>
      <c r="D16" s="4"/>
      <c r="E16" s="4"/>
      <c r="F16" s="4"/>
      <c r="G16" s="4"/>
      <c r="H16" s="38" t="s">
        <v>2</v>
      </c>
      <c r="I16" s="38"/>
      <c r="J16" s="38"/>
      <c r="K16" s="38"/>
      <c r="L16" s="38"/>
      <c r="M16" s="38"/>
      <c r="N16" s="41"/>
      <c r="O16" s="226"/>
      <c r="P16" s="41"/>
      <c r="Q16" s="12"/>
    </row>
    <row r="17" spans="1:17" s="24" customFormat="1" ht="12.75">
      <c r="A17" s="21"/>
      <c r="B17" s="21"/>
      <c r="C17" s="21"/>
      <c r="D17" s="21"/>
      <c r="E17" s="21"/>
      <c r="F17" s="21"/>
      <c r="G17" s="21"/>
      <c r="H17" s="105" t="s">
        <v>273</v>
      </c>
      <c r="I17" s="70"/>
      <c r="J17" s="71"/>
      <c r="K17" s="77">
        <f aca="true" t="shared" si="0" ref="K17:Q17">K18+K19</f>
        <v>6033210</v>
      </c>
      <c r="L17" s="77">
        <f t="shared" si="0"/>
        <v>7907000</v>
      </c>
      <c r="M17" s="77">
        <f t="shared" si="0"/>
        <v>8011110</v>
      </c>
      <c r="N17" s="77">
        <f t="shared" si="0"/>
        <v>7640100</v>
      </c>
      <c r="O17" s="96">
        <f t="shared" si="0"/>
        <v>9275100</v>
      </c>
      <c r="P17" s="77">
        <f t="shared" si="0"/>
        <v>8826500</v>
      </c>
      <c r="Q17" s="77">
        <f t="shared" si="0"/>
        <v>7926500</v>
      </c>
    </row>
    <row r="18" spans="1:17" ht="12.75">
      <c r="A18" s="1"/>
      <c r="B18" s="1"/>
      <c r="C18" s="1"/>
      <c r="D18" s="1"/>
      <c r="E18" s="1"/>
      <c r="F18" s="1"/>
      <c r="G18" s="1"/>
      <c r="H18" s="25" t="s">
        <v>7</v>
      </c>
      <c r="I18" s="31"/>
      <c r="J18" s="30"/>
      <c r="K18" s="26">
        <f aca="true" t="shared" si="1" ref="K18:Q18">K50</f>
        <v>6032032</v>
      </c>
      <c r="L18" s="26">
        <f t="shared" si="1"/>
        <v>7877000</v>
      </c>
      <c r="M18" s="26">
        <f t="shared" si="1"/>
        <v>7996110</v>
      </c>
      <c r="N18" s="26">
        <f t="shared" si="1"/>
        <v>7610100</v>
      </c>
      <c r="O18" s="96">
        <f t="shared" si="1"/>
        <v>9245100</v>
      </c>
      <c r="P18" s="29">
        <f t="shared" si="1"/>
        <v>8796500</v>
      </c>
      <c r="Q18" s="29">
        <f t="shared" si="1"/>
        <v>7896500</v>
      </c>
    </row>
    <row r="19" spans="1:17" ht="12.75">
      <c r="A19" s="1"/>
      <c r="B19" s="1"/>
      <c r="C19" s="1"/>
      <c r="D19" s="1"/>
      <c r="E19" s="1"/>
      <c r="F19" s="1"/>
      <c r="G19" s="1"/>
      <c r="H19" s="25" t="s">
        <v>8</v>
      </c>
      <c r="I19" s="25"/>
      <c r="J19" s="25"/>
      <c r="K19" s="26">
        <f aca="true" t="shared" si="2" ref="K19:Q19">K84</f>
        <v>1178</v>
      </c>
      <c r="L19" s="26">
        <f t="shared" si="2"/>
        <v>30000</v>
      </c>
      <c r="M19" s="26">
        <f t="shared" si="2"/>
        <v>15000</v>
      </c>
      <c r="N19" s="26">
        <f t="shared" si="2"/>
        <v>30000</v>
      </c>
      <c r="O19" s="96">
        <f t="shared" si="2"/>
        <v>30000</v>
      </c>
      <c r="P19" s="29">
        <f t="shared" si="2"/>
        <v>30000</v>
      </c>
      <c r="Q19" s="29">
        <f t="shared" si="2"/>
        <v>30000</v>
      </c>
    </row>
    <row r="20" spans="1:17" ht="12.75">
      <c r="A20" s="1"/>
      <c r="B20" s="1"/>
      <c r="C20" s="1"/>
      <c r="D20" s="1"/>
      <c r="E20" s="1"/>
      <c r="F20" s="1"/>
      <c r="G20" s="1"/>
      <c r="H20" s="25" t="s">
        <v>9</v>
      </c>
      <c r="I20" s="25"/>
      <c r="J20" s="25"/>
      <c r="K20" s="26">
        <f aca="true" t="shared" si="3" ref="K20:Q20">K89</f>
        <v>5516004</v>
      </c>
      <c r="L20" s="26">
        <f t="shared" si="3"/>
        <v>6207600</v>
      </c>
      <c r="M20" s="26">
        <f t="shared" si="3"/>
        <v>7574328</v>
      </c>
      <c r="N20" s="26">
        <f t="shared" si="3"/>
        <v>5214860</v>
      </c>
      <c r="O20" s="96">
        <f t="shared" si="3"/>
        <v>7542350</v>
      </c>
      <c r="P20" s="29">
        <f t="shared" si="3"/>
        <v>6136400</v>
      </c>
      <c r="Q20" s="29">
        <f t="shared" si="3"/>
        <v>6171400</v>
      </c>
    </row>
    <row r="21" spans="1:17" ht="12.75">
      <c r="A21" s="1"/>
      <c r="B21" s="1"/>
      <c r="C21" s="1"/>
      <c r="D21" s="1"/>
      <c r="E21" s="1"/>
      <c r="F21" s="1"/>
      <c r="G21" s="1"/>
      <c r="H21" s="25" t="s">
        <v>10</v>
      </c>
      <c r="I21" s="25"/>
      <c r="J21" s="25"/>
      <c r="K21" s="26">
        <f>K115</f>
        <v>389726</v>
      </c>
      <c r="L21" s="26">
        <f aca="true" t="shared" si="4" ref="L21:Q21">L115</f>
        <v>2250500</v>
      </c>
      <c r="M21" s="26">
        <f>M115+M130</f>
        <v>1126175</v>
      </c>
      <c r="N21" s="26">
        <f t="shared" si="4"/>
        <v>3325000</v>
      </c>
      <c r="O21" s="96">
        <f t="shared" si="4"/>
        <v>2120600</v>
      </c>
      <c r="P21" s="29">
        <f t="shared" si="4"/>
        <v>2928500</v>
      </c>
      <c r="Q21" s="29">
        <f t="shared" si="4"/>
        <v>2378500</v>
      </c>
    </row>
    <row r="22" spans="1:17" ht="12.75">
      <c r="A22" s="1"/>
      <c r="B22" s="1"/>
      <c r="C22" s="1"/>
      <c r="D22" s="1"/>
      <c r="E22" s="1"/>
      <c r="F22" s="1"/>
      <c r="G22" s="1"/>
      <c r="H22" s="66" t="s">
        <v>279</v>
      </c>
      <c r="I22" s="106"/>
      <c r="J22" s="107"/>
      <c r="K22" s="78">
        <f aca="true" t="shared" si="5" ref="K22:Q22">K20+K21</f>
        <v>5905730</v>
      </c>
      <c r="L22" s="78">
        <f t="shared" si="5"/>
        <v>8458100</v>
      </c>
      <c r="M22" s="78">
        <f>M20+M21</f>
        <v>8700503</v>
      </c>
      <c r="N22" s="78">
        <f t="shared" si="5"/>
        <v>8539860</v>
      </c>
      <c r="O22" s="100">
        <f t="shared" si="5"/>
        <v>9662950</v>
      </c>
      <c r="P22" s="77">
        <f t="shared" si="5"/>
        <v>9064900</v>
      </c>
      <c r="Q22" s="77">
        <f t="shared" si="5"/>
        <v>8549900</v>
      </c>
    </row>
    <row r="23" spans="1:17" ht="12.75">
      <c r="A23" s="1"/>
      <c r="B23" s="1"/>
      <c r="C23" s="1"/>
      <c r="D23" s="1"/>
      <c r="E23" s="1"/>
      <c r="F23" s="1"/>
      <c r="G23" s="1"/>
      <c r="H23" s="25" t="s">
        <v>11</v>
      </c>
      <c r="I23" s="31"/>
      <c r="J23" s="30"/>
      <c r="K23" s="26">
        <f aca="true" t="shared" si="6" ref="K23:Q23">(K18+K19)-(K20+K21)</f>
        <v>127480</v>
      </c>
      <c r="L23" s="26">
        <f t="shared" si="6"/>
        <v>-551100</v>
      </c>
      <c r="M23" s="26">
        <f t="shared" si="6"/>
        <v>-689393</v>
      </c>
      <c r="N23" s="26">
        <f t="shared" si="6"/>
        <v>-899760</v>
      </c>
      <c r="O23" s="97">
        <f t="shared" si="6"/>
        <v>-387850</v>
      </c>
      <c r="P23" s="26">
        <f t="shared" si="6"/>
        <v>-238400</v>
      </c>
      <c r="Q23" s="26">
        <f t="shared" si="6"/>
        <v>-623400</v>
      </c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6"/>
      <c r="M24" s="16"/>
      <c r="N24" s="16"/>
      <c r="O24" s="122"/>
      <c r="P24" s="22"/>
    </row>
    <row r="25" spans="1:17" ht="12.75">
      <c r="A25" s="4"/>
      <c r="B25" s="4"/>
      <c r="C25" s="4"/>
      <c r="D25" s="4"/>
      <c r="E25" s="4"/>
      <c r="F25" s="4"/>
      <c r="G25" s="4"/>
      <c r="H25" s="38" t="s">
        <v>12</v>
      </c>
      <c r="I25" s="38"/>
      <c r="J25" s="38"/>
      <c r="K25" s="41"/>
      <c r="L25" s="41"/>
      <c r="M25" s="41"/>
      <c r="N25" s="41"/>
      <c r="O25" s="226"/>
      <c r="P25" s="41"/>
      <c r="Q25" s="12"/>
    </row>
    <row r="26" spans="1:17" ht="12.75">
      <c r="A26" s="1"/>
      <c r="B26" s="1"/>
      <c r="C26" s="1"/>
      <c r="D26" s="1"/>
      <c r="E26" s="1"/>
      <c r="F26" s="1"/>
      <c r="G26" s="1"/>
      <c r="H26" s="25" t="s">
        <v>13</v>
      </c>
      <c r="I26" s="25"/>
      <c r="J26" s="25"/>
      <c r="K26" s="26">
        <v>0</v>
      </c>
      <c r="L26" s="26">
        <v>0</v>
      </c>
      <c r="M26" s="26">
        <v>0</v>
      </c>
      <c r="N26" s="26">
        <v>0</v>
      </c>
      <c r="O26" s="96">
        <v>0</v>
      </c>
      <c r="P26" s="29">
        <v>0</v>
      </c>
      <c r="Q26" s="29">
        <v>0</v>
      </c>
    </row>
    <row r="27" spans="1:17" ht="12.75">
      <c r="A27" s="1"/>
      <c r="B27" s="1"/>
      <c r="C27" s="1"/>
      <c r="D27" s="1"/>
      <c r="E27" s="1"/>
      <c r="F27" s="1"/>
      <c r="G27" s="1"/>
      <c r="H27" s="25" t="s">
        <v>68</v>
      </c>
      <c r="I27" s="25"/>
      <c r="J27" s="25"/>
      <c r="K27" s="26">
        <v>0</v>
      </c>
      <c r="L27" s="26">
        <v>0</v>
      </c>
      <c r="M27" s="26">
        <v>0</v>
      </c>
      <c r="N27" s="26">
        <v>0</v>
      </c>
      <c r="O27" s="96">
        <v>0</v>
      </c>
      <c r="P27" s="29">
        <v>0</v>
      </c>
      <c r="Q27" s="29">
        <v>0</v>
      </c>
    </row>
    <row r="28" spans="1:17" ht="12.75">
      <c r="A28" s="1"/>
      <c r="B28" s="1"/>
      <c r="C28" s="1"/>
      <c r="D28" s="1"/>
      <c r="E28" s="1"/>
      <c r="F28" s="1"/>
      <c r="G28" s="1"/>
      <c r="H28" s="25" t="s">
        <v>14</v>
      </c>
      <c r="I28" s="25"/>
      <c r="J28" s="25"/>
      <c r="K28" s="26">
        <v>0</v>
      </c>
      <c r="L28" s="26">
        <v>0</v>
      </c>
      <c r="M28" s="26">
        <v>0</v>
      </c>
      <c r="N28" s="26">
        <v>0</v>
      </c>
      <c r="O28" s="96">
        <v>0</v>
      </c>
      <c r="P28" s="29">
        <v>0</v>
      </c>
      <c r="Q28" s="29">
        <v>0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6"/>
      <c r="M29" s="16"/>
      <c r="N29" s="16"/>
      <c r="O29" s="122"/>
      <c r="P29" s="22"/>
    </row>
    <row r="30" spans="1:17" ht="12.75">
      <c r="A30" s="4"/>
      <c r="B30" s="4"/>
      <c r="C30" s="4"/>
      <c r="D30" s="4"/>
      <c r="E30" s="4"/>
      <c r="F30" s="4"/>
      <c r="G30" s="4"/>
      <c r="H30" s="38" t="s">
        <v>15</v>
      </c>
      <c r="I30" s="38"/>
      <c r="J30" s="38"/>
      <c r="K30" s="41"/>
      <c r="L30" s="41"/>
      <c r="M30" s="41"/>
      <c r="N30" s="41"/>
      <c r="O30" s="226"/>
      <c r="P30" s="41"/>
      <c r="Q30" s="12"/>
    </row>
    <row r="31" spans="1:17" ht="12.75">
      <c r="A31" s="1"/>
      <c r="B31" s="1"/>
      <c r="C31" s="1"/>
      <c r="D31" s="1"/>
      <c r="E31" s="1"/>
      <c r="F31" s="1"/>
      <c r="G31" s="1"/>
      <c r="H31" s="25" t="s">
        <v>16</v>
      </c>
      <c r="I31" s="31"/>
      <c r="J31" s="30"/>
      <c r="K31" s="26"/>
      <c r="L31" s="26">
        <v>551100</v>
      </c>
      <c r="M31" s="26">
        <v>689393</v>
      </c>
      <c r="N31" s="26">
        <v>899760</v>
      </c>
      <c r="O31" s="96">
        <v>387850</v>
      </c>
      <c r="P31" s="29">
        <v>238400</v>
      </c>
      <c r="Q31" s="29">
        <v>623400</v>
      </c>
    </row>
    <row r="32" spans="1:17" ht="12.75">
      <c r="A32" s="1"/>
      <c r="B32" s="1"/>
      <c r="C32" s="1"/>
      <c r="D32" s="1"/>
      <c r="E32" s="1"/>
      <c r="F32" s="1"/>
      <c r="G32" s="1"/>
      <c r="H32" s="32"/>
      <c r="I32" s="32"/>
      <c r="J32" s="32"/>
      <c r="K32" s="33"/>
      <c r="L32" s="33"/>
      <c r="M32" s="33"/>
      <c r="N32" s="33"/>
      <c r="O32" s="89"/>
      <c r="P32" s="35"/>
      <c r="Q32" s="35"/>
    </row>
    <row r="33" spans="1:17" ht="12.75">
      <c r="A33" s="4"/>
      <c r="B33" s="4"/>
      <c r="C33" s="4"/>
      <c r="D33" s="4"/>
      <c r="E33" s="4"/>
      <c r="F33" s="4"/>
      <c r="G33" s="4"/>
      <c r="H33" s="38" t="s">
        <v>345</v>
      </c>
      <c r="I33" s="38"/>
      <c r="J33" s="38"/>
      <c r="K33" s="41"/>
      <c r="L33" s="41"/>
      <c r="M33" s="41"/>
      <c r="N33" s="41"/>
      <c r="O33" s="226"/>
      <c r="P33" s="41"/>
      <c r="Q33" s="12"/>
    </row>
    <row r="34" spans="1:17" ht="12.75">
      <c r="A34" s="1"/>
      <c r="B34" s="1"/>
      <c r="C34" s="1"/>
      <c r="D34" s="1"/>
      <c r="E34" s="1"/>
      <c r="F34" s="1"/>
      <c r="G34" s="1"/>
      <c r="H34" s="25" t="s">
        <v>346</v>
      </c>
      <c r="I34" s="31"/>
      <c r="J34" s="30"/>
      <c r="K34" s="26">
        <f aca="true" t="shared" si="7" ref="K34:Q34">K17</f>
        <v>6033210</v>
      </c>
      <c r="L34" s="26">
        <f t="shared" si="7"/>
        <v>7907000</v>
      </c>
      <c r="M34" s="26">
        <f t="shared" si="7"/>
        <v>8011110</v>
      </c>
      <c r="N34" s="26">
        <f t="shared" si="7"/>
        <v>7640100</v>
      </c>
      <c r="O34" s="97">
        <f t="shared" si="7"/>
        <v>9275100</v>
      </c>
      <c r="P34" s="29">
        <f t="shared" si="7"/>
        <v>8826500</v>
      </c>
      <c r="Q34" s="29">
        <f t="shared" si="7"/>
        <v>7926500</v>
      </c>
    </row>
    <row r="35" spans="1:17" ht="12.75">
      <c r="A35" s="1"/>
      <c r="B35" s="1"/>
      <c r="C35" s="1"/>
      <c r="D35" s="1"/>
      <c r="E35" s="1"/>
      <c r="F35" s="1"/>
      <c r="G35" s="1"/>
      <c r="H35" s="31" t="s">
        <v>347</v>
      </c>
      <c r="I35" s="88"/>
      <c r="J35" s="88"/>
      <c r="K35" s="26">
        <f aca="true" t="shared" si="8" ref="K35:Q35">K22</f>
        <v>5905730</v>
      </c>
      <c r="L35" s="26">
        <f t="shared" si="8"/>
        <v>8458100</v>
      </c>
      <c r="M35" s="26">
        <f t="shared" si="8"/>
        <v>8700503</v>
      </c>
      <c r="N35" s="26">
        <f t="shared" si="8"/>
        <v>8539860</v>
      </c>
      <c r="O35" s="97">
        <f t="shared" si="8"/>
        <v>9662950</v>
      </c>
      <c r="P35" s="29">
        <f t="shared" si="8"/>
        <v>9064900</v>
      </c>
      <c r="Q35" s="29">
        <f t="shared" si="8"/>
        <v>8549900</v>
      </c>
    </row>
    <row r="36" spans="1:17" s="24" customFormat="1" ht="12.75">
      <c r="A36" s="21"/>
      <c r="B36" s="21"/>
      <c r="C36" s="21"/>
      <c r="D36" s="21"/>
      <c r="E36" s="21"/>
      <c r="F36" s="21"/>
      <c r="G36" s="21"/>
      <c r="H36" s="86" t="s">
        <v>348</v>
      </c>
      <c r="I36" s="87"/>
      <c r="J36" s="87"/>
      <c r="K36" s="58">
        <f>K34+K31-K35</f>
        <v>127480</v>
      </c>
      <c r="L36" s="58">
        <f aca="true" t="shared" si="9" ref="L36:Q36">L34+L31-L35</f>
        <v>0</v>
      </c>
      <c r="M36" s="58">
        <f t="shared" si="9"/>
        <v>0</v>
      </c>
      <c r="N36" s="58">
        <f t="shared" si="9"/>
        <v>0</v>
      </c>
      <c r="O36" s="124">
        <f t="shared" si="9"/>
        <v>0</v>
      </c>
      <c r="P36" s="108">
        <f t="shared" si="9"/>
        <v>0</v>
      </c>
      <c r="Q36" s="58">
        <f t="shared" si="9"/>
        <v>0</v>
      </c>
    </row>
    <row r="37" spans="1:17" s="24" customFormat="1" ht="12.75">
      <c r="A37" s="21"/>
      <c r="B37" s="21"/>
      <c r="C37" s="21"/>
      <c r="D37" s="21"/>
      <c r="E37" s="21"/>
      <c r="F37" s="21"/>
      <c r="G37" s="21"/>
      <c r="H37" s="34"/>
      <c r="I37" s="34"/>
      <c r="J37" s="34"/>
      <c r="K37" s="35"/>
      <c r="L37" s="35"/>
      <c r="M37" s="35"/>
      <c r="N37" s="35"/>
      <c r="O37" s="89"/>
      <c r="P37" s="35"/>
      <c r="Q37" s="115"/>
    </row>
    <row r="38" spans="1:17" s="24" customFormat="1" ht="12.75">
      <c r="A38" s="21"/>
      <c r="B38" s="21"/>
      <c r="C38" s="21"/>
      <c r="D38" s="21"/>
      <c r="E38" s="21"/>
      <c r="F38" s="21"/>
      <c r="G38" s="21"/>
      <c r="H38" s="34"/>
      <c r="I38" s="34"/>
      <c r="J38" s="34"/>
      <c r="K38" s="35"/>
      <c r="L38" s="109" t="s">
        <v>350</v>
      </c>
      <c r="M38" s="35"/>
      <c r="N38" s="35"/>
      <c r="O38" s="89"/>
      <c r="P38" s="35"/>
      <c r="Q38" s="115"/>
    </row>
    <row r="39" spans="1:16" ht="12.75">
      <c r="A39" s="1" t="s">
        <v>351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2"/>
      <c r="P39" s="22"/>
    </row>
    <row r="40" spans="1:16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22"/>
      <c r="P40" s="22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0" t="s">
        <v>352</v>
      </c>
      <c r="M41" s="1"/>
      <c r="N41" s="1"/>
      <c r="O41" s="122"/>
      <c r="P41" s="22"/>
    </row>
    <row r="42" spans="1:16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0"/>
      <c r="M42" s="1"/>
      <c r="N42" s="1"/>
      <c r="O42" s="122"/>
      <c r="P42" s="22"/>
    </row>
    <row r="43" spans="1:16" ht="12.75">
      <c r="A43" t="s">
        <v>526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2"/>
      <c r="P43" s="22"/>
    </row>
    <row r="44" spans="1:16" ht="12.75">
      <c r="A44" t="s">
        <v>353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2"/>
      <c r="P44" s="22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22"/>
      <c r="P45" s="22"/>
    </row>
    <row r="46" spans="1:17" ht="12.75">
      <c r="A46" s="2"/>
      <c r="B46" s="3"/>
      <c r="C46" s="3"/>
      <c r="D46" s="3"/>
      <c r="E46" s="3"/>
      <c r="F46" s="3"/>
      <c r="G46" s="3"/>
      <c r="H46" s="3" t="s">
        <v>1</v>
      </c>
      <c r="I46" s="3"/>
      <c r="J46" s="3"/>
      <c r="K46" s="10" t="s">
        <v>3</v>
      </c>
      <c r="L46" s="10" t="s">
        <v>5</v>
      </c>
      <c r="M46" s="10" t="s">
        <v>397</v>
      </c>
      <c r="N46" s="54" t="s">
        <v>6</v>
      </c>
      <c r="O46" s="223" t="s">
        <v>5</v>
      </c>
      <c r="P46" s="54" t="s">
        <v>5</v>
      </c>
      <c r="Q46" s="103" t="s">
        <v>5</v>
      </c>
    </row>
    <row r="47" spans="1:17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10">
        <v>2012</v>
      </c>
      <c r="L47" s="10">
        <v>2013</v>
      </c>
      <c r="M47" s="10">
        <v>2013</v>
      </c>
      <c r="N47" s="56">
        <v>2014</v>
      </c>
      <c r="O47" s="224">
        <v>2014</v>
      </c>
      <c r="P47" s="56">
        <v>2015</v>
      </c>
      <c r="Q47" s="117" t="s">
        <v>506</v>
      </c>
    </row>
    <row r="48" spans="1:17" ht="12.75">
      <c r="A48" s="1" t="s">
        <v>0</v>
      </c>
      <c r="B48" s="1"/>
      <c r="C48" s="1"/>
      <c r="D48" s="1"/>
      <c r="E48" s="1"/>
      <c r="F48" s="1"/>
      <c r="G48" s="1"/>
      <c r="H48" s="3"/>
      <c r="I48" s="3" t="s">
        <v>233</v>
      </c>
      <c r="J48" s="3"/>
      <c r="K48" s="10"/>
      <c r="L48" s="10"/>
      <c r="M48" s="10"/>
      <c r="N48" s="55"/>
      <c r="O48" s="123"/>
      <c r="P48" s="55"/>
      <c r="Q48" s="119"/>
    </row>
    <row r="49" spans="1:17" ht="12.7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4" t="s">
        <v>2</v>
      </c>
      <c r="I49" s="4"/>
      <c r="J49" s="4"/>
      <c r="K49" s="4"/>
      <c r="L49" s="4"/>
      <c r="M49" s="4"/>
      <c r="N49" s="81"/>
      <c r="O49" s="227"/>
      <c r="P49" s="81"/>
      <c r="Q49" s="5"/>
    </row>
    <row r="50" spans="1:17" ht="12.75">
      <c r="A50" s="6"/>
      <c r="B50" s="111"/>
      <c r="C50" s="111"/>
      <c r="D50" s="111"/>
      <c r="E50" s="111"/>
      <c r="F50" s="111"/>
      <c r="G50" s="111"/>
      <c r="H50" s="112">
        <v>6</v>
      </c>
      <c r="I50" s="112" t="s">
        <v>17</v>
      </c>
      <c r="J50" s="112"/>
      <c r="K50" s="79">
        <f>K51+K57+K77+K81+K74</f>
        <v>6032032</v>
      </c>
      <c r="L50" s="79">
        <f aca="true" t="shared" si="10" ref="L50:Q50">L51+L57+L77+L81+L74</f>
        <v>7877000</v>
      </c>
      <c r="M50" s="79">
        <f t="shared" si="10"/>
        <v>7996110</v>
      </c>
      <c r="N50" s="79">
        <f t="shared" si="10"/>
        <v>7610100</v>
      </c>
      <c r="O50" s="228">
        <f t="shared" si="10"/>
        <v>9245100</v>
      </c>
      <c r="P50" s="259">
        <f t="shared" si="10"/>
        <v>8796500</v>
      </c>
      <c r="Q50" s="259">
        <f t="shared" si="10"/>
        <v>7896500</v>
      </c>
    </row>
    <row r="51" spans="2:17" ht="12.75">
      <c r="B51" s="1"/>
      <c r="C51" s="1"/>
      <c r="D51" s="1"/>
      <c r="E51" s="1"/>
      <c r="F51" s="1"/>
      <c r="G51" s="1"/>
      <c r="H51" s="66">
        <v>61</v>
      </c>
      <c r="I51" s="66" t="s">
        <v>18</v>
      </c>
      <c r="J51" s="66"/>
      <c r="K51" s="78">
        <f aca="true" t="shared" si="11" ref="K51:Q51">K52+K54+K55+K56+K53</f>
        <v>724283</v>
      </c>
      <c r="L51" s="78">
        <f t="shared" si="11"/>
        <v>854000</v>
      </c>
      <c r="M51" s="78">
        <f t="shared" si="11"/>
        <v>742000</v>
      </c>
      <c r="N51" s="78">
        <f t="shared" si="11"/>
        <v>854000</v>
      </c>
      <c r="O51" s="101">
        <f t="shared" si="11"/>
        <v>689000</v>
      </c>
      <c r="P51" s="78">
        <f t="shared" si="11"/>
        <v>854000</v>
      </c>
      <c r="Q51" s="78">
        <f t="shared" si="11"/>
        <v>854000</v>
      </c>
    </row>
    <row r="52" spans="2:17" ht="12.75">
      <c r="B52" s="1"/>
      <c r="C52" s="1"/>
      <c r="D52" s="1"/>
      <c r="E52" s="1"/>
      <c r="F52" s="1"/>
      <c r="G52" s="1"/>
      <c r="H52" s="25">
        <v>611</v>
      </c>
      <c r="I52" s="25" t="s">
        <v>19</v>
      </c>
      <c r="J52" s="25"/>
      <c r="K52" s="26">
        <v>458860</v>
      </c>
      <c r="L52" s="26">
        <v>500000</v>
      </c>
      <c r="M52" s="26">
        <v>635000</v>
      </c>
      <c r="N52" s="26">
        <v>500000</v>
      </c>
      <c r="O52" s="96">
        <v>635000</v>
      </c>
      <c r="P52" s="29">
        <v>500000</v>
      </c>
      <c r="Q52" s="29">
        <v>500000</v>
      </c>
    </row>
    <row r="53" spans="2:17" ht="12.75">
      <c r="B53" s="1"/>
      <c r="C53" s="1"/>
      <c r="D53" s="1"/>
      <c r="E53" s="1"/>
      <c r="F53" s="1"/>
      <c r="G53" s="1"/>
      <c r="H53" s="25">
        <v>612</v>
      </c>
      <c r="I53" s="25" t="s">
        <v>484</v>
      </c>
      <c r="J53" s="25"/>
      <c r="K53" s="26">
        <v>207014</v>
      </c>
      <c r="L53" s="26">
        <v>300000</v>
      </c>
      <c r="M53" s="26">
        <v>0</v>
      </c>
      <c r="N53" s="26">
        <v>300000</v>
      </c>
      <c r="O53" s="96">
        <v>0</v>
      </c>
      <c r="P53" s="29">
        <v>300000</v>
      </c>
      <c r="Q53" s="29">
        <v>300000</v>
      </c>
    </row>
    <row r="54" spans="2:17" ht="12.75">
      <c r="B54" s="1"/>
      <c r="C54" s="1"/>
      <c r="D54" s="1"/>
      <c r="E54" s="1"/>
      <c r="F54" s="1"/>
      <c r="G54" s="1"/>
      <c r="H54" s="25">
        <v>613</v>
      </c>
      <c r="I54" s="25" t="s">
        <v>20</v>
      </c>
      <c r="J54" s="25"/>
      <c r="K54" s="26">
        <v>14460</v>
      </c>
      <c r="L54" s="26">
        <v>20000</v>
      </c>
      <c r="M54" s="26">
        <v>25000</v>
      </c>
      <c r="N54" s="26">
        <v>20000</v>
      </c>
      <c r="O54" s="96">
        <v>20000</v>
      </c>
      <c r="P54" s="29">
        <v>20000</v>
      </c>
      <c r="Q54" s="29">
        <v>20000</v>
      </c>
    </row>
    <row r="55" spans="2:17" ht="12.75">
      <c r="B55" s="1"/>
      <c r="C55" s="1"/>
      <c r="D55" s="1"/>
      <c r="E55" s="1"/>
      <c r="F55" s="1"/>
      <c r="G55" s="1"/>
      <c r="H55" s="25">
        <v>614</v>
      </c>
      <c r="I55" s="25" t="s">
        <v>21</v>
      </c>
      <c r="J55" s="25"/>
      <c r="K55" s="26">
        <v>43949</v>
      </c>
      <c r="L55" s="26">
        <v>34000</v>
      </c>
      <c r="M55" s="26">
        <v>82000</v>
      </c>
      <c r="N55" s="26">
        <v>34000</v>
      </c>
      <c r="O55" s="96">
        <v>34000</v>
      </c>
      <c r="P55" s="29">
        <v>34000</v>
      </c>
      <c r="Q55" s="29">
        <v>34000</v>
      </c>
    </row>
    <row r="56" spans="2:17" ht="12.75" hidden="1">
      <c r="B56" s="1"/>
      <c r="C56" s="1"/>
      <c r="D56" s="1"/>
      <c r="E56" s="1"/>
      <c r="F56" s="1"/>
      <c r="G56" s="1"/>
      <c r="H56" s="25">
        <v>616</v>
      </c>
      <c r="I56" s="25" t="s">
        <v>22</v>
      </c>
      <c r="J56" s="25"/>
      <c r="K56" s="26">
        <v>0</v>
      </c>
      <c r="L56" s="26">
        <v>0</v>
      </c>
      <c r="M56" s="26">
        <v>0</v>
      </c>
      <c r="N56" s="26">
        <v>0</v>
      </c>
      <c r="O56" s="96">
        <v>0</v>
      </c>
      <c r="P56" s="29">
        <v>0</v>
      </c>
      <c r="Q56" s="29">
        <v>0</v>
      </c>
    </row>
    <row r="57" spans="2:17" ht="12.75">
      <c r="B57" s="1"/>
      <c r="C57" s="1"/>
      <c r="D57" s="1"/>
      <c r="E57" s="1"/>
      <c r="F57" s="1"/>
      <c r="G57" s="1"/>
      <c r="H57" s="66">
        <v>63</v>
      </c>
      <c r="I57" s="106" t="s">
        <v>23</v>
      </c>
      <c r="J57" s="107"/>
      <c r="K57" s="78">
        <f>K58+K66+K60+K61+K65+K67+K68+K69+K71+K73+K62+K59+K72</f>
        <v>4837456</v>
      </c>
      <c r="L57" s="78">
        <v>6538500</v>
      </c>
      <c r="M57" s="78">
        <f>M58+M60+M61+M65+M66+M67+M68+M69+M71+M73+M62+M63+M70</f>
        <v>6812610</v>
      </c>
      <c r="N57" s="78">
        <f>N58+N60+N61+N65+N66+N67+N68+N69+N71+N73+N62+N63</f>
        <v>6271600</v>
      </c>
      <c r="O57" s="96">
        <f>O58+O60+O61+O65+O66+O67+O68+O69+O71+O73+O62+O63+O72+O64+O70</f>
        <v>8121600</v>
      </c>
      <c r="P57" s="27">
        <f>P58+P60+P61+P65+P66+P67+P68+P69+P71+P73+P62+P63+P72</f>
        <v>7458000</v>
      </c>
      <c r="Q57" s="27">
        <f>Q58+Q60+Q61+Q65+Q66+Q67+Q68+Q69+Q71+Q73+Q62+Q63+Q72</f>
        <v>6558000</v>
      </c>
    </row>
    <row r="58" spans="2:17" ht="12.75">
      <c r="B58" s="1"/>
      <c r="C58" s="1"/>
      <c r="D58" s="1"/>
      <c r="E58" s="1"/>
      <c r="F58" s="1"/>
      <c r="G58" s="1"/>
      <c r="H58" s="25">
        <v>633</v>
      </c>
      <c r="I58" s="25" t="s">
        <v>266</v>
      </c>
      <c r="J58" s="25"/>
      <c r="K58" s="26">
        <v>3733910</v>
      </c>
      <c r="L58" s="26">
        <v>4405000</v>
      </c>
      <c r="M58" s="26">
        <v>4405000</v>
      </c>
      <c r="N58" s="26">
        <v>4460000</v>
      </c>
      <c r="O58" s="96">
        <v>3100000</v>
      </c>
      <c r="P58" s="29">
        <v>4600000</v>
      </c>
      <c r="Q58" s="29">
        <v>4600000</v>
      </c>
    </row>
    <row r="59" spans="2:17" ht="12.75">
      <c r="B59" s="1"/>
      <c r="C59" s="1"/>
      <c r="D59" s="1"/>
      <c r="E59" s="1"/>
      <c r="F59" s="1"/>
      <c r="G59" s="1"/>
      <c r="H59" s="25">
        <v>633</v>
      </c>
      <c r="I59" s="25" t="s">
        <v>402</v>
      </c>
      <c r="J59" s="25"/>
      <c r="K59" s="26">
        <v>0</v>
      </c>
      <c r="L59" s="26">
        <v>0</v>
      </c>
      <c r="M59" s="26">
        <v>0</v>
      </c>
      <c r="N59" s="26">
        <v>0</v>
      </c>
      <c r="O59" s="96">
        <v>0</v>
      </c>
      <c r="P59" s="29">
        <v>0</v>
      </c>
      <c r="Q59" s="29">
        <v>0</v>
      </c>
    </row>
    <row r="60" spans="2:17" ht="12.75">
      <c r="B60" s="1"/>
      <c r="C60" s="1"/>
      <c r="D60" s="1"/>
      <c r="E60" s="1"/>
      <c r="F60" s="1"/>
      <c r="G60" s="1"/>
      <c r="H60" s="25">
        <v>633</v>
      </c>
      <c r="I60" s="25" t="s">
        <v>485</v>
      </c>
      <c r="J60" s="25"/>
      <c r="K60" s="26">
        <v>0</v>
      </c>
      <c r="L60" s="26">
        <v>632500</v>
      </c>
      <c r="M60" s="26">
        <v>200000</v>
      </c>
      <c r="N60" s="26">
        <v>450000</v>
      </c>
      <c r="O60" s="96">
        <v>100000</v>
      </c>
      <c r="P60" s="29">
        <v>450000</v>
      </c>
      <c r="Q60" s="29">
        <v>450000</v>
      </c>
    </row>
    <row r="61" spans="2:17" ht="12.75">
      <c r="B61" s="1"/>
      <c r="C61" s="1"/>
      <c r="D61" s="1"/>
      <c r="E61" s="1"/>
      <c r="F61" s="1"/>
      <c r="G61" s="1"/>
      <c r="H61" s="25">
        <v>633</v>
      </c>
      <c r="I61" s="25" t="s">
        <v>306</v>
      </c>
      <c r="J61" s="25"/>
      <c r="K61" s="26">
        <v>7200</v>
      </c>
      <c r="L61" s="26">
        <v>8000</v>
      </c>
      <c r="M61" s="26">
        <v>8000</v>
      </c>
      <c r="N61" s="26">
        <v>8000</v>
      </c>
      <c r="O61" s="96">
        <v>8000</v>
      </c>
      <c r="P61" s="29">
        <v>8000</v>
      </c>
      <c r="Q61" s="29">
        <v>8000</v>
      </c>
    </row>
    <row r="62" spans="2:17" ht="12.75">
      <c r="B62" s="1"/>
      <c r="C62" s="1"/>
      <c r="D62" s="1"/>
      <c r="E62" s="1"/>
      <c r="F62" s="1"/>
      <c r="G62" s="1"/>
      <c r="H62" s="25">
        <v>633</v>
      </c>
      <c r="I62" s="25" t="s">
        <v>445</v>
      </c>
      <c r="J62" s="25"/>
      <c r="K62" s="26">
        <v>278300</v>
      </c>
      <c r="L62" s="26">
        <v>333000</v>
      </c>
      <c r="M62" s="26">
        <v>303600</v>
      </c>
      <c r="N62" s="26">
        <v>303600</v>
      </c>
      <c r="O62" s="96">
        <v>303600</v>
      </c>
      <c r="P62" s="29">
        <v>400000</v>
      </c>
      <c r="Q62" s="29">
        <v>400000</v>
      </c>
    </row>
    <row r="63" spans="2:17" ht="12.75">
      <c r="B63" s="1"/>
      <c r="C63" s="1"/>
      <c r="D63" s="1"/>
      <c r="E63" s="1"/>
      <c r="F63" s="1"/>
      <c r="G63" s="1"/>
      <c r="H63" s="25">
        <v>633</v>
      </c>
      <c r="I63" s="25" t="s">
        <v>406</v>
      </c>
      <c r="J63" s="25"/>
      <c r="K63" s="26">
        <v>0</v>
      </c>
      <c r="L63" s="26">
        <v>50000</v>
      </c>
      <c r="M63" s="26">
        <v>0</v>
      </c>
      <c r="N63" s="26">
        <v>20000</v>
      </c>
      <c r="O63" s="96">
        <v>0</v>
      </c>
      <c r="P63" s="29">
        <v>400000</v>
      </c>
      <c r="Q63" s="29">
        <v>400000</v>
      </c>
    </row>
    <row r="64" spans="2:17" ht="12.75">
      <c r="B64" s="1"/>
      <c r="C64" s="1"/>
      <c r="D64" s="1"/>
      <c r="E64" s="1"/>
      <c r="F64" s="1"/>
      <c r="G64" s="1"/>
      <c r="H64" s="25">
        <v>633</v>
      </c>
      <c r="I64" s="25" t="s">
        <v>520</v>
      </c>
      <c r="J64" s="25"/>
      <c r="K64" s="26">
        <v>0</v>
      </c>
      <c r="L64" s="26">
        <v>0</v>
      </c>
      <c r="M64" s="26">
        <v>0</v>
      </c>
      <c r="N64" s="26">
        <v>0</v>
      </c>
      <c r="O64" s="96">
        <v>860000</v>
      </c>
      <c r="P64" s="29">
        <v>0</v>
      </c>
      <c r="Q64" s="29">
        <v>0</v>
      </c>
    </row>
    <row r="65" spans="2:17" ht="12.75">
      <c r="B65" s="1"/>
      <c r="C65" s="1"/>
      <c r="D65" s="1"/>
      <c r="E65" s="1"/>
      <c r="F65" s="1"/>
      <c r="G65" s="1"/>
      <c r="H65" s="25">
        <v>633</v>
      </c>
      <c r="I65" s="25" t="s">
        <v>267</v>
      </c>
      <c r="J65" s="25"/>
      <c r="K65" s="26">
        <v>566350</v>
      </c>
      <c r="L65" s="26">
        <v>650000</v>
      </c>
      <c r="M65" s="26">
        <v>650000</v>
      </c>
      <c r="N65" s="26">
        <v>550000</v>
      </c>
      <c r="O65" s="96">
        <v>650000</v>
      </c>
      <c r="P65" s="29">
        <v>550000</v>
      </c>
      <c r="Q65" s="29">
        <v>550000</v>
      </c>
    </row>
    <row r="66" spans="2:17" ht="12.75">
      <c r="B66" s="1"/>
      <c r="C66" s="1"/>
      <c r="D66" s="1"/>
      <c r="E66" s="1"/>
      <c r="F66" s="1"/>
      <c r="G66" s="1"/>
      <c r="H66" s="25">
        <v>634</v>
      </c>
      <c r="I66" s="25" t="s">
        <v>486</v>
      </c>
      <c r="J66" s="25"/>
      <c r="K66" s="26">
        <v>30222</v>
      </c>
      <c r="L66" s="26">
        <v>0</v>
      </c>
      <c r="M66" s="26">
        <v>105010</v>
      </c>
      <c r="N66" s="26">
        <v>0</v>
      </c>
      <c r="O66" s="96">
        <v>0</v>
      </c>
      <c r="P66" s="29">
        <v>0</v>
      </c>
      <c r="Q66" s="29">
        <v>0</v>
      </c>
    </row>
    <row r="67" spans="2:17" ht="12.75">
      <c r="B67" s="1"/>
      <c r="C67" s="1"/>
      <c r="D67" s="1"/>
      <c r="E67" s="1"/>
      <c r="F67" s="1"/>
      <c r="G67" s="1"/>
      <c r="H67" s="25">
        <v>634</v>
      </c>
      <c r="I67" s="25" t="s">
        <v>521</v>
      </c>
      <c r="J67" s="25"/>
      <c r="K67" s="26">
        <v>0</v>
      </c>
      <c r="L67" s="26">
        <v>0</v>
      </c>
      <c r="M67" s="26">
        <v>0</v>
      </c>
      <c r="N67" s="26">
        <v>0</v>
      </c>
      <c r="O67" s="96">
        <v>800000</v>
      </c>
      <c r="P67" s="29">
        <v>800000</v>
      </c>
      <c r="Q67" s="29">
        <v>0</v>
      </c>
    </row>
    <row r="68" spans="2:17" ht="12.75">
      <c r="B68" s="1"/>
      <c r="C68" s="1"/>
      <c r="D68" s="1"/>
      <c r="E68" s="1"/>
      <c r="F68" s="1"/>
      <c r="G68" s="1"/>
      <c r="H68" s="25">
        <v>634</v>
      </c>
      <c r="I68" s="25" t="s">
        <v>268</v>
      </c>
      <c r="J68" s="25"/>
      <c r="K68" s="26">
        <v>0</v>
      </c>
      <c r="L68" s="26">
        <v>30000</v>
      </c>
      <c r="M68" s="26">
        <v>860000</v>
      </c>
      <c r="N68" s="26">
        <v>150000</v>
      </c>
      <c r="O68" s="96">
        <v>800000</v>
      </c>
      <c r="P68" s="29">
        <v>20000</v>
      </c>
      <c r="Q68" s="29">
        <v>20000</v>
      </c>
    </row>
    <row r="69" spans="2:17" ht="12.75">
      <c r="B69" s="1"/>
      <c r="C69" s="1"/>
      <c r="D69" s="1"/>
      <c r="E69" s="1"/>
      <c r="F69" s="1"/>
      <c r="G69" s="1"/>
      <c r="H69" s="25">
        <v>634</v>
      </c>
      <c r="I69" s="25" t="s">
        <v>516</v>
      </c>
      <c r="J69" s="25"/>
      <c r="K69" s="26">
        <v>39160</v>
      </c>
      <c r="L69" s="26">
        <v>0</v>
      </c>
      <c r="M69" s="26">
        <v>0</v>
      </c>
      <c r="N69" s="26">
        <v>0</v>
      </c>
      <c r="O69" s="96">
        <v>0</v>
      </c>
      <c r="P69" s="29">
        <v>0</v>
      </c>
      <c r="Q69" s="29">
        <v>0</v>
      </c>
    </row>
    <row r="70" spans="2:17" ht="12.75">
      <c r="B70" s="1"/>
      <c r="C70" s="1"/>
      <c r="D70" s="1"/>
      <c r="E70" s="1"/>
      <c r="F70" s="1"/>
      <c r="G70" s="1"/>
      <c r="H70" s="25">
        <v>634</v>
      </c>
      <c r="I70" s="25" t="s">
        <v>519</v>
      </c>
      <c r="J70" s="25"/>
      <c r="K70" s="26">
        <v>0</v>
      </c>
      <c r="L70" s="26">
        <v>0</v>
      </c>
      <c r="M70" s="26">
        <v>0</v>
      </c>
      <c r="N70" s="26">
        <v>0</v>
      </c>
      <c r="O70" s="96">
        <v>1200000</v>
      </c>
      <c r="P70" s="29">
        <v>0</v>
      </c>
      <c r="Q70" s="29">
        <v>0</v>
      </c>
    </row>
    <row r="71" spans="2:17" ht="12.75">
      <c r="B71" s="1"/>
      <c r="C71" s="1"/>
      <c r="D71" s="1"/>
      <c r="E71" s="1"/>
      <c r="F71" s="1"/>
      <c r="G71" s="1"/>
      <c r="H71" s="25">
        <v>634</v>
      </c>
      <c r="I71" s="25" t="s">
        <v>269</v>
      </c>
      <c r="J71" s="25"/>
      <c r="K71" s="26">
        <v>178614</v>
      </c>
      <c r="L71" s="26">
        <v>130000</v>
      </c>
      <c r="M71" s="26">
        <v>281000</v>
      </c>
      <c r="N71" s="26">
        <v>130000</v>
      </c>
      <c r="O71" s="96">
        <v>300000</v>
      </c>
      <c r="P71" s="29">
        <v>130000</v>
      </c>
      <c r="Q71" s="29">
        <v>130000</v>
      </c>
    </row>
    <row r="72" spans="2:17" ht="12.75">
      <c r="B72" s="1"/>
      <c r="C72" s="1"/>
      <c r="D72" s="1"/>
      <c r="E72" s="1"/>
      <c r="F72" s="1"/>
      <c r="G72" s="1"/>
      <c r="H72" s="25">
        <v>634</v>
      </c>
      <c r="I72" s="25" t="s">
        <v>507</v>
      </c>
      <c r="J72" s="25"/>
      <c r="K72" s="26">
        <v>3700</v>
      </c>
      <c r="L72" s="26">
        <v>0</v>
      </c>
      <c r="M72" s="26">
        <v>0</v>
      </c>
      <c r="N72" s="26">
        <v>0</v>
      </c>
      <c r="O72" s="96">
        <v>0</v>
      </c>
      <c r="P72" s="29">
        <v>0</v>
      </c>
      <c r="Q72" s="29">
        <v>0</v>
      </c>
    </row>
    <row r="73" spans="2:17" ht="12.75">
      <c r="B73" s="1"/>
      <c r="C73" s="1"/>
      <c r="D73" s="1"/>
      <c r="E73" s="1"/>
      <c r="F73" s="1"/>
      <c r="G73" s="1"/>
      <c r="H73" s="25">
        <v>634</v>
      </c>
      <c r="I73" s="25" t="s">
        <v>515</v>
      </c>
      <c r="J73" s="25"/>
      <c r="K73" s="26">
        <v>0</v>
      </c>
      <c r="L73" s="26">
        <v>0</v>
      </c>
      <c r="M73" s="26">
        <v>0</v>
      </c>
      <c r="N73" s="26">
        <v>200000</v>
      </c>
      <c r="O73" s="96">
        <v>0</v>
      </c>
      <c r="P73" s="29">
        <v>100000</v>
      </c>
      <c r="Q73" s="29">
        <v>0</v>
      </c>
    </row>
    <row r="74" spans="2:17" ht="12.75">
      <c r="B74" s="1"/>
      <c r="C74" s="1"/>
      <c r="D74" s="1"/>
      <c r="E74" s="1"/>
      <c r="F74" s="1"/>
      <c r="G74" s="1"/>
      <c r="H74" s="66">
        <v>64</v>
      </c>
      <c r="I74" s="66" t="s">
        <v>24</v>
      </c>
      <c r="J74" s="66"/>
      <c r="K74" s="78">
        <f aca="true" t="shared" si="12" ref="K74:Q74">K75+K76</f>
        <v>184813</v>
      </c>
      <c r="L74" s="78">
        <f t="shared" si="12"/>
        <v>170500</v>
      </c>
      <c r="M74" s="78">
        <f t="shared" si="12"/>
        <v>170500</v>
      </c>
      <c r="N74" s="78">
        <f t="shared" si="12"/>
        <v>170500</v>
      </c>
      <c r="O74" s="96">
        <f t="shared" si="12"/>
        <v>170500</v>
      </c>
      <c r="P74" s="77">
        <f t="shared" si="12"/>
        <v>170500</v>
      </c>
      <c r="Q74" s="77">
        <f t="shared" si="12"/>
        <v>170500</v>
      </c>
    </row>
    <row r="75" spans="2:17" ht="12.75">
      <c r="B75" s="1"/>
      <c r="C75" s="1"/>
      <c r="D75" s="1"/>
      <c r="E75" s="1"/>
      <c r="F75" s="1"/>
      <c r="G75" s="1"/>
      <c r="H75" s="25">
        <v>641</v>
      </c>
      <c r="I75" s="25" t="s">
        <v>25</v>
      </c>
      <c r="J75" s="25"/>
      <c r="K75" s="26">
        <v>0</v>
      </c>
      <c r="L75" s="26">
        <v>500</v>
      </c>
      <c r="M75" s="26">
        <v>500</v>
      </c>
      <c r="N75" s="26">
        <v>500</v>
      </c>
      <c r="O75" s="96">
        <v>500</v>
      </c>
      <c r="P75" s="29">
        <v>500</v>
      </c>
      <c r="Q75" s="29">
        <v>500</v>
      </c>
    </row>
    <row r="76" spans="2:17" ht="12.75">
      <c r="B76" s="1"/>
      <c r="C76" s="1"/>
      <c r="D76" s="1"/>
      <c r="E76" s="1"/>
      <c r="F76" s="1"/>
      <c r="G76" s="1"/>
      <c r="H76" s="25">
        <v>642</v>
      </c>
      <c r="I76" s="25" t="s">
        <v>26</v>
      </c>
      <c r="J76" s="25"/>
      <c r="K76" s="26">
        <v>184813</v>
      </c>
      <c r="L76" s="26">
        <v>170000</v>
      </c>
      <c r="M76" s="26">
        <v>170000</v>
      </c>
      <c r="N76" s="26">
        <v>170000</v>
      </c>
      <c r="O76" s="96">
        <v>170000</v>
      </c>
      <c r="P76" s="29">
        <v>170000</v>
      </c>
      <c r="Q76" s="29">
        <v>170000</v>
      </c>
    </row>
    <row r="77" spans="2:17" ht="12.75">
      <c r="B77" s="1"/>
      <c r="C77" s="1"/>
      <c r="D77" s="1"/>
      <c r="E77" s="1"/>
      <c r="F77" s="1"/>
      <c r="G77" s="1"/>
      <c r="H77" s="66">
        <v>65</v>
      </c>
      <c r="I77" s="66" t="s">
        <v>27</v>
      </c>
      <c r="J77" s="66"/>
      <c r="K77" s="78">
        <f aca="true" t="shared" si="13" ref="K77:Q77">K78+K79+K80</f>
        <v>285480</v>
      </c>
      <c r="L77" s="78">
        <f t="shared" si="13"/>
        <v>314000</v>
      </c>
      <c r="M77" s="78">
        <f t="shared" si="13"/>
        <v>271000</v>
      </c>
      <c r="N77" s="78">
        <f t="shared" si="13"/>
        <v>314000</v>
      </c>
      <c r="O77" s="96">
        <f t="shared" si="13"/>
        <v>264000</v>
      </c>
      <c r="P77" s="27">
        <f t="shared" si="13"/>
        <v>314000</v>
      </c>
      <c r="Q77" s="27">
        <f t="shared" si="13"/>
        <v>314000</v>
      </c>
    </row>
    <row r="78" spans="2:17" ht="12.75">
      <c r="B78" s="1"/>
      <c r="C78" s="1"/>
      <c r="D78" s="1"/>
      <c r="E78" s="1"/>
      <c r="F78" s="1"/>
      <c r="G78" s="1"/>
      <c r="H78" s="25">
        <v>651</v>
      </c>
      <c r="I78" s="25" t="s">
        <v>28</v>
      </c>
      <c r="J78" s="25"/>
      <c r="K78" s="26">
        <v>0</v>
      </c>
      <c r="L78" s="26">
        <v>2000</v>
      </c>
      <c r="M78" s="26">
        <v>1000</v>
      </c>
      <c r="N78" s="26">
        <v>2000</v>
      </c>
      <c r="O78" s="96">
        <v>2000</v>
      </c>
      <c r="P78" s="29">
        <v>2000</v>
      </c>
      <c r="Q78" s="29">
        <v>2000</v>
      </c>
    </row>
    <row r="79" spans="2:17" ht="12.75">
      <c r="B79" s="1"/>
      <c r="C79" s="1"/>
      <c r="D79" s="1"/>
      <c r="E79" s="1"/>
      <c r="F79" s="1"/>
      <c r="G79" s="1"/>
      <c r="H79" s="25">
        <v>652</v>
      </c>
      <c r="I79" s="25" t="s">
        <v>29</v>
      </c>
      <c r="J79" s="25"/>
      <c r="K79" s="26">
        <v>6828</v>
      </c>
      <c r="L79" s="26">
        <v>12000</v>
      </c>
      <c r="M79" s="26">
        <v>20000</v>
      </c>
      <c r="N79" s="26">
        <v>12000</v>
      </c>
      <c r="O79" s="96">
        <v>12000</v>
      </c>
      <c r="P79" s="29">
        <v>12000</v>
      </c>
      <c r="Q79" s="29">
        <v>12000</v>
      </c>
    </row>
    <row r="80" spans="2:17" ht="12.75">
      <c r="B80" s="1"/>
      <c r="C80" s="1"/>
      <c r="D80" s="1"/>
      <c r="E80" s="1"/>
      <c r="F80" s="1"/>
      <c r="G80" s="1"/>
      <c r="H80" s="25">
        <v>653</v>
      </c>
      <c r="I80" s="25" t="s">
        <v>360</v>
      </c>
      <c r="J80" s="25"/>
      <c r="K80" s="26">
        <v>278652</v>
      </c>
      <c r="L80" s="26">
        <v>300000</v>
      </c>
      <c r="M80" s="26">
        <v>250000</v>
      </c>
      <c r="N80" s="26">
        <v>300000</v>
      </c>
      <c r="O80" s="96">
        <v>250000</v>
      </c>
      <c r="P80" s="29">
        <v>300000</v>
      </c>
      <c r="Q80" s="29">
        <v>300000</v>
      </c>
    </row>
    <row r="81" spans="2:17" ht="12.75" hidden="1">
      <c r="B81" s="1"/>
      <c r="C81" s="1"/>
      <c r="D81" s="1"/>
      <c r="E81" s="1"/>
      <c r="F81" s="1"/>
      <c r="G81" s="1"/>
      <c r="H81" s="66">
        <v>66</v>
      </c>
      <c r="I81" s="66" t="s">
        <v>30</v>
      </c>
      <c r="J81" s="66"/>
      <c r="K81" s="78">
        <f aca="true" t="shared" si="14" ref="K81:Q81">K82+K83</f>
        <v>0</v>
      </c>
      <c r="L81" s="78">
        <f t="shared" si="14"/>
        <v>0</v>
      </c>
      <c r="M81" s="78">
        <f t="shared" si="14"/>
        <v>0</v>
      </c>
      <c r="N81" s="78">
        <f t="shared" si="14"/>
        <v>0</v>
      </c>
      <c r="O81" s="96">
        <f t="shared" si="14"/>
        <v>0</v>
      </c>
      <c r="P81" s="77">
        <f t="shared" si="14"/>
        <v>0</v>
      </c>
      <c r="Q81" s="29">
        <f t="shared" si="14"/>
        <v>0</v>
      </c>
    </row>
    <row r="82" spans="2:17" ht="12.75" hidden="1">
      <c r="B82" s="1"/>
      <c r="C82" s="1"/>
      <c r="D82" s="1"/>
      <c r="E82" s="1"/>
      <c r="F82" s="1"/>
      <c r="G82" s="1"/>
      <c r="H82" s="25">
        <v>661</v>
      </c>
      <c r="I82" s="25" t="s">
        <v>31</v>
      </c>
      <c r="J82" s="25"/>
      <c r="K82" s="26">
        <v>0</v>
      </c>
      <c r="L82" s="26">
        <v>0</v>
      </c>
      <c r="M82" s="26">
        <v>0</v>
      </c>
      <c r="N82" s="26">
        <v>0</v>
      </c>
      <c r="O82" s="96">
        <v>0</v>
      </c>
      <c r="P82" s="29">
        <v>0</v>
      </c>
      <c r="Q82" s="29">
        <v>0</v>
      </c>
    </row>
    <row r="83" spans="2:17" ht="12.75" hidden="1">
      <c r="B83" s="1"/>
      <c r="C83" s="1"/>
      <c r="D83" s="1"/>
      <c r="E83" s="1"/>
      <c r="F83" s="1"/>
      <c r="G83" s="1"/>
      <c r="H83" s="25">
        <v>663</v>
      </c>
      <c r="I83" s="25" t="s">
        <v>246</v>
      </c>
      <c r="J83" s="25"/>
      <c r="K83" s="26">
        <v>0</v>
      </c>
      <c r="L83" s="26">
        <v>0</v>
      </c>
      <c r="M83" s="26">
        <v>0</v>
      </c>
      <c r="N83" s="26">
        <v>0</v>
      </c>
      <c r="O83" s="96">
        <v>0</v>
      </c>
      <c r="P83" s="29">
        <v>0</v>
      </c>
      <c r="Q83" s="29">
        <v>0</v>
      </c>
    </row>
    <row r="84" spans="1:17" ht="12.75">
      <c r="A84" s="6"/>
      <c r="B84" s="111"/>
      <c r="C84" s="111"/>
      <c r="D84" s="111"/>
      <c r="E84" s="111"/>
      <c r="F84" s="111"/>
      <c r="G84" s="111"/>
      <c r="H84" s="112">
        <v>7</v>
      </c>
      <c r="I84" s="112" t="s">
        <v>32</v>
      </c>
      <c r="J84" s="112"/>
      <c r="K84" s="79">
        <f aca="true" t="shared" si="15" ref="K84:Q84">K85+K87</f>
        <v>1178</v>
      </c>
      <c r="L84" s="79">
        <f t="shared" si="15"/>
        <v>30000</v>
      </c>
      <c r="M84" s="79">
        <f t="shared" si="15"/>
        <v>15000</v>
      </c>
      <c r="N84" s="79">
        <f t="shared" si="15"/>
        <v>30000</v>
      </c>
      <c r="O84" s="228">
        <f t="shared" si="15"/>
        <v>30000</v>
      </c>
      <c r="P84" s="79">
        <f t="shared" si="15"/>
        <v>30000</v>
      </c>
      <c r="Q84" s="79">
        <f t="shared" si="15"/>
        <v>30000</v>
      </c>
    </row>
    <row r="85" spans="2:17" ht="12.75" hidden="1">
      <c r="B85" s="1"/>
      <c r="C85" s="1"/>
      <c r="D85" s="1"/>
      <c r="E85" s="1"/>
      <c r="F85" s="1"/>
      <c r="G85" s="1"/>
      <c r="H85" s="66">
        <v>71</v>
      </c>
      <c r="I85" s="66" t="s">
        <v>33</v>
      </c>
      <c r="J85" s="66"/>
      <c r="K85" s="78">
        <f aca="true" t="shared" si="16" ref="K85:Q85">K86</f>
        <v>0</v>
      </c>
      <c r="L85" s="78">
        <f t="shared" si="16"/>
        <v>0</v>
      </c>
      <c r="M85" s="78">
        <f t="shared" si="16"/>
        <v>0</v>
      </c>
      <c r="N85" s="78">
        <f t="shared" si="16"/>
        <v>0</v>
      </c>
      <c r="O85" s="96">
        <f t="shared" si="16"/>
        <v>0</v>
      </c>
      <c r="P85" s="77">
        <f t="shared" si="16"/>
        <v>0</v>
      </c>
      <c r="Q85" s="29">
        <f t="shared" si="16"/>
        <v>0</v>
      </c>
    </row>
    <row r="86" spans="2:17" ht="12.75" hidden="1">
      <c r="B86" s="1"/>
      <c r="C86" s="1"/>
      <c r="D86" s="1"/>
      <c r="E86" s="1"/>
      <c r="F86" s="1"/>
      <c r="G86" s="1"/>
      <c r="H86" s="25">
        <v>711</v>
      </c>
      <c r="I86" s="25" t="s">
        <v>34</v>
      </c>
      <c r="J86" s="25"/>
      <c r="K86" s="26">
        <v>0</v>
      </c>
      <c r="L86" s="26">
        <v>0</v>
      </c>
      <c r="M86" s="26">
        <v>0</v>
      </c>
      <c r="N86" s="26">
        <v>0</v>
      </c>
      <c r="O86" s="96">
        <v>0</v>
      </c>
      <c r="P86" s="29">
        <v>0</v>
      </c>
      <c r="Q86" s="29">
        <v>0</v>
      </c>
    </row>
    <row r="87" spans="2:17" ht="12.75">
      <c r="B87" s="1"/>
      <c r="C87" s="1"/>
      <c r="D87" s="1"/>
      <c r="E87" s="1"/>
      <c r="F87" s="1"/>
      <c r="G87" s="1"/>
      <c r="H87" s="66">
        <v>72</v>
      </c>
      <c r="I87" s="66" t="s">
        <v>35</v>
      </c>
      <c r="J87" s="66"/>
      <c r="K87" s="78">
        <f aca="true" t="shared" si="17" ref="K87:Q87">K88</f>
        <v>1178</v>
      </c>
      <c r="L87" s="78">
        <f t="shared" si="17"/>
        <v>30000</v>
      </c>
      <c r="M87" s="78">
        <f t="shared" si="17"/>
        <v>15000</v>
      </c>
      <c r="N87" s="78">
        <f t="shared" si="17"/>
        <v>30000</v>
      </c>
      <c r="O87" s="96">
        <f t="shared" si="17"/>
        <v>30000</v>
      </c>
      <c r="P87" s="77">
        <f t="shared" si="17"/>
        <v>30000</v>
      </c>
      <c r="Q87" s="29">
        <f t="shared" si="17"/>
        <v>30000</v>
      </c>
    </row>
    <row r="88" spans="2:17" ht="12.75">
      <c r="B88" s="1"/>
      <c r="C88" s="1"/>
      <c r="D88" s="1"/>
      <c r="E88" s="1"/>
      <c r="F88" s="1"/>
      <c r="G88" s="1"/>
      <c r="H88" s="25">
        <v>721</v>
      </c>
      <c r="I88" s="25" t="s">
        <v>36</v>
      </c>
      <c r="J88" s="25"/>
      <c r="K88" s="26">
        <v>1178</v>
      </c>
      <c r="L88" s="26">
        <v>30000</v>
      </c>
      <c r="M88" s="26">
        <v>15000</v>
      </c>
      <c r="N88" s="26">
        <v>30000</v>
      </c>
      <c r="O88" s="96">
        <v>30000</v>
      </c>
      <c r="P88" s="29">
        <v>30000</v>
      </c>
      <c r="Q88" s="29">
        <v>30000</v>
      </c>
    </row>
    <row r="89" spans="1:17" ht="12.75">
      <c r="A89" s="6"/>
      <c r="B89" s="111"/>
      <c r="C89" s="111"/>
      <c r="D89" s="111"/>
      <c r="E89" s="111"/>
      <c r="F89" s="111"/>
      <c r="G89" s="111"/>
      <c r="H89" s="112">
        <v>3</v>
      </c>
      <c r="I89" s="112" t="s">
        <v>9</v>
      </c>
      <c r="J89" s="112"/>
      <c r="K89" s="79">
        <f>K90+K94+K100+K103+K105+K107+K109</f>
        <v>5516004</v>
      </c>
      <c r="L89" s="79">
        <f aca="true" t="shared" si="18" ref="L89:Q89">L90+L94+L100+L103+L105+L107+L109</f>
        <v>6207600</v>
      </c>
      <c r="M89" s="79">
        <f t="shared" si="18"/>
        <v>7574328</v>
      </c>
      <c r="N89" s="79">
        <f t="shared" si="18"/>
        <v>5214860</v>
      </c>
      <c r="O89" s="267">
        <f>O90+O94+O100+O103+O105+O107+O109</f>
        <v>7542350</v>
      </c>
      <c r="P89" s="79">
        <f t="shared" si="18"/>
        <v>6136400</v>
      </c>
      <c r="Q89" s="79">
        <f t="shared" si="18"/>
        <v>6171400</v>
      </c>
    </row>
    <row r="90" spans="2:18" ht="12.75">
      <c r="B90" s="1"/>
      <c r="C90" s="1"/>
      <c r="D90" s="1"/>
      <c r="E90" s="1"/>
      <c r="F90" s="1"/>
      <c r="G90" s="1"/>
      <c r="H90" s="66">
        <v>31</v>
      </c>
      <c r="I90" s="66" t="s">
        <v>37</v>
      </c>
      <c r="J90" s="66"/>
      <c r="K90" s="78">
        <f aca="true" t="shared" si="19" ref="K90:Q90">K91+K92+K93</f>
        <v>1327346</v>
      </c>
      <c r="L90" s="77">
        <f t="shared" si="19"/>
        <v>1367600</v>
      </c>
      <c r="M90" s="77">
        <f t="shared" si="19"/>
        <v>1321700</v>
      </c>
      <c r="N90" s="77">
        <f t="shared" si="19"/>
        <v>1339400</v>
      </c>
      <c r="O90" s="77">
        <f t="shared" si="19"/>
        <v>1514200</v>
      </c>
      <c r="P90" s="27">
        <f t="shared" si="19"/>
        <v>1395400</v>
      </c>
      <c r="Q90" s="27">
        <f t="shared" si="19"/>
        <v>1395400</v>
      </c>
      <c r="R90" s="1"/>
    </row>
    <row r="91" spans="1:19" ht="12.75">
      <c r="A91">
        <v>1</v>
      </c>
      <c r="B91" s="1"/>
      <c r="C91" s="1"/>
      <c r="D91" s="1">
        <v>4</v>
      </c>
      <c r="E91" s="1"/>
      <c r="F91" s="1"/>
      <c r="G91" s="1"/>
      <c r="H91" s="25">
        <v>311</v>
      </c>
      <c r="I91" s="31" t="s">
        <v>38</v>
      </c>
      <c r="J91" s="30"/>
      <c r="K91" s="231">
        <f>List2!N87+List2!N88+List2!N1+List2!N262+List2!N263+List2!N572+List2!N573+List2!N574+List2!N89</f>
        <v>1108340</v>
      </c>
      <c r="L91" s="231">
        <f>List2!O87+List2!O88+List2!O1+List2!O262+List2!O263+List2!O572+List2!O573+List2!O574+List2!O89</f>
        <v>1140000</v>
      </c>
      <c r="M91" s="231">
        <f>List2!P87+List2!P88+List2!P1+List2!P262+List2!P263+List2!P572+List2!P573+List2!P574+List2!P89</f>
        <v>1081000</v>
      </c>
      <c r="N91" s="231">
        <f>List2!Q87+List2!Q88+List2!Q1+List2!Q262+List2!Q263+List2!Q572+List2!Q573+List2!Q574+List2!Q89</f>
        <v>1077500</v>
      </c>
      <c r="O91" s="231">
        <f>List2!R87+List2!R88+List2!R1+List2!R262+List2!R263+List2!R572+List2!R573+List2!R574+List2!R89</f>
        <v>1271000</v>
      </c>
      <c r="P91" s="231">
        <f>List2!S87+List2!S88+List2!S1+List2!S262+List2!S263+List2!S572+List2!S573+List2!S574+List2!S89</f>
        <v>1131500</v>
      </c>
      <c r="Q91" s="231">
        <f>List2!T87+List2!T88+List2!T1+List2!T262+List2!T263+List2!T572+List2!T573+List2!T574+List2!T89</f>
        <v>1131500</v>
      </c>
      <c r="R91" s="1"/>
      <c r="S91" s="233"/>
    </row>
    <row r="92" spans="2:19" ht="12.75">
      <c r="B92" s="1"/>
      <c r="C92" s="1"/>
      <c r="D92" s="1">
        <v>4</v>
      </c>
      <c r="E92" s="1"/>
      <c r="F92" s="1"/>
      <c r="G92" s="1"/>
      <c r="H92" s="25">
        <v>312</v>
      </c>
      <c r="I92" s="25" t="s">
        <v>39</v>
      </c>
      <c r="J92" s="25"/>
      <c r="K92" s="26">
        <f>List2!N90+List2!N575+List2!N91+List2!N92</f>
        <v>40871</v>
      </c>
      <c r="L92" s="26">
        <f>List2!O90+List2!O575+List2!O91+List2!O92</f>
        <v>32500</v>
      </c>
      <c r="M92" s="26">
        <f>List2!P90+List2!P575+List2!P91+List2!P92</f>
        <v>67500</v>
      </c>
      <c r="N92" s="26">
        <f>List2!Q90+List2!Q575+List2!Q91+List2!Q92</f>
        <v>35500</v>
      </c>
      <c r="O92" s="26">
        <f>List2!R90+List2!R575+List2!R91+List2!R92</f>
        <v>39000</v>
      </c>
      <c r="P92" s="26">
        <f>List2!S90+List2!S575+List2!S91+List2!S92</f>
        <v>35500</v>
      </c>
      <c r="Q92" s="26">
        <f>List2!T90+List2!T575+List2!T91+List2!T92</f>
        <v>35500</v>
      </c>
      <c r="R92" s="1"/>
      <c r="S92" s="233"/>
    </row>
    <row r="93" spans="2:19" ht="12.75">
      <c r="B93" s="1">
        <v>2</v>
      </c>
      <c r="C93" s="1"/>
      <c r="D93" s="1">
        <v>4</v>
      </c>
      <c r="E93" s="1"/>
      <c r="F93" s="1"/>
      <c r="G93" s="1"/>
      <c r="H93" s="25">
        <v>313</v>
      </c>
      <c r="I93" s="25" t="s">
        <v>40</v>
      </c>
      <c r="J93" s="25"/>
      <c r="K93" s="26">
        <f>List2!N93+List2!N95+List2!N576+List2!N577+List2!N264+List2!N265</f>
        <v>178135</v>
      </c>
      <c r="L93" s="26">
        <f>List2!O93+List2!O94+List2!O95+List2!O264+List2!O265+List2!O96</f>
        <v>195100</v>
      </c>
      <c r="M93" s="26">
        <f>List2!P93+List2!P94+List2!P95+List2!P96+List2!P264+List2!P265</f>
        <v>173200</v>
      </c>
      <c r="N93" s="26">
        <f>List2!Q93+List2!Q94+List2!Q95+List2!Q96+List2!Q264+List2!Q265</f>
        <v>226400</v>
      </c>
      <c r="O93" s="26">
        <f>List2!R93+List2!R94+List2!R95+List2!R96+List2!R264+List2!R265</f>
        <v>204200</v>
      </c>
      <c r="P93" s="26">
        <f>List2!S93+List2!S94+List2!S95+List2!S96+List2!S264+List2!S265</f>
        <v>228400</v>
      </c>
      <c r="Q93" s="26">
        <f>List2!T93+List2!T94+List2!T95+List2!T96+List2!T264+List2!T265</f>
        <v>228400</v>
      </c>
      <c r="R93" s="1"/>
      <c r="S93" s="233"/>
    </row>
    <row r="94" spans="2:18" ht="12.75">
      <c r="B94" s="1"/>
      <c r="C94" s="1"/>
      <c r="D94" s="1"/>
      <c r="E94" s="1"/>
      <c r="F94" s="1"/>
      <c r="G94" s="1"/>
      <c r="H94" s="66">
        <v>32</v>
      </c>
      <c r="I94" s="66" t="s">
        <v>41</v>
      </c>
      <c r="J94" s="66"/>
      <c r="K94" s="78">
        <f>K95+K96+K97+K99+K98</f>
        <v>2909224</v>
      </c>
      <c r="L94" s="77">
        <f aca="true" t="shared" si="20" ref="L94:Q94">L95+L96+L97+L99+L98</f>
        <v>3140000</v>
      </c>
      <c r="M94" s="77">
        <f t="shared" si="20"/>
        <v>4523628</v>
      </c>
      <c r="N94" s="77">
        <f t="shared" si="20"/>
        <v>2378000</v>
      </c>
      <c r="O94" s="77">
        <f t="shared" si="20"/>
        <v>3235150</v>
      </c>
      <c r="P94" s="77">
        <f t="shared" si="20"/>
        <v>2886000</v>
      </c>
      <c r="Q94" s="77">
        <f t="shared" si="20"/>
        <v>2921000</v>
      </c>
      <c r="R94" s="1"/>
    </row>
    <row r="95" spans="2:19" ht="12.75">
      <c r="B95" s="1"/>
      <c r="C95" s="1"/>
      <c r="D95" s="1">
        <v>4</v>
      </c>
      <c r="E95" s="1"/>
      <c r="F95" s="1"/>
      <c r="G95" s="1"/>
      <c r="H95" s="25">
        <v>321</v>
      </c>
      <c r="I95" s="25" t="s">
        <v>42</v>
      </c>
      <c r="J95" s="25"/>
      <c r="K95" s="26">
        <f>List2!N99+List2!N100+List2!N102+List2!N580+List2!N268+List2!N103+List2!N269</f>
        <v>82415</v>
      </c>
      <c r="L95" s="26">
        <f>List2!O99+List2!O100+List2!O102+List2!O580+List2!O268+List2!O103+List2!O269+List2!O101</f>
        <v>83000</v>
      </c>
      <c r="M95" s="26">
        <f>List2!P99+List2!P100+List2!P101+List2!P102+List2!P103+List2!P268+List2!P269</f>
        <v>115800</v>
      </c>
      <c r="N95" s="26">
        <f>List2!Q99+List2!Q100+List2!Q101+List2!Q102+List2!Q103+List2!Q268+List2!Q269</f>
        <v>81100</v>
      </c>
      <c r="O95" s="26">
        <f>List2!R99+List2!R100+List2!R101+List2!R102+List2!R103+List2!R268+List2!R269</f>
        <v>117000</v>
      </c>
      <c r="P95" s="26">
        <f>List2!S99+List2!S100+List2!S101+List2!S102+List2!S103+List2!S268+List2!S269</f>
        <v>83100</v>
      </c>
      <c r="Q95" s="26">
        <f>List2!T99+List2!T100+List2!T101+List2!T102+List2!T103+List2!T268+List2!T269</f>
        <v>83100</v>
      </c>
      <c r="R95" s="1"/>
      <c r="S95" s="233"/>
    </row>
    <row r="96" spans="2:19" ht="12.75">
      <c r="B96" s="1"/>
      <c r="C96" s="1"/>
      <c r="D96" s="1">
        <v>4</v>
      </c>
      <c r="E96" s="1"/>
      <c r="F96" s="1"/>
      <c r="G96" s="1"/>
      <c r="H96" s="25">
        <v>322</v>
      </c>
      <c r="I96" s="25" t="s">
        <v>43</v>
      </c>
      <c r="J96" s="25"/>
      <c r="K96" s="26">
        <f>List2!N56+List2!N105+List2!N106+List2!N107+List2!N108+List2!N271+List2!N272+List2!N273+List2!N274+List2!N286+List2!N441+List2!N468+List2!N550+List2!N582+List2!N583+List2!N584+List2!N585</f>
        <v>754139</v>
      </c>
      <c r="L96" s="26">
        <f>List2!O56+List2!O105+List2!O106+List2!O107+List2!O108+List2!O271+List2!O272+List2!O273+List2!O286+List2!O441+List2!O468+List2!O550+List2!O582+List2!O583+List2!O584+List2!O585</f>
        <v>636000</v>
      </c>
      <c r="M96" s="26">
        <f>List2!P56+List2!P105+List2!P106+List2!P107+List2!P108+List2!P271+List2!P272+List2!P273+List2!P274+List2!P286+List2!P441+List2!P468+List2!P550+List2!P582+List2!P583+List2!P584+List2!P585</f>
        <v>856413</v>
      </c>
      <c r="N96" s="26">
        <f>List2!Q56+List2!Q105+List2!Q106+List2!Q107+List2!Q108+List2!Q271+List2!Q272+List2!Q273+List2!Q274+List2!Q286+List2!Q441+List2!Q468+List2!Q550+List2!Q582+List2!Q583+List2!Q584+List2!Q585</f>
        <v>637300</v>
      </c>
      <c r="O96" s="26">
        <f>List2!R105+List2!R106+List2!R107+List2!R108+List2!R273+List2!R274+List2!R286+List2!R441+List2!R272</f>
        <v>631200</v>
      </c>
      <c r="P96" s="26">
        <f>List2!S56+List2!S105+List2!S106+List2!S107+List2!S108+List2!S271+List2!S272+List2!S273+List2!S274+List2!S286+List2!S441+List2!S468+List2!S550+List2!S582+List2!S583+List2!S584+List2!S585</f>
        <v>664000</v>
      </c>
      <c r="Q96" s="26">
        <f>List2!T56+List2!T105+List2!T106+List2!T107+List2!T108+List2!T271+List2!T272+List2!T273+List2!T274+List2!T286+List2!T441+List2!T468+List2!T550+List2!T582+List2!T583+List2!T584+List2!T585</f>
        <v>664000</v>
      </c>
      <c r="R96" s="1"/>
      <c r="S96" s="233"/>
    </row>
    <row r="97" spans="2:19" ht="12.75">
      <c r="B97" s="1">
        <v>2</v>
      </c>
      <c r="C97" s="1">
        <v>3</v>
      </c>
      <c r="D97" s="1">
        <v>4</v>
      </c>
      <c r="E97" s="1"/>
      <c r="F97" s="1"/>
      <c r="G97" s="1"/>
      <c r="H97" s="25">
        <v>323</v>
      </c>
      <c r="I97" s="25" t="s">
        <v>44</v>
      </c>
      <c r="J97" s="25"/>
      <c r="K97" s="29">
        <f>List2!N21+List2!N110+List2!N111+List2!N112+List2!N113+List2!N114+List2!N115+List2!N116+List2!N117+List2!N118+List2!N119+List2!N120+List2!N121+List2!N122+List2!N123+List2!N124+List2!N125+List2!N126+List2!N127+List2!N128+List2!N129+List2!N130+List2!N156+List2!N226+List2!N227+List2!N228+List2!N243+List2!N244+List2!N250+List2!N251+List2!N252+List2!N275+List2!N276+List2!N277+List2!N287+List2!N293+List2!N294+List2!N295+List2!N393+List2!N394+List2!N396+List2!N397+List2!N398+List2!N399+List2!N400+List2!N401+List2!N402+List2!N403+List2!N404+List2!N422+List2!N423+List2!N424+List2!N425+List2!N426+List2!N427+List2!N439+List2!N469+List2!N503+List2!N513+List2!N561+List2!N562+List2!N563+List2!N586+List2!N587+List2!N588+List2!N589+List2!N590+List2!N302</f>
        <v>1605875</v>
      </c>
      <c r="L97" s="29">
        <f>List2!O21+List2!O110+List2!O111+List2!O112+List2!O113+List2!O114+List2!O115+List2!O116+List2!O117+List2!O118+List2!O119+List2!O120+List2!O121+List2!O122+List2!O123+List2!O124+List2!O125+List2!O126+List2!O127+List2!O128+List2!O129+List2!O130+List2!O156+List2!O226+List2!O227+List2!O228+List2!O243+List2!O244+List2!O250+List2!O251+List2!O252+List2!O275+List2!O276+List2!O277+List2!O287+List2!O293+List2!O294+List2!O295+List2!O393+List2!O394+List2!O396+List2!O397+List2!O398+List2!O399+List2!O400+List2!O401+List2!O402+List2!O403+List2!O404+List2!O422+List2!O423+List2!O424+List2!O425+List2!O426+List2!O427+List2!O439+List2!O469+List2!O503+List2!O513+List2!O561+List2!O562+List2!O563+List2!O586+List2!O587+List2!O588+List2!O589+List2!O590+List2!O302</f>
        <v>1882200</v>
      </c>
      <c r="M97" s="29">
        <f>List2!P21+List2!P110+List2!P111+List2!P112+List2!P113+List2!P114+List2!P115+List2!P116+List2!P117+List2!P118+List2!P119+List2!P120+List2!P121+List2!P122+List2!P123+List2!P124+List2!P125+List2!P126+List2!P127+List2!P128+List2!P129+List2!P130+List2!P156+List2!P226+List2!P227+List2!P228+List2!P243+List2!P244+List2!P250+List2!P251+List2!P252+List2!P275+List2!P276+List2!P277+List2!P287+List2!P293+List2!P294+List2!P295+List2!P393+List2!P394+List2!P396+List2!P397+List2!P398+List2!P399+List2!P400+List2!P401+List2!P402+List2!P403+List2!P404+List2!P422+List2!P423+List2!P424+List2!P425+List2!P426+List2!P427+List2!P439+List2!P469+List2!P503+List2!P513+List2!P561+List2!P562+List2!P563+List2!P586+List2!P587+List2!P588+List2!P589+List2!P590+List2!P302+List2!P395</f>
        <v>2991650</v>
      </c>
      <c r="N97" s="29">
        <f>List2!Q21+List2!Q110+List2!Q111+List2!Q112+List2!Q113+List2!Q114+List2!Q115+List2!Q116+List2!Q117+List2!Q118+List2!Q119+List2!Q120+List2!Q121+List2!Q122+List2!Q123+List2!Q124+List2!Q125+List2!Q126+List2!Q127+List2!Q128+List2!Q129+List2!Q130+List2!Q156+List2!Q226+List2!Q227+List2!Q228+List2!Q243+List2!Q244+List2!Q250+List2!Q251+List2!Q252+List2!Q275+List2!Q276+List2!Q277+List2!Q287+List2!Q293+List2!Q294+List2!Q295+List2!Q393+List2!Q394+List2!Q396+List2!Q397+List2!Q398+List2!Q399+List2!Q400+List2!Q401+List2!Q402+List2!Q403+List2!Q404+List2!Q422+List2!Q423+List2!Q424+List2!Q425+List2!Q426+List2!Q427+List2!Q439+List2!Q469+List2!Q503+List2!Q513+List2!Q561+List2!Q562+List2!Q563+List2!Q586+List2!Q587+List2!Q588+List2!Q589+List2!Q590+List2!Q302</f>
        <v>1331100</v>
      </c>
      <c r="O97" s="29">
        <f>List2!R21+List2!R110+List2!R111+List2!R112+List2!R113+List2!R114+List2!R115+List2!R116+List2!R117+List2!R118+List2!R119+List2!R120+List2!R121+List2!R122+List2!R123+List2!R124+List2!R125+List2!R126+List2!R127+List2!R128+List2!R129+List2!R130+List2!R156+List2!R226+List2!R227+List2!R228+List2!R243+List2!R244+List2!R250+List2!R251+List2!R252+List2!R275+List2!R276+List2!R277+List2!R287+List2!R293+List2!R294+List2!R295+List2!R393+List2!R394+List2!R396+List2!R397+List2!R398+List2!R399+List2!R400+List2!R401+List2!R402+List2!R403+List2!R404+List2!R422+List2!R423+List2!R424+List2!R425+List2!R426+List2!R427+List2!R439+List2!R469+List2!R503+List2!R513+List2!R561+List2!R562+List2!R563+List2!R586+List2!R587+List2!R588+List2!R589+List2!R590+List2!R302</f>
        <v>1991150</v>
      </c>
      <c r="P97" s="29">
        <f>List2!S21+List2!S110+List2!S111+List2!S112+List2!S113+List2!S114+List2!S115+List2!S116+List2!S117+List2!S118+List2!S119+List2!S120+List2!S121+List2!S122+List2!S123+List2!S124+List2!S125+List2!S126+List2!S127+List2!S128+List2!S129+List2!S130+List2!S156+List2!S226+List2!S227+List2!S228+List2!S243+List2!S244+List2!S250+List2!S251+List2!S252+List2!S275+List2!S276+List2!S277+List2!S287+List2!S293+List2!S294+List2!S295+List2!S393+List2!S394+List2!S396+List2!S397+List2!S398+List2!S399+List2!S400+List2!S401+List2!S402+List2!S403+List2!S404+List2!S422+List2!S423+List2!S424+List2!S425+List2!S426+List2!S427+List2!S439+List2!S469+List2!S503+List2!S513+List2!S561+List2!S562+List2!S563+List2!S586+List2!S587+List2!S588+List2!S589+List2!S590+List2!S302</f>
        <v>1811900</v>
      </c>
      <c r="Q97" s="29">
        <f>List2!T21+List2!T110+List2!T111+List2!T112+List2!T113+List2!T114+List2!T115+List2!T116+List2!T117+List2!T118+List2!T119+List2!T120+List2!T121+List2!T122+List2!T123+List2!T124+List2!T125+List2!T126+List2!T127+List2!T128+List2!T129+List2!T130+List2!T156+List2!T226+List2!T227+List2!T228+List2!T243+List2!T244+List2!T250+List2!T251+List2!T252+List2!T275+List2!T276+List2!T277+List2!T287+List2!T293+List2!T294+List2!T295+List2!T393+List2!T394+List2!T396+List2!T397+List2!T398+List2!T399+List2!T400+List2!T401+List2!T402+List2!T403+List2!T404+List2!T422+List2!T423+List2!T424+List2!T425+List2!T426+List2!T427+List2!T439+List2!T469+List2!T503+List2!T513+List2!T561+List2!T562+List2!T563+List2!T586+List2!T587+List2!T588+List2!T589+List2!T590+List2!T302</f>
        <v>1811900</v>
      </c>
      <c r="R97" s="1"/>
      <c r="S97" s="233"/>
    </row>
    <row r="98" spans="2:18" ht="12.75">
      <c r="B98" s="1"/>
      <c r="C98" s="1"/>
      <c r="D98" s="1"/>
      <c r="E98" s="1"/>
      <c r="F98" s="1"/>
      <c r="G98" s="1"/>
      <c r="H98" s="25">
        <v>324</v>
      </c>
      <c r="I98" s="25" t="s">
        <v>403</v>
      </c>
      <c r="J98" s="25"/>
      <c r="K98" s="26">
        <f>List2!N132+List2!N133</f>
        <v>5191</v>
      </c>
      <c r="L98" s="26">
        <f>List2!O132+List2!O133</f>
        <v>5000</v>
      </c>
      <c r="M98" s="26">
        <f>List2!P132+List2!P133</f>
        <v>17000</v>
      </c>
      <c r="N98" s="26">
        <f>List2!Q132+List2!Q133</f>
        <v>8500</v>
      </c>
      <c r="O98" s="26">
        <f>List2!R132+List2!R133</f>
        <v>17000</v>
      </c>
      <c r="P98" s="26">
        <f>List2!S132+List2!S133</f>
        <v>7000</v>
      </c>
      <c r="Q98" s="26">
        <f>List2!T132+List2!T133</f>
        <v>7000</v>
      </c>
      <c r="R98" s="1"/>
    </row>
    <row r="99" spans="2:18" ht="12.75">
      <c r="B99" s="1"/>
      <c r="C99" s="1"/>
      <c r="D99" s="1">
        <v>4</v>
      </c>
      <c r="E99" s="1"/>
      <c r="F99" s="1"/>
      <c r="G99" s="1"/>
      <c r="H99" s="25">
        <v>329</v>
      </c>
      <c r="I99" s="25" t="s">
        <v>45</v>
      </c>
      <c r="J99" s="25"/>
      <c r="K99" s="29">
        <f>List2!N22+List2!N23+List2!N24+List2!N25+List2!N26+List2!N27+List2!N29+List2!N31+List2!N40+List2!N54+List2!N55+List2!N135+List2!N136+List2!N137+List2!N138+List2!N157+List2!N470+List2!N72</f>
        <v>461604</v>
      </c>
      <c r="L99" s="29">
        <f>List2!O22+List2!O23+List2!O24+List2!O25+List2!O26+List2!O27+List2!O28+List2!O29+List2!O40+List2!O54+List2!O55+List2!O71+List2!O72+List2!O135+List2!O136+List2!O137+List2!O138+List2!O139</f>
        <v>533800</v>
      </c>
      <c r="M99" s="29">
        <f>List2!P22+List2!P23+List2!P24+List2!P25+List2!P26+List2!P27+List2!P28+List2!P29+List2!P40+List2!P54+List2!P55+List2!P71+List2!P72+List2!P135+List2!P136+List2!P137+List2!P138+List2!P139</f>
        <v>542765</v>
      </c>
      <c r="N99" s="29">
        <f>List2!Q22+List2!Q23+List2!Q24+List2!Q25+List2!Q26+List2!Q27+List2!Q28+List2!Q29+List2!Q40+List2!Q54+List2!Q55+List2!Q71+List2!Q72+List2!Q135+List2!Q136+List2!Q137+List2!Q138+List2!Q139</f>
        <v>320000</v>
      </c>
      <c r="O99" s="29">
        <f>List2!R22+List2!R23+List2!R24+List2!R25+List2!R26+List2!R27+List2!R28+List2!R29+List2!R40+List2!R54+List2!R55+List2!R71+List2!R72+List2!R135+List2!R136+List2!R137+List2!R138+List2!R139</f>
        <v>478800</v>
      </c>
      <c r="P99" s="29">
        <f>List2!S22+List2!S23+List2!S24+List2!S25+List2!S26+List2!S27+List2!S28+List2!S29+List2!S40+List2!S54+List2!S55+List2!S71+List2!S72+List2!S135+List2!S136+List2!S137+List2!S138+List2!S139</f>
        <v>320000</v>
      </c>
      <c r="Q99" s="29">
        <f>List2!T22+List2!T23+List2!T24+List2!T25+List2!T26+List2!T27+List2!T28+List2!T29+List2!T40+List2!T54+List2!T55+List2!T71+List2!T72+List2!T135+List2!T136+List2!T137+List2!T138+List2!T139</f>
        <v>355000</v>
      </c>
      <c r="R99" s="1"/>
    </row>
    <row r="100" spans="2:18" ht="12.75">
      <c r="B100" s="1"/>
      <c r="C100" s="1"/>
      <c r="D100" s="1"/>
      <c r="E100" s="1"/>
      <c r="F100" s="1"/>
      <c r="G100" s="1"/>
      <c r="H100" s="66">
        <v>34</v>
      </c>
      <c r="I100" s="66" t="s">
        <v>46</v>
      </c>
      <c r="J100" s="66"/>
      <c r="K100" s="78">
        <f aca="true" t="shared" si="21" ref="K100:Q100">K101+K102</f>
        <v>28341</v>
      </c>
      <c r="L100" s="77">
        <f t="shared" si="21"/>
        <v>28000</v>
      </c>
      <c r="M100" s="77">
        <f t="shared" si="21"/>
        <v>56000</v>
      </c>
      <c r="N100" s="77">
        <f t="shared" si="21"/>
        <v>31000</v>
      </c>
      <c r="O100" s="77">
        <f t="shared" si="21"/>
        <v>31000</v>
      </c>
      <c r="P100" s="77">
        <f t="shared" si="21"/>
        <v>37000</v>
      </c>
      <c r="Q100" s="77">
        <f t="shared" si="21"/>
        <v>37000</v>
      </c>
      <c r="R100" s="1"/>
    </row>
    <row r="101" spans="2:18" ht="12.75">
      <c r="B101" s="1"/>
      <c r="C101" s="1"/>
      <c r="D101" s="1"/>
      <c r="E101" s="1"/>
      <c r="F101" s="1"/>
      <c r="G101" s="1"/>
      <c r="H101" s="25">
        <v>342</v>
      </c>
      <c r="I101" s="25" t="s">
        <v>47</v>
      </c>
      <c r="J101" s="25"/>
      <c r="K101" s="26">
        <v>0</v>
      </c>
      <c r="L101" s="26">
        <v>0</v>
      </c>
      <c r="M101" s="26">
        <v>0</v>
      </c>
      <c r="N101" s="26">
        <v>0</v>
      </c>
      <c r="O101" s="96">
        <v>0</v>
      </c>
      <c r="P101" s="29">
        <v>0</v>
      </c>
      <c r="Q101" s="29">
        <v>0</v>
      </c>
      <c r="R101" s="1"/>
    </row>
    <row r="102" spans="2:18" ht="12.75">
      <c r="B102" s="1"/>
      <c r="C102" s="1"/>
      <c r="D102" s="1">
        <v>4</v>
      </c>
      <c r="E102" s="1"/>
      <c r="F102" s="1"/>
      <c r="G102" s="1"/>
      <c r="H102" s="25">
        <v>343</v>
      </c>
      <c r="I102" s="25" t="s">
        <v>48</v>
      </c>
      <c r="J102" s="25"/>
      <c r="K102" s="26">
        <f>List2!N141+List2!N142</f>
        <v>28341</v>
      </c>
      <c r="L102" s="26">
        <f>List2!O141+List2!O142</f>
        <v>28000</v>
      </c>
      <c r="M102" s="26">
        <f>List2!P141+List2!P142</f>
        <v>56000</v>
      </c>
      <c r="N102" s="26">
        <f>List2!Q141+List2!Q142</f>
        <v>31000</v>
      </c>
      <c r="O102" s="26">
        <f>List2!R141+List2!R142</f>
        <v>31000</v>
      </c>
      <c r="P102" s="26">
        <f>List2!S141+List2!S142</f>
        <v>37000</v>
      </c>
      <c r="Q102" s="26">
        <f>List2!T141+List2!T142</f>
        <v>37000</v>
      </c>
      <c r="R102" s="1"/>
    </row>
    <row r="103" spans="2:18" ht="12.75">
      <c r="B103" s="1"/>
      <c r="C103" s="1"/>
      <c r="D103" s="1"/>
      <c r="E103" s="1"/>
      <c r="F103" s="1"/>
      <c r="G103" s="1"/>
      <c r="H103" s="66">
        <v>35</v>
      </c>
      <c r="I103" s="106" t="s">
        <v>49</v>
      </c>
      <c r="J103" s="107"/>
      <c r="K103" s="78">
        <f aca="true" t="shared" si="22" ref="K103:Q103">K104</f>
        <v>0</v>
      </c>
      <c r="L103" s="78">
        <v>0</v>
      </c>
      <c r="M103" s="78">
        <f t="shared" si="22"/>
        <v>0</v>
      </c>
      <c r="N103" s="78">
        <f t="shared" si="22"/>
        <v>0</v>
      </c>
      <c r="O103" s="96">
        <f t="shared" si="22"/>
        <v>0</v>
      </c>
      <c r="P103" s="77">
        <f t="shared" si="22"/>
        <v>0</v>
      </c>
      <c r="Q103" s="29">
        <f t="shared" si="22"/>
        <v>0</v>
      </c>
      <c r="R103" s="1"/>
    </row>
    <row r="104" spans="2:18" ht="12.75" customHeight="1">
      <c r="B104" s="1"/>
      <c r="C104" s="1"/>
      <c r="D104" s="1"/>
      <c r="E104" s="1"/>
      <c r="F104" s="1"/>
      <c r="G104" s="1"/>
      <c r="H104" s="25">
        <v>352</v>
      </c>
      <c r="I104" s="483" t="s">
        <v>229</v>
      </c>
      <c r="J104" s="483"/>
      <c r="K104" s="26">
        <v>0</v>
      </c>
      <c r="L104" s="26">
        <v>0</v>
      </c>
      <c r="M104" s="26">
        <v>0</v>
      </c>
      <c r="N104" s="26">
        <v>0</v>
      </c>
      <c r="O104" s="96">
        <v>0</v>
      </c>
      <c r="P104" s="29">
        <v>0</v>
      </c>
      <c r="Q104" s="29">
        <v>0</v>
      </c>
      <c r="R104" s="1"/>
    </row>
    <row r="105" spans="2:18" ht="12.75" customHeight="1">
      <c r="B105" s="1"/>
      <c r="C105" s="1"/>
      <c r="D105" s="1"/>
      <c r="E105" s="1"/>
      <c r="F105" s="1"/>
      <c r="G105" s="1"/>
      <c r="H105" s="66">
        <v>36</v>
      </c>
      <c r="I105" s="66" t="s">
        <v>228</v>
      </c>
      <c r="J105" s="66"/>
      <c r="K105" s="78">
        <f aca="true" t="shared" si="23" ref="K105:Q105">K106</f>
        <v>0</v>
      </c>
      <c r="L105" s="78">
        <v>0</v>
      </c>
      <c r="M105" s="78">
        <f t="shared" si="23"/>
        <v>0</v>
      </c>
      <c r="N105" s="78">
        <f t="shared" si="23"/>
        <v>0</v>
      </c>
      <c r="O105" s="96">
        <f t="shared" si="23"/>
        <v>0</v>
      </c>
      <c r="P105" s="77">
        <f t="shared" si="23"/>
        <v>0</v>
      </c>
      <c r="Q105" s="29">
        <f t="shared" si="23"/>
        <v>0</v>
      </c>
      <c r="R105" s="1"/>
    </row>
    <row r="106" spans="2:18" ht="12.75">
      <c r="B106" s="1"/>
      <c r="C106" s="1"/>
      <c r="D106" s="1"/>
      <c r="E106" s="1"/>
      <c r="F106" s="1"/>
      <c r="G106" s="1"/>
      <c r="H106" s="25">
        <v>363</v>
      </c>
      <c r="I106" s="25" t="s">
        <v>50</v>
      </c>
      <c r="J106" s="25"/>
      <c r="K106" s="26">
        <v>0</v>
      </c>
      <c r="L106" s="26">
        <v>0</v>
      </c>
      <c r="M106" s="26">
        <v>0</v>
      </c>
      <c r="N106" s="26">
        <v>0</v>
      </c>
      <c r="O106" s="96">
        <v>0</v>
      </c>
      <c r="P106" s="29">
        <v>0</v>
      </c>
      <c r="Q106" s="29">
        <v>0</v>
      </c>
      <c r="R106" s="1"/>
    </row>
    <row r="107" spans="2:18" ht="12.75">
      <c r="B107" s="1"/>
      <c r="C107" s="1"/>
      <c r="D107" s="1"/>
      <c r="E107" s="1"/>
      <c r="F107" s="1"/>
      <c r="G107" s="1"/>
      <c r="H107" s="66">
        <v>37</v>
      </c>
      <c r="I107" s="66" t="s">
        <v>230</v>
      </c>
      <c r="J107" s="66"/>
      <c r="K107" s="78">
        <f aca="true" t="shared" si="24" ref="K107:Q107">K108</f>
        <v>599813</v>
      </c>
      <c r="L107" s="77">
        <f t="shared" si="24"/>
        <v>710000</v>
      </c>
      <c r="M107" s="77">
        <f t="shared" si="24"/>
        <v>710000</v>
      </c>
      <c r="N107" s="77">
        <f t="shared" si="24"/>
        <v>670000</v>
      </c>
      <c r="O107" s="77">
        <f t="shared" si="24"/>
        <v>700000</v>
      </c>
      <c r="P107" s="77">
        <f t="shared" si="24"/>
        <v>720000</v>
      </c>
      <c r="Q107" s="77">
        <f t="shared" si="24"/>
        <v>720000</v>
      </c>
      <c r="R107" s="1"/>
    </row>
    <row r="108" spans="2:18" ht="12.75">
      <c r="B108" s="1">
        <v>2</v>
      </c>
      <c r="C108" s="1"/>
      <c r="D108" s="1">
        <v>4</v>
      </c>
      <c r="E108" s="1"/>
      <c r="F108" s="1"/>
      <c r="G108" s="1"/>
      <c r="H108" s="25">
        <v>372</v>
      </c>
      <c r="I108" s="25" t="s">
        <v>51</v>
      </c>
      <c r="J108" s="25"/>
      <c r="K108" s="231">
        <f>List2!N452+List2!N460+List2!N521+List2!N527+List2!N197</f>
        <v>599813</v>
      </c>
      <c r="L108" s="231">
        <f>List2!O452+List2!O460+List2!O521+List2!O527+List2!O197</f>
        <v>710000</v>
      </c>
      <c r="M108" s="231">
        <f>List2!P452+List2!P460+List2!P521+List2!P527+List2!P197</f>
        <v>710000</v>
      </c>
      <c r="N108" s="231">
        <f>List2!Q452+List2!Q460+List2!Q521+List2!Q527+List2!Q197</f>
        <v>670000</v>
      </c>
      <c r="O108" s="231">
        <f>List2!R452+List2!R460+List2!R521+List2!R527+List2!R197</f>
        <v>700000</v>
      </c>
      <c r="P108" s="231">
        <f>List2!S452+List2!S460+List2!S521+List2!S527+List2!S197</f>
        <v>720000</v>
      </c>
      <c r="Q108" s="231">
        <f>List2!T452+List2!T460+List2!T521+List2!T527+List2!T197</f>
        <v>720000</v>
      </c>
      <c r="R108" s="1"/>
    </row>
    <row r="109" spans="2:18" ht="12.75">
      <c r="B109" s="1"/>
      <c r="C109" s="1"/>
      <c r="D109" s="1"/>
      <c r="E109" s="1"/>
      <c r="F109" s="1"/>
      <c r="G109" s="1"/>
      <c r="H109" s="66">
        <v>38</v>
      </c>
      <c r="I109" s="66" t="s">
        <v>52</v>
      </c>
      <c r="J109" s="66"/>
      <c r="K109" s="78">
        <f>K110+K111+K113+K114+K112</f>
        <v>651280</v>
      </c>
      <c r="L109" s="77">
        <f aca="true" t="shared" si="25" ref="L109:Q109">L110+L111+L113+L114+L112</f>
        <v>962000</v>
      </c>
      <c r="M109" s="77">
        <f t="shared" si="25"/>
        <v>963000</v>
      </c>
      <c r="N109" s="77">
        <f t="shared" si="25"/>
        <v>796460</v>
      </c>
      <c r="O109" s="77">
        <f t="shared" si="25"/>
        <v>2062000</v>
      </c>
      <c r="P109" s="77">
        <f t="shared" si="25"/>
        <v>1098000</v>
      </c>
      <c r="Q109" s="77">
        <f t="shared" si="25"/>
        <v>1098000</v>
      </c>
      <c r="R109" s="1"/>
    </row>
    <row r="110" spans="1:18" ht="12.75">
      <c r="A110">
        <v>1</v>
      </c>
      <c r="B110" s="1">
        <v>2</v>
      </c>
      <c r="C110" s="1"/>
      <c r="D110" s="1">
        <v>4</v>
      </c>
      <c r="E110" s="1"/>
      <c r="F110" s="1"/>
      <c r="G110" s="1"/>
      <c r="H110" s="25">
        <v>381</v>
      </c>
      <c r="I110" s="25" t="s">
        <v>53</v>
      </c>
      <c r="J110" s="25"/>
      <c r="K110" s="29">
        <f>List2!N47+List2!N58+List2!N77+List2!N443+List2!N472+List2!N479+List2!N486+List2!N493+List2!N505+List2!N535+List2!N541+List2!N59+List2!N61+List2!N144+List2!N145+List2!N219+List2!N552+List2!N146+List2!N147+List2!N230+List2!N199</f>
        <v>651280</v>
      </c>
      <c r="L110" s="29">
        <f>List2!O33+List2!O47+List2!O58+List2!O59+List2!O60+List2!O61+List2!O144+List2!O145+List2!O146+List2!O147+List2!O199+List2!O202+List2!O219+List2!O230+List2!O443+List2!O444+List2!O472+List2!O479+List2!O486+List2!O493+List2!O505+List2!O535+List2!O541+List2!O542+List2!O552</f>
        <v>952000</v>
      </c>
      <c r="M110" s="29">
        <f>List2!P33+List2!P47+List2!P58+List2!P59+List2!P60+List2!P61+List2!P144+List2!P145+List2!P146+List2!P147+List2!P199+List2!P202+List2!P219+List2!P230+List2!P443+List2!P444+List2!P472+List2!P479+List2!P486+List2!P493+List2!P505+List2!P535+List2!P541+List2!P542+List2!P552+List2!P74</f>
        <v>953000</v>
      </c>
      <c r="N110" s="29">
        <f>List2!Q33+List2!Q47+List2!Q58+List2!Q59+List2!Q60+List2!Q61+List2!Q144+List2!Q145+List2!Q146+List2!Q147+List2!Q199+List2!Q202+List2!Q219+List2!Q230++List2!Q443+List2!Q444+List2!Q472+List2!Q479+List2!Q486+List2!Q493+List2!Q505+List2!Q535+List2!Q541+List2!Q542+List2!Q552</f>
        <v>786460</v>
      </c>
      <c r="O110" s="29">
        <f>List2!R33+List2!R47+List2!R58+List2!R59+List2!R60+List2!R61+List2!R144+List2!R145+List2!R146+List2!R147+List2!R199+List2!R202+List2!R219+List2!R230++List2!R443+List2!R444+List2!R472+List2!R479+List2!R486+List2!R493+List2!R505+List2!R535+List2!R541+List2!R542+List2!R552+List2!R553</f>
        <v>2052000</v>
      </c>
      <c r="P110" s="29">
        <f>List2!S33+List2!S47+List2!S58+List2!S59+List2!S60+List2!S61+List2!S144+List2!S145+List2!S146+List2!S147+List2!S199+List2!S202+List2!S219+List2!S230++List2!S443+List2!S444+List2!S472+List2!S479+List2!S486+List2!S493+List2!S505+List2!S535+List2!S541+List2!S542+List2!S552</f>
        <v>1088000</v>
      </c>
      <c r="Q110" s="29">
        <f>List2!T33+List2!T47+List2!T58+List2!T59+List2!T60+List2!T61+List2!T144+List2!T145+List2!T146+List2!T147+List2!T199+List2!T202+List2!T219+List2!T230++List2!T443+List2!T444+List2!T472+List2!T479+List2!T486+List2!T493+List2!T505+List2!T535+List2!T541+List2!T542+List2!T552</f>
        <v>1088000</v>
      </c>
      <c r="R110" s="1"/>
    </row>
    <row r="111" spans="2:18" ht="12.75">
      <c r="B111" s="1"/>
      <c r="C111" s="1"/>
      <c r="D111" s="1"/>
      <c r="E111" s="1"/>
      <c r="F111" s="1"/>
      <c r="G111" s="1"/>
      <c r="H111" s="25">
        <v>382</v>
      </c>
      <c r="I111" s="25" t="s">
        <v>54</v>
      </c>
      <c r="J111" s="25"/>
      <c r="K111" s="26">
        <v>0</v>
      </c>
      <c r="L111" s="26">
        <v>0</v>
      </c>
      <c r="M111" s="26">
        <v>0</v>
      </c>
      <c r="N111" s="26">
        <v>0</v>
      </c>
      <c r="O111" s="96">
        <v>0</v>
      </c>
      <c r="P111" s="29">
        <v>0</v>
      </c>
      <c r="Q111" s="29">
        <v>0</v>
      </c>
      <c r="R111" s="1"/>
    </row>
    <row r="112" spans="2:18" ht="12.75">
      <c r="B112" s="1"/>
      <c r="C112" s="1"/>
      <c r="D112" s="1">
        <v>4</v>
      </c>
      <c r="E112" s="1"/>
      <c r="F112" s="1"/>
      <c r="G112" s="1"/>
      <c r="H112" s="25">
        <v>383</v>
      </c>
      <c r="I112" s="25" t="s">
        <v>247</v>
      </c>
      <c r="J112" s="25"/>
      <c r="K112" s="26">
        <f>List2!N170</f>
        <v>0</v>
      </c>
      <c r="L112" s="26">
        <f>List2!O170</f>
        <v>10000</v>
      </c>
      <c r="M112" s="26">
        <f>List2!P170</f>
        <v>10000</v>
      </c>
      <c r="N112" s="26">
        <f>List2!Q170</f>
        <v>10000</v>
      </c>
      <c r="O112" s="26">
        <f>List2!R170</f>
        <v>10000</v>
      </c>
      <c r="P112" s="26">
        <f>List2!S170</f>
        <v>10000</v>
      </c>
      <c r="Q112" s="26">
        <f>List2!T170</f>
        <v>10000</v>
      </c>
      <c r="R112" s="1"/>
    </row>
    <row r="113" spans="2:18" ht="12.75">
      <c r="B113" s="1"/>
      <c r="C113" s="1"/>
      <c r="D113" s="1">
        <v>4</v>
      </c>
      <c r="E113" s="1"/>
      <c r="F113" s="1"/>
      <c r="G113" s="1"/>
      <c r="H113" s="25">
        <v>385</v>
      </c>
      <c r="I113" s="25" t="s">
        <v>55</v>
      </c>
      <c r="J113" s="25"/>
      <c r="K113" s="26">
        <f>List2!N176</f>
        <v>0</v>
      </c>
      <c r="L113" s="26">
        <f>List2!O176</f>
        <v>0</v>
      </c>
      <c r="M113" s="26">
        <f>List2!P176</f>
        <v>0</v>
      </c>
      <c r="N113" s="26">
        <f>List2!Q176</f>
        <v>0</v>
      </c>
      <c r="O113" s="96">
        <f>List2!R176</f>
        <v>0</v>
      </c>
      <c r="P113" s="29">
        <f>List2!S176</f>
        <v>0</v>
      </c>
      <c r="Q113" s="29">
        <f>List2!T176</f>
        <v>0</v>
      </c>
      <c r="R113" s="1"/>
    </row>
    <row r="114" spans="2:18" ht="12.75">
      <c r="B114" s="1"/>
      <c r="C114" s="1"/>
      <c r="D114" s="1"/>
      <c r="E114" s="1"/>
      <c r="F114" s="1"/>
      <c r="G114" s="1"/>
      <c r="H114" s="25">
        <v>386</v>
      </c>
      <c r="I114" s="25" t="s">
        <v>56</v>
      </c>
      <c r="J114" s="25"/>
      <c r="K114" s="26">
        <v>0</v>
      </c>
      <c r="L114" s="26">
        <v>0</v>
      </c>
      <c r="M114" s="26">
        <v>0</v>
      </c>
      <c r="N114" s="26">
        <v>0</v>
      </c>
      <c r="O114" s="96">
        <v>0</v>
      </c>
      <c r="P114" s="29">
        <v>0</v>
      </c>
      <c r="Q114" s="29">
        <v>0</v>
      </c>
      <c r="R114" s="1"/>
    </row>
    <row r="115" spans="1:18" ht="12.75">
      <c r="A115" s="6"/>
      <c r="B115" s="111"/>
      <c r="C115" s="111"/>
      <c r="D115" s="111"/>
      <c r="E115" s="111"/>
      <c r="F115" s="111"/>
      <c r="G115" s="111"/>
      <c r="H115" s="112">
        <v>4</v>
      </c>
      <c r="I115" s="112" t="s">
        <v>57</v>
      </c>
      <c r="J115" s="112"/>
      <c r="K115" s="79">
        <f aca="true" t="shared" si="26" ref="K115:Q115">K116+K118+K124</f>
        <v>389726</v>
      </c>
      <c r="L115" s="79">
        <f t="shared" si="26"/>
        <v>2250500</v>
      </c>
      <c r="M115" s="79">
        <f t="shared" si="26"/>
        <v>1106175</v>
      </c>
      <c r="N115" s="79">
        <f t="shared" si="26"/>
        <v>3325000</v>
      </c>
      <c r="O115" s="79">
        <f t="shared" si="26"/>
        <v>2120600</v>
      </c>
      <c r="P115" s="79">
        <f t="shared" si="26"/>
        <v>2928500</v>
      </c>
      <c r="Q115" s="79">
        <f t="shared" si="26"/>
        <v>2378500</v>
      </c>
      <c r="R115" s="1"/>
    </row>
    <row r="116" spans="2:18" ht="12.75">
      <c r="B116" s="1"/>
      <c r="C116" s="1"/>
      <c r="D116" s="1"/>
      <c r="E116" s="1"/>
      <c r="F116" s="1"/>
      <c r="G116" s="1"/>
      <c r="H116" s="66">
        <v>41</v>
      </c>
      <c r="I116" s="66" t="s">
        <v>231</v>
      </c>
      <c r="J116" s="66"/>
      <c r="K116" s="26">
        <f aca="true" t="shared" si="27" ref="K116:Q116">K117</f>
        <v>0</v>
      </c>
      <c r="L116" s="26">
        <f t="shared" si="27"/>
        <v>0</v>
      </c>
      <c r="M116" s="26">
        <f t="shared" si="27"/>
        <v>0</v>
      </c>
      <c r="N116" s="26">
        <f t="shared" si="27"/>
        <v>0</v>
      </c>
      <c r="O116" s="96">
        <f t="shared" si="27"/>
        <v>0</v>
      </c>
      <c r="P116" s="29">
        <f t="shared" si="27"/>
        <v>0</v>
      </c>
      <c r="Q116" s="29">
        <f t="shared" si="27"/>
        <v>0</v>
      </c>
      <c r="R116" s="1"/>
    </row>
    <row r="117" spans="2:18" ht="12.75">
      <c r="B117" s="1"/>
      <c r="C117" s="1"/>
      <c r="D117" s="1"/>
      <c r="E117" s="1"/>
      <c r="F117" s="1"/>
      <c r="G117" s="1"/>
      <c r="H117" s="25">
        <v>412</v>
      </c>
      <c r="I117" s="25" t="s">
        <v>62</v>
      </c>
      <c r="J117" s="25"/>
      <c r="K117" s="26">
        <v>0</v>
      </c>
      <c r="L117" s="26">
        <v>0</v>
      </c>
      <c r="M117" s="26">
        <v>0</v>
      </c>
      <c r="N117" s="26">
        <v>0</v>
      </c>
      <c r="O117" s="96">
        <v>0</v>
      </c>
      <c r="P117" s="29">
        <v>0</v>
      </c>
      <c r="Q117" s="29">
        <v>0</v>
      </c>
      <c r="R117" s="1"/>
    </row>
    <row r="118" spans="2:18" ht="12.75">
      <c r="B118" s="1"/>
      <c r="C118" s="1"/>
      <c r="D118" s="1"/>
      <c r="E118" s="1"/>
      <c r="F118" s="1"/>
      <c r="G118" s="1"/>
      <c r="H118" s="66">
        <v>42</v>
      </c>
      <c r="I118" s="66" t="s">
        <v>232</v>
      </c>
      <c r="J118" s="66"/>
      <c r="K118" s="78">
        <f>K119+K120+K121+K122+K123</f>
        <v>389726</v>
      </c>
      <c r="L118" s="77">
        <f aca="true" t="shared" si="28" ref="L118:Q118">L119+L120+L121+L122+L123</f>
        <v>2250500</v>
      </c>
      <c r="M118" s="77">
        <f t="shared" si="28"/>
        <v>1106175</v>
      </c>
      <c r="N118" s="77">
        <f t="shared" si="28"/>
        <v>3325000</v>
      </c>
      <c r="O118" s="77">
        <f t="shared" si="28"/>
        <v>2120600</v>
      </c>
      <c r="P118" s="77">
        <f t="shared" si="28"/>
        <v>2928500</v>
      </c>
      <c r="Q118" s="27">
        <f t="shared" si="28"/>
        <v>2378500</v>
      </c>
      <c r="R118" s="1"/>
    </row>
    <row r="119" spans="2:19" ht="12.75">
      <c r="B119" s="1"/>
      <c r="C119" s="1"/>
      <c r="D119" s="1">
        <v>4</v>
      </c>
      <c r="E119" s="1"/>
      <c r="F119" s="1">
        <v>6</v>
      </c>
      <c r="G119" s="1"/>
      <c r="H119" s="25">
        <v>421</v>
      </c>
      <c r="I119" s="25" t="s">
        <v>58</v>
      </c>
      <c r="J119" s="25"/>
      <c r="K119" s="29">
        <f>List2!N160+List2!N161+List2!N183+List2!N323+List2!N324+List2!N326+List2!N327+List2!N328+List2!N329+List2!N330+List2!N331+List2!N332+List2!N333+List2!N334+List2!N335+List2!N336+List2!N338+List2!N339+List2!N340+List2!N342+List2!N350+List2!N351+List2!N352+List2!N353+List2!N362+List2!N363+List2!N365+List2!N367+List2!N368+List2!N376+List2!N377+List2!N385+List2!N386+List2!N431+List2!N348+List2!N349+List2!N341+List2!N255+List2!N343+List2!N366+List2!N162+List2!N347+List2!N204+List2!N344+List2!N345+List2!N346</f>
        <v>244462</v>
      </c>
      <c r="L119" s="29">
        <f>List2!O160+List2!O161+List2!O183+List2!O323+List2!O324+List2!O326+List2!O327+List2!O328+List2!O329+List2!O330+List2!O331+List2!O332+List2!O333+List2!O334+List2!O335+List2!O336+List2!O338+List2!O339+List2!O340+List2!O342+List2!O350+List2!O351+List2!O352+List2!O353+List2!O362+List2!O363+List2!O365+List2!O367+List2!O368+List2!O376+List2!O377+List2!O385+List2!O386+List2!O431+List2!O348+List2!O349+List2!O341+List2!O255+List2!O343+List2!O366+List2!O162+List2!O347+List2!O204+List2!O344+List2!O345+List2!O346</f>
        <v>1225000</v>
      </c>
      <c r="M119" s="29">
        <f>List2!P160+List2!P161+List2!P183+List2!P323+List2!P324+List2!P326+List2!P327+List2!P328+List2!P329+List2!P330+List2!P331+List2!P332+List2!P333+List2!P334+List2!P335+List2!P336+List2!P338+List2!P339+List2!P340+List2!P342+List2!P350+List2!P351+List2!P352+List2!P353+List2!P362+List2!P363+List2!P365+List2!P367+List2!P368+List2!P376+List2!P377+List2!P385+List2!P386+List2!P431+List2!P348+List2!P349+List2!P341+List2!P255+List2!P343+List2!P366+List2!P162+List2!P347+List2!P204+List2!P344+List2!P345+List2!P346</f>
        <v>278300</v>
      </c>
      <c r="N119" s="29">
        <f>List2!Q160+List2!Q161+List2!Q183+List2!Q323+List2!Q324+List2!Q326+List2!Q327+List2!Q328+List2!Q329+List2!Q330+List2!Q331+List2!Q332+List2!Q333+List2!Q334+List2!Q335+List2!Q336+List2!Q338+List2!Q339+List2!Q340+List2!Q342+List2!Q350+List2!Q351+List2!Q352+List2!Q353+List2!Q362+List2!Q363+List2!Q365+List2!Q367+List2!Q368+List2!Q376+List2!Q377+List2!Q385+List2!Q386+List2!Q431+List2!Q348+List2!Q349+List2!Q341+List2!Q255+List2!Q343+List2!Q366+List2!Q162+List2!Q347+List2!Q204+List2!Q344+List2!Q345+List2!Q346+List2!Q325</f>
        <v>2710000</v>
      </c>
      <c r="O119" s="29">
        <f>List2!R163+List2!R204+List2!R255+List2!R329+List2!R339+List2!R362+List2!R162+List2!R325+List2!R335+List2!R347+List2!R431</f>
        <v>710000</v>
      </c>
      <c r="P119" s="29">
        <f>List2!S160+List2!S161+List2!S183+List2!S323+List2!S324+List2!S326+List2!S327+List2!S328+List2!S329+List2!S330+List2!S331+List2!S332+List2!S333+List2!S334+List2!S335+List2!S336+List2!S338+List2!S339+List2!S340+List2!S342+List2!S350+List2!S351+List2!S352+List2!S353+List2!S362+List2!S363+List2!S365+List2!S367+List2!S368+List2!S376+List2!S377+List2!S385+List2!S386+List2!S431+List2!S348+List2!S349+List2!S341+List2!S255+List2!S343+List2!S366+List2!S162+List2!S347+List2!S204+List2!S344+List2!S345+List2!S346</f>
        <v>2250000</v>
      </c>
      <c r="Q119" s="29">
        <f>List2!T160+List2!T161+List2!T183+List2!T323+List2!T324+List2!T326+List2!T327+List2!T328+List2!T329+List2!T330+List2!T331+List2!T332+List2!T333+List2!T334+List2!T335+List2!T336+List2!T338+List2!T339+List2!T340+List2!T342+List2!T350+List2!T351+List2!T352+List2!T353+List2!T362+List2!T363+List2!T365+List2!T367+List2!T368+List2!T376+List2!T377+List2!T385+List2!T386+List2!T431+List2!T348+List2!T349+List2!T341+List2!T255+List2!T343+List2!T366+List2!T162+List2!T347+List2!T204+List2!T344+List2!T345+List2!T346</f>
        <v>1700000</v>
      </c>
      <c r="R119" s="1"/>
      <c r="S119" s="233"/>
    </row>
    <row r="120" spans="2:19" ht="12.75">
      <c r="B120" s="1"/>
      <c r="C120" s="1"/>
      <c r="D120" s="1">
        <v>4</v>
      </c>
      <c r="E120" s="1"/>
      <c r="F120" s="1">
        <v>6</v>
      </c>
      <c r="G120" s="1"/>
      <c r="H120" s="25">
        <v>422</v>
      </c>
      <c r="I120" s="25" t="s">
        <v>59</v>
      </c>
      <c r="J120" s="25"/>
      <c r="K120" s="29">
        <f>List2!N164+List2!N184+List2!N185+List2!N186+List2!N308+List2!N309+List2!N312+List2!N313+List2!N314+List2!N315+List2!N355+List2!N354+List2!N316+List2!N310+List2!N311+List2!N280</f>
        <v>58908</v>
      </c>
      <c r="L120" s="29">
        <f>List2!O164+List2!O184+List2!O185+List2!O186+List2!O308+List2!O309+List2!O312+List2!O313+List2!O314+List2!O315+List2!O355+List2!O354+List2!O316+List2!O310+List2!O311+List2!O280</f>
        <v>228500</v>
      </c>
      <c r="M120" s="29">
        <f>List2!P164+List2!P184+List2!P185+List2!P186+List2!P308+List2!P309+List2!P312+List2!P313+List2!P314+List2!P315+List2!P355+List2!P354+List2!P316+List2!P310+List2!P311+List2!P280</f>
        <v>424875</v>
      </c>
      <c r="N120" s="29">
        <f>List2!Q164+List2!Q184+List2!Q185+List2!Q186+List2!Q308+List2!Q309+List2!Q312+List2!Q313+List2!Q314+List2!Q315+List2!Q355+List2!Q354+List2!Q316+List2!Q310+List2!Q311+List2!Q280</f>
        <v>610000</v>
      </c>
      <c r="O120" s="29">
        <f>List2!R164+List2!R184+List2!R185+List2!R186+List2!R308+List2!R309+List2!R312+List2!R313+List2!R314+List2!R315+List2!R355+List2!R354+List2!R316+List2!R310+List2!R311+List2!R280</f>
        <v>805000</v>
      </c>
      <c r="P120" s="29">
        <f>List2!S164+List2!S184+List2!S185+List2!S186+List2!S308+List2!S309+List2!S312+List2!S313+List2!S314+List2!S315+List2!S355+List2!S354+List2!S316+List2!S310+List2!S311+List2!S280</f>
        <v>573500</v>
      </c>
      <c r="Q120" s="29">
        <f>List2!T164+List2!T184+List2!T185+List2!T186+List2!T308+List2!T309+List2!T312+List2!T313+List2!T314+List2!T315+List2!T355+List2!T354+List2!T316+List2!T310+List2!T311+List2!T280</f>
        <v>573500</v>
      </c>
      <c r="R120" s="1"/>
      <c r="S120" s="233"/>
    </row>
    <row r="121" spans="2:18" ht="12.75">
      <c r="B121" s="1"/>
      <c r="C121" s="1"/>
      <c r="D121" s="1"/>
      <c r="E121" s="1"/>
      <c r="F121" s="1"/>
      <c r="G121" s="1"/>
      <c r="H121" s="25">
        <v>423</v>
      </c>
      <c r="I121" s="25" t="s">
        <v>60</v>
      </c>
      <c r="J121" s="25"/>
      <c r="K121" s="26">
        <v>0</v>
      </c>
      <c r="L121" s="26">
        <v>0</v>
      </c>
      <c r="M121" s="26">
        <v>0</v>
      </c>
      <c r="N121" s="26">
        <v>0</v>
      </c>
      <c r="O121" s="96">
        <v>0</v>
      </c>
      <c r="P121" s="29">
        <v>0</v>
      </c>
      <c r="Q121" s="29">
        <v>0</v>
      </c>
      <c r="R121" s="1"/>
    </row>
    <row r="122" spans="2:18" ht="12.75">
      <c r="B122" s="1"/>
      <c r="C122" s="1"/>
      <c r="D122" s="1"/>
      <c r="E122" s="1"/>
      <c r="F122" s="1"/>
      <c r="G122" s="1"/>
      <c r="H122" s="25">
        <v>424</v>
      </c>
      <c r="I122" s="25" t="s">
        <v>61</v>
      </c>
      <c r="J122" s="25"/>
      <c r="K122" s="26">
        <v>0</v>
      </c>
      <c r="L122" s="26">
        <v>0</v>
      </c>
      <c r="M122" s="26">
        <v>0</v>
      </c>
      <c r="N122" s="26">
        <v>0</v>
      </c>
      <c r="O122" s="96">
        <v>0</v>
      </c>
      <c r="P122" s="29">
        <v>0</v>
      </c>
      <c r="Q122" s="29">
        <v>0</v>
      </c>
      <c r="R122" s="1"/>
    </row>
    <row r="123" spans="2:19" ht="12.75">
      <c r="B123" s="1"/>
      <c r="C123" s="1"/>
      <c r="D123" s="1">
        <v>4</v>
      </c>
      <c r="E123" s="1"/>
      <c r="F123" s="1">
        <v>6</v>
      </c>
      <c r="G123" s="1"/>
      <c r="H123" s="25">
        <v>426</v>
      </c>
      <c r="I123" s="25" t="s">
        <v>62</v>
      </c>
      <c r="J123" s="25"/>
      <c r="K123" s="29">
        <f>List2!N188+List2!N211+List2!N408+List2!N409+List2!N410+List2!N415+List2!N430+List2!N407+List2!N411+List2!N412+List2!N413+List2!N414</f>
        <v>86356</v>
      </c>
      <c r="L123" s="29">
        <f>List2!O188+List2!O211+List2!O408+List2!O409+List2!O410+List2!O415+List2!O430+List2!O407+List2!O411+List2!O412+List2!O413+List2!O414</f>
        <v>797000</v>
      </c>
      <c r="M123" s="29">
        <f>List2!P188+List2!P211+List2!P408+List2!P409+List2!P410+List2!P415+List2!P430+List2!P407+List2!P411+List2!P412+List2!P413+List2!P414</f>
        <v>403000</v>
      </c>
      <c r="N123" s="29">
        <f>List2!Q188+List2!Q211+List2!Q408+List2!Q409+List2!Q410+List2!Q415+List2!Q430+List2!Q407+List2!Q411+List2!Q412+List2!Q413+List2!Q414</f>
        <v>5000</v>
      </c>
      <c r="O123" s="29">
        <f>List2!R188+List2!R211+List2!R408+List2!R409+List2!R410+List2!R415+List2!R430+List2!R407+List2!R411+List2!R412+List2!R413+List2!R414</f>
        <v>605600</v>
      </c>
      <c r="P123" s="29">
        <f>List2!S188+List2!S211+List2!S408+List2!S409+List2!S410+List2!S415+List2!S430+List2!S407+List2!S411+List2!S412+List2!S413+List2!S414</f>
        <v>105000</v>
      </c>
      <c r="Q123" s="29">
        <f>List2!T188+List2!T211+List2!T408+List2!T409+List2!T410+List2!T415+List2!T430+List2!T407+List2!T411+List2!T412+List2!T413+List2!T414</f>
        <v>105000</v>
      </c>
      <c r="R123" s="1"/>
      <c r="S123" s="233"/>
    </row>
    <row r="124" spans="2:18" ht="12.75">
      <c r="B124" s="1"/>
      <c r="C124" s="1"/>
      <c r="D124" s="1"/>
      <c r="E124" s="1"/>
      <c r="F124" s="1"/>
      <c r="G124" s="1"/>
      <c r="H124" s="66">
        <v>45</v>
      </c>
      <c r="I124" s="66" t="s">
        <v>63</v>
      </c>
      <c r="J124" s="66"/>
      <c r="K124" s="78">
        <f aca="true" t="shared" si="29" ref="K124:Q124">K125</f>
        <v>0</v>
      </c>
      <c r="L124" s="78">
        <f t="shared" si="29"/>
        <v>0</v>
      </c>
      <c r="M124" s="78">
        <f t="shared" si="29"/>
        <v>0</v>
      </c>
      <c r="N124" s="78">
        <f t="shared" si="29"/>
        <v>0</v>
      </c>
      <c r="O124" s="96">
        <f t="shared" si="29"/>
        <v>0</v>
      </c>
      <c r="P124" s="77">
        <f t="shared" si="29"/>
        <v>0</v>
      </c>
      <c r="Q124" s="29">
        <f t="shared" si="29"/>
        <v>0</v>
      </c>
      <c r="R124" s="1"/>
    </row>
    <row r="125" spans="2:18" ht="12.75">
      <c r="B125" s="1"/>
      <c r="C125" s="1"/>
      <c r="D125" s="1"/>
      <c r="E125" s="1"/>
      <c r="F125" s="1"/>
      <c r="G125" s="1"/>
      <c r="H125" s="25">
        <v>451</v>
      </c>
      <c r="I125" s="25" t="s">
        <v>64</v>
      </c>
      <c r="J125" s="25"/>
      <c r="K125" s="26">
        <v>0</v>
      </c>
      <c r="L125" s="26">
        <v>0</v>
      </c>
      <c r="M125" s="26">
        <v>0</v>
      </c>
      <c r="N125" s="26">
        <v>0</v>
      </c>
      <c r="O125" s="96">
        <v>0</v>
      </c>
      <c r="P125" s="29">
        <v>0</v>
      </c>
      <c r="Q125" s="29">
        <v>0</v>
      </c>
      <c r="R125" s="1"/>
    </row>
    <row r="126" spans="1:18" ht="12.75">
      <c r="A126" s="5"/>
      <c r="B126" s="4"/>
      <c r="C126" s="4"/>
      <c r="D126" s="4"/>
      <c r="E126" s="4"/>
      <c r="F126" s="4"/>
      <c r="G126" s="4"/>
      <c r="H126" s="4" t="s">
        <v>12</v>
      </c>
      <c r="I126" s="4"/>
      <c r="J126" s="4"/>
      <c r="K126" s="4"/>
      <c r="L126" s="4"/>
      <c r="M126" s="4"/>
      <c r="N126" s="81"/>
      <c r="O126" s="227"/>
      <c r="P126" s="81"/>
      <c r="Q126" s="4"/>
      <c r="R126" s="1"/>
    </row>
    <row r="127" spans="1:18" ht="12.75">
      <c r="A127" s="6"/>
      <c r="B127" s="111"/>
      <c r="C127" s="111"/>
      <c r="D127" s="111"/>
      <c r="E127" s="111"/>
      <c r="F127" s="111"/>
      <c r="G127" s="111"/>
      <c r="H127" s="37">
        <v>8</v>
      </c>
      <c r="I127" s="37" t="s">
        <v>65</v>
      </c>
      <c r="J127" s="37"/>
      <c r="K127" s="37"/>
      <c r="L127" s="37"/>
      <c r="M127" s="37"/>
      <c r="N127" s="62"/>
      <c r="O127" s="228"/>
      <c r="P127" s="62"/>
      <c r="Q127" s="37"/>
      <c r="R127" s="1"/>
    </row>
    <row r="128" spans="2:18" ht="12.75">
      <c r="B128" s="1"/>
      <c r="C128" s="1"/>
      <c r="D128" s="1"/>
      <c r="E128" s="1"/>
      <c r="F128" s="1"/>
      <c r="G128" s="1"/>
      <c r="H128" s="66">
        <v>84</v>
      </c>
      <c r="I128" s="66" t="s">
        <v>66</v>
      </c>
      <c r="J128" s="66"/>
      <c r="K128" s="25">
        <v>0</v>
      </c>
      <c r="L128" s="25">
        <v>0</v>
      </c>
      <c r="M128" s="25">
        <v>0</v>
      </c>
      <c r="N128" s="26">
        <v>0</v>
      </c>
      <c r="O128" s="96">
        <v>0</v>
      </c>
      <c r="P128" s="29">
        <v>0</v>
      </c>
      <c r="Q128" s="28">
        <v>0</v>
      </c>
      <c r="R128" s="1"/>
    </row>
    <row r="129" spans="2:18" ht="12.75">
      <c r="B129" s="1"/>
      <c r="C129" s="1"/>
      <c r="D129" s="1"/>
      <c r="E129" s="1"/>
      <c r="F129" s="1"/>
      <c r="G129" s="1"/>
      <c r="H129" s="25">
        <v>843</v>
      </c>
      <c r="I129" s="25" t="s">
        <v>67</v>
      </c>
      <c r="J129" s="25"/>
      <c r="K129" s="25"/>
      <c r="L129" s="25"/>
      <c r="M129" s="25"/>
      <c r="N129" s="26"/>
      <c r="O129" s="96"/>
      <c r="P129" s="29"/>
      <c r="Q129" s="28"/>
      <c r="R129" s="1"/>
    </row>
    <row r="130" spans="1:18" ht="12.75">
      <c r="A130" s="6"/>
      <c r="B130" s="111"/>
      <c r="C130" s="111"/>
      <c r="D130" s="111"/>
      <c r="E130" s="111"/>
      <c r="F130" s="111"/>
      <c r="G130" s="111"/>
      <c r="H130" s="260">
        <v>5</v>
      </c>
      <c r="I130" s="260" t="s">
        <v>68</v>
      </c>
      <c r="J130" s="260"/>
      <c r="K130" s="259">
        <f aca="true" t="shared" si="30" ref="K130:Q130">K131</f>
        <v>2700</v>
      </c>
      <c r="L130" s="259">
        <f t="shared" si="30"/>
        <v>0</v>
      </c>
      <c r="M130" s="259">
        <f t="shared" si="30"/>
        <v>20000</v>
      </c>
      <c r="N130" s="260">
        <f t="shared" si="30"/>
        <v>0</v>
      </c>
      <c r="O130" s="260">
        <f t="shared" si="30"/>
        <v>0</v>
      </c>
      <c r="P130" s="260">
        <f t="shared" si="30"/>
        <v>0</v>
      </c>
      <c r="Q130" s="260">
        <f t="shared" si="30"/>
        <v>0</v>
      </c>
      <c r="R130" s="1"/>
    </row>
    <row r="131" spans="2:18" ht="12.75">
      <c r="B131" s="1"/>
      <c r="C131" s="1"/>
      <c r="D131" s="1"/>
      <c r="E131" s="1"/>
      <c r="F131" s="1"/>
      <c r="G131" s="1"/>
      <c r="H131" s="66">
        <v>51</v>
      </c>
      <c r="I131" s="66" t="s">
        <v>494</v>
      </c>
      <c r="J131" s="66"/>
      <c r="K131" s="26">
        <f aca="true" t="shared" si="31" ref="K131:Q131">K132</f>
        <v>2700</v>
      </c>
      <c r="L131" s="26">
        <f t="shared" si="31"/>
        <v>0</v>
      </c>
      <c r="M131" s="26">
        <f t="shared" si="31"/>
        <v>20000</v>
      </c>
      <c r="N131" s="25">
        <f t="shared" si="31"/>
        <v>0</v>
      </c>
      <c r="O131" s="25">
        <f t="shared" si="31"/>
        <v>0</v>
      </c>
      <c r="P131" s="25">
        <f t="shared" si="31"/>
        <v>0</v>
      </c>
      <c r="Q131" s="25">
        <f t="shared" si="31"/>
        <v>0</v>
      </c>
      <c r="R131" s="1"/>
    </row>
    <row r="132" spans="2:17" ht="12.75">
      <c r="B132" s="1"/>
      <c r="C132" s="1"/>
      <c r="D132" s="1"/>
      <c r="E132" s="1"/>
      <c r="F132" s="1"/>
      <c r="G132" s="1"/>
      <c r="H132" s="25">
        <v>514</v>
      </c>
      <c r="I132" s="25" t="s">
        <v>495</v>
      </c>
      <c r="J132" s="25"/>
      <c r="K132" s="26">
        <f>List2!N149</f>
        <v>2700</v>
      </c>
      <c r="L132" s="26">
        <f>List2!O149</f>
        <v>0</v>
      </c>
      <c r="M132" s="26">
        <f>List2!P149</f>
        <v>20000</v>
      </c>
      <c r="N132" s="25">
        <f>List2!Q149</f>
        <v>0</v>
      </c>
      <c r="O132" s="25">
        <f>List2!R149</f>
        <v>0</v>
      </c>
      <c r="P132" s="25">
        <f>List2!S149</f>
        <v>0</v>
      </c>
      <c r="Q132" s="25">
        <f>List2!T149</f>
        <v>0</v>
      </c>
    </row>
    <row r="133" spans="1:17" ht="12.75">
      <c r="A133" s="5"/>
      <c r="B133" s="4"/>
      <c r="C133" s="4"/>
      <c r="D133" s="4"/>
      <c r="E133" s="4"/>
      <c r="F133" s="4"/>
      <c r="G133" s="4"/>
      <c r="H133" s="38" t="s">
        <v>69</v>
      </c>
      <c r="I133" s="38"/>
      <c r="J133" s="38"/>
      <c r="K133" s="38"/>
      <c r="L133" s="38"/>
      <c r="M133" s="38"/>
      <c r="N133" s="41"/>
      <c r="O133" s="226"/>
      <c r="P133" s="41"/>
      <c r="Q133" s="38"/>
    </row>
    <row r="134" spans="1:17" ht="12.75">
      <c r="A134" s="6"/>
      <c r="B134" s="111"/>
      <c r="C134" s="111"/>
      <c r="D134" s="111"/>
      <c r="E134" s="111"/>
      <c r="F134" s="111"/>
      <c r="G134" s="111"/>
      <c r="H134" s="37">
        <v>9</v>
      </c>
      <c r="I134" s="40" t="s">
        <v>16</v>
      </c>
      <c r="J134" s="39"/>
      <c r="K134" s="37"/>
      <c r="L134" s="37"/>
      <c r="M134" s="37"/>
      <c r="N134" s="62"/>
      <c r="O134" s="228"/>
      <c r="P134" s="62"/>
      <c r="Q134" s="37"/>
    </row>
    <row r="135" spans="2:17" ht="12.75">
      <c r="B135" s="1"/>
      <c r="C135" s="1"/>
      <c r="D135" s="1"/>
      <c r="E135" s="1"/>
      <c r="F135" s="1"/>
      <c r="G135" s="1"/>
      <c r="H135" s="66">
        <v>92</v>
      </c>
      <c r="I135" s="66" t="s">
        <v>272</v>
      </c>
      <c r="J135" s="66"/>
      <c r="K135" s="26"/>
      <c r="L135" s="26">
        <f>L136</f>
        <v>0</v>
      </c>
      <c r="M135" s="26">
        <f>M136</f>
        <v>0</v>
      </c>
      <c r="N135" s="26"/>
      <c r="O135" s="96"/>
      <c r="P135" s="29"/>
      <c r="Q135" s="28"/>
    </row>
    <row r="136" spans="2:17" ht="12.75">
      <c r="B136" s="1"/>
      <c r="C136" s="1"/>
      <c r="D136" s="1"/>
      <c r="E136" s="1"/>
      <c r="F136" s="1"/>
      <c r="G136" s="1"/>
      <c r="H136" s="25">
        <v>922</v>
      </c>
      <c r="I136" s="25" t="s">
        <v>70</v>
      </c>
      <c r="J136" s="25"/>
      <c r="K136" s="26"/>
      <c r="L136" s="26">
        <v>0</v>
      </c>
      <c r="M136" s="26">
        <v>0</v>
      </c>
      <c r="N136" s="26"/>
      <c r="O136" s="96"/>
      <c r="P136" s="29"/>
      <c r="Q136" s="28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6"/>
      <c r="O137" s="36"/>
      <c r="P137" s="22"/>
      <c r="Q137" s="2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6"/>
      <c r="O138" s="36"/>
      <c r="P138" s="22"/>
      <c r="Q138" s="2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6"/>
      <c r="O139" s="36"/>
      <c r="P139" s="22"/>
      <c r="Q139" s="21"/>
    </row>
    <row r="140" spans="2:16" ht="12.75">
      <c r="B140" s="1"/>
      <c r="C140" s="1"/>
      <c r="D140" s="1"/>
      <c r="E140" s="1"/>
      <c r="F140" s="1"/>
      <c r="G140" s="1"/>
      <c r="H140" s="1"/>
      <c r="I140" s="111" t="s">
        <v>0</v>
      </c>
      <c r="J140" s="111"/>
      <c r="K140" s="1"/>
      <c r="L140" s="1"/>
      <c r="M140" s="1"/>
      <c r="N140" s="16"/>
      <c r="O140" s="36"/>
      <c r="P140" s="22"/>
    </row>
    <row r="141" spans="2:16" ht="12.75">
      <c r="B141" s="1"/>
      <c r="C141" s="1"/>
      <c r="D141" s="1"/>
      <c r="E141" s="1"/>
      <c r="F141" s="1"/>
      <c r="G141" s="1"/>
      <c r="H141" s="1">
        <v>1</v>
      </c>
      <c r="I141" s="1" t="s">
        <v>71</v>
      </c>
      <c r="J141" s="1"/>
      <c r="K141" s="1"/>
      <c r="L141" s="1"/>
      <c r="M141" s="1"/>
      <c r="N141" s="16"/>
      <c r="O141" s="36"/>
      <c r="P141" s="22"/>
    </row>
    <row r="142" spans="2:16" ht="12.75">
      <c r="B142" s="1"/>
      <c r="C142" s="1"/>
      <c r="D142" s="1"/>
      <c r="E142" s="1"/>
      <c r="F142" s="1"/>
      <c r="G142" s="1"/>
      <c r="H142" s="1">
        <v>2</v>
      </c>
      <c r="I142" s="1" t="s">
        <v>31</v>
      </c>
      <c r="J142" s="1"/>
      <c r="K142" s="1"/>
      <c r="L142" s="1"/>
      <c r="M142" s="1"/>
      <c r="N142" s="16"/>
      <c r="O142" s="36"/>
      <c r="P142" s="22"/>
    </row>
    <row r="143" spans="2:16" ht="12.75">
      <c r="B143" s="1"/>
      <c r="C143" s="1"/>
      <c r="D143" s="1"/>
      <c r="E143" s="1"/>
      <c r="F143" s="1"/>
      <c r="G143" s="1"/>
      <c r="H143" s="1">
        <v>3</v>
      </c>
      <c r="I143" s="1" t="s">
        <v>72</v>
      </c>
      <c r="J143" s="1"/>
      <c r="K143" s="1"/>
      <c r="L143" s="1"/>
      <c r="M143" s="1"/>
      <c r="N143" s="16"/>
      <c r="O143" s="36"/>
      <c r="P143" s="22"/>
    </row>
    <row r="144" spans="2:16" ht="12.75">
      <c r="B144" s="1"/>
      <c r="C144" s="1"/>
      <c r="D144" s="1"/>
      <c r="E144" s="1"/>
      <c r="F144" s="1"/>
      <c r="G144" s="1"/>
      <c r="H144" s="1">
        <v>4</v>
      </c>
      <c r="I144" s="1" t="s">
        <v>73</v>
      </c>
      <c r="J144" s="1"/>
      <c r="K144" s="1"/>
      <c r="L144" s="1"/>
      <c r="M144" s="1"/>
      <c r="N144" s="16"/>
      <c r="O144" s="36"/>
      <c r="P144" s="22"/>
    </row>
    <row r="145" spans="2:16" ht="12.75">
      <c r="B145" s="1"/>
      <c r="C145" s="1"/>
      <c r="D145" s="1"/>
      <c r="E145" s="1"/>
      <c r="F145" s="1"/>
      <c r="G145" s="1"/>
      <c r="H145" s="1">
        <v>5</v>
      </c>
      <c r="I145" s="1" t="s">
        <v>74</v>
      </c>
      <c r="J145" s="1"/>
      <c r="K145" s="1"/>
      <c r="L145" s="1"/>
      <c r="M145" s="1"/>
      <c r="N145" s="16"/>
      <c r="O145" s="36"/>
      <c r="P145" s="22"/>
    </row>
    <row r="146" spans="2:16" ht="12.75">
      <c r="B146" s="1"/>
      <c r="C146" s="1"/>
      <c r="D146" s="1"/>
      <c r="E146" s="1"/>
      <c r="F146" s="1"/>
      <c r="G146" s="1"/>
      <c r="H146" s="1">
        <v>6</v>
      </c>
      <c r="I146" s="1" t="s">
        <v>75</v>
      </c>
      <c r="J146" s="1"/>
      <c r="K146" s="1"/>
      <c r="L146" s="1"/>
      <c r="M146" s="1"/>
      <c r="N146" s="16"/>
      <c r="O146" s="36"/>
      <c r="P146" s="22"/>
    </row>
    <row r="147" spans="2:16" ht="12.75">
      <c r="B147" s="1"/>
      <c r="C147" s="1"/>
      <c r="D147" s="1"/>
      <c r="E147" s="1"/>
      <c r="F147" s="1"/>
      <c r="G147" s="1"/>
      <c r="H147" s="1">
        <v>7</v>
      </c>
      <c r="I147" s="1" t="s">
        <v>278</v>
      </c>
      <c r="J147" s="1"/>
      <c r="K147" s="1"/>
      <c r="L147" s="1"/>
      <c r="M147" s="1"/>
      <c r="N147" s="16"/>
      <c r="O147" s="36"/>
      <c r="P147" s="22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6"/>
      <c r="O148" s="36"/>
      <c r="P148" s="22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6"/>
      <c r="O149" s="36"/>
      <c r="P149" s="22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6"/>
      <c r="O150" s="36"/>
      <c r="P150" s="22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6"/>
      <c r="O151" s="36"/>
      <c r="P151" s="22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6"/>
      <c r="O152" s="36"/>
      <c r="P152" s="22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6"/>
      <c r="O153" s="36"/>
      <c r="P153" s="22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6"/>
      <c r="O154" s="36"/>
      <c r="P154" s="22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6"/>
      <c r="O155" s="36"/>
      <c r="P155" s="22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6"/>
      <c r="O156" s="36"/>
      <c r="P156" s="22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6"/>
      <c r="O157" s="36"/>
      <c r="P157" s="22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6"/>
      <c r="O158" s="36"/>
      <c r="P158" s="22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6"/>
      <c r="O159" s="36"/>
      <c r="P159" s="22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6"/>
      <c r="O160" s="36"/>
      <c r="P160" s="22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6"/>
      <c r="O161" s="36"/>
      <c r="P161" s="22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6"/>
      <c r="O162" s="36"/>
      <c r="P162" s="22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6"/>
      <c r="O163" s="36"/>
      <c r="P163" s="22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6"/>
      <c r="O164" s="36"/>
      <c r="P164" s="22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6"/>
      <c r="O165" s="36"/>
      <c r="P165" s="22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6"/>
      <c r="O166" s="36"/>
      <c r="P166" s="22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6"/>
      <c r="O167" s="36"/>
      <c r="P167" s="22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6"/>
      <c r="O168" s="36"/>
      <c r="P168" s="22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6"/>
      <c r="O169" s="36"/>
      <c r="P169" s="22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6"/>
      <c r="O170" s="36"/>
      <c r="P170" s="22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6"/>
      <c r="O171" s="36"/>
      <c r="P171" s="22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6"/>
      <c r="O172" s="36"/>
      <c r="P172" s="22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6"/>
      <c r="O173" s="36"/>
      <c r="P173" s="22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6"/>
      <c r="O174" s="36"/>
      <c r="P174" s="22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6"/>
      <c r="O175" s="36"/>
      <c r="P175" s="22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6"/>
      <c r="O176" s="36"/>
      <c r="P176" s="22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6"/>
      <c r="O177" s="36"/>
      <c r="P177" s="22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6"/>
      <c r="O178" s="36"/>
      <c r="P178" s="22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6"/>
      <c r="O179" s="36"/>
      <c r="P179" s="22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6"/>
      <c r="O180" s="36"/>
      <c r="P180" s="22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6"/>
      <c r="O181" s="36"/>
      <c r="P181" s="22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6"/>
      <c r="O182" s="36"/>
      <c r="P182" s="22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6"/>
      <c r="O183" s="36"/>
      <c r="P183" s="22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6"/>
      <c r="O184" s="36"/>
      <c r="P184" s="22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6"/>
      <c r="O185" s="36"/>
      <c r="P185" s="22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6"/>
      <c r="O186" s="36"/>
      <c r="P186" s="22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6"/>
      <c r="O187" s="36"/>
      <c r="P187" s="22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6"/>
      <c r="O188" s="36"/>
      <c r="P188" s="22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6"/>
      <c r="O189" s="36"/>
      <c r="P189" s="22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6"/>
      <c r="O190" s="36"/>
      <c r="P190" s="22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6"/>
      <c r="O191" s="36"/>
      <c r="P191" s="22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6"/>
      <c r="O192" s="36"/>
      <c r="P192" s="22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6"/>
      <c r="O193" s="36"/>
      <c r="P193" s="22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6"/>
      <c r="O194" s="36"/>
      <c r="P194" s="22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6"/>
      <c r="O195" s="36"/>
      <c r="P195" s="22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6"/>
      <c r="O196" s="36"/>
      <c r="P196" s="22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6"/>
      <c r="O197" s="36"/>
      <c r="P197" s="22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6"/>
      <c r="O198" s="36"/>
      <c r="P198" s="22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6"/>
      <c r="O199" s="36"/>
      <c r="P199" s="22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6"/>
      <c r="O200" s="36"/>
      <c r="P200" s="22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6"/>
      <c r="O201" s="36"/>
      <c r="P201" s="22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6"/>
      <c r="O202" s="36"/>
      <c r="P202" s="22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6"/>
      <c r="O203" s="36"/>
      <c r="P203" s="22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6"/>
      <c r="O204" s="36"/>
      <c r="P204" s="22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6"/>
      <c r="O205" s="36"/>
      <c r="P205" s="22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6"/>
      <c r="O206" s="36"/>
      <c r="P206" s="22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6"/>
      <c r="O207" s="36"/>
      <c r="P207" s="22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6"/>
      <c r="O208" s="36"/>
      <c r="P208" s="22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6"/>
      <c r="O209" s="36"/>
      <c r="P209" s="22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6"/>
      <c r="O210" s="36"/>
      <c r="P210" s="22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6"/>
      <c r="O211" s="36"/>
      <c r="P211" s="22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6"/>
      <c r="O212" s="229"/>
      <c r="P212" s="22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29"/>
      <c r="P213" s="22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29"/>
      <c r="P214" s="22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29"/>
      <c r="P215" s="22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29"/>
      <c r="P216" s="22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29"/>
      <c r="P217" s="22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29"/>
      <c r="P218" s="22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29"/>
      <c r="P219" s="22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29"/>
      <c r="P220" s="22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29"/>
      <c r="P221" s="22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29"/>
      <c r="P222" s="22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29"/>
      <c r="P223" s="22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29"/>
      <c r="P224" s="22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29"/>
      <c r="P225" s="22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29"/>
      <c r="P226" s="22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29"/>
      <c r="P227" s="22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29"/>
      <c r="P228" s="22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29"/>
      <c r="P229" s="22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29"/>
      <c r="P230" s="22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29"/>
      <c r="P231" s="22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29"/>
      <c r="P232" s="22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29"/>
      <c r="P233" s="22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29"/>
      <c r="P234" s="22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29"/>
      <c r="P235" s="22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29"/>
      <c r="P236" s="22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29"/>
      <c r="P237" s="22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29"/>
      <c r="P238" s="22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29"/>
      <c r="P239" s="22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29"/>
      <c r="P240" s="22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29"/>
      <c r="P241" s="22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29"/>
      <c r="P242" s="22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29"/>
      <c r="P243" s="22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29"/>
      <c r="P244" s="22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29"/>
      <c r="P245" s="22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29"/>
      <c r="P246" s="22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29"/>
      <c r="P247" s="22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29"/>
      <c r="P248" s="22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29"/>
      <c r="P249" s="22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29"/>
      <c r="P250" s="22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29"/>
      <c r="P251" s="22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29"/>
      <c r="P252" s="22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29"/>
      <c r="P253" s="22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29"/>
      <c r="P254" s="22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29"/>
      <c r="P255" s="22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29"/>
      <c r="P256" s="22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29"/>
      <c r="P257" s="22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29"/>
      <c r="P258" s="22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29"/>
      <c r="P259" s="22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29"/>
      <c r="P260" s="22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29"/>
      <c r="P261" s="22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29"/>
      <c r="P262" s="22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29"/>
      <c r="P263" s="22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29"/>
      <c r="P264" s="22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29"/>
      <c r="P265" s="22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29"/>
      <c r="P266" s="22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29"/>
      <c r="P267" s="22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29"/>
      <c r="P268" s="22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29"/>
      <c r="P269" s="22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29"/>
      <c r="P270" s="22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29"/>
      <c r="P271" s="22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29"/>
      <c r="P272" s="22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29"/>
      <c r="P273" s="22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29"/>
      <c r="P274" s="22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29"/>
      <c r="P275" s="22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29"/>
      <c r="P276" s="22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29"/>
      <c r="P277" s="22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29"/>
      <c r="P278" s="22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29"/>
      <c r="P279" s="22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29"/>
      <c r="P280" s="22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29"/>
      <c r="P281" s="22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29"/>
      <c r="P282" s="22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29"/>
      <c r="P283" s="22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29"/>
      <c r="P284" s="22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29"/>
      <c r="P285" s="22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29"/>
      <c r="P286" s="22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29"/>
      <c r="P287" s="22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29"/>
      <c r="P288" s="22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29"/>
      <c r="P289" s="22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29"/>
      <c r="P290" s="22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29"/>
      <c r="P291" s="22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29"/>
      <c r="P292" s="22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29"/>
      <c r="P293" s="22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29"/>
      <c r="P294" s="22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29"/>
      <c r="P295" s="22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29"/>
      <c r="P296" s="22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29"/>
      <c r="P297" s="22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29"/>
      <c r="P298" s="22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29"/>
      <c r="P299" s="22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29"/>
      <c r="P300" s="22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29"/>
      <c r="P301" s="22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29"/>
      <c r="P302" s="22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29"/>
      <c r="P303" s="22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29"/>
      <c r="P304" s="22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29"/>
      <c r="P305" s="22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29"/>
      <c r="P306" s="22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29"/>
      <c r="P307" s="22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29"/>
      <c r="P308" s="22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29"/>
      <c r="P309" s="22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29"/>
      <c r="P310" s="22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29"/>
      <c r="P311" s="22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29"/>
      <c r="P312" s="22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29"/>
      <c r="P313" s="22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29"/>
      <c r="P314" s="22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29"/>
      <c r="P315" s="22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29"/>
      <c r="P316" s="22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29"/>
      <c r="P317" s="22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29"/>
      <c r="P318" s="22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29"/>
      <c r="P319" s="22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29"/>
      <c r="P320" s="22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29"/>
      <c r="P321" s="22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29"/>
      <c r="P322" s="22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29"/>
      <c r="P323" s="22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29"/>
      <c r="P324" s="22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29"/>
      <c r="P325" s="22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29"/>
      <c r="P326" s="22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29"/>
      <c r="P327" s="22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29"/>
      <c r="P328" s="22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29"/>
      <c r="P329" s="22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29"/>
      <c r="P330" s="22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29"/>
      <c r="P331" s="22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29"/>
      <c r="P332" s="22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29"/>
      <c r="P333" s="22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29"/>
      <c r="P334" s="22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29"/>
      <c r="P335" s="22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29"/>
      <c r="P336" s="22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29"/>
      <c r="P337" s="22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29"/>
      <c r="P338" s="22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29"/>
      <c r="P339" s="22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29"/>
      <c r="P340" s="22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29"/>
      <c r="P341" s="22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29"/>
      <c r="P342" s="22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29"/>
      <c r="P343" s="22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29"/>
      <c r="P344" s="22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29"/>
      <c r="P345" s="22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29"/>
      <c r="P346" s="22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29"/>
      <c r="P347" s="22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29"/>
      <c r="P348" s="22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29"/>
      <c r="P349" s="22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29"/>
      <c r="P350" s="22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29"/>
      <c r="P351" s="22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29"/>
      <c r="P352" s="22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29"/>
      <c r="P353" s="22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29"/>
      <c r="P354" s="22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29"/>
      <c r="P355" s="22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29"/>
      <c r="P356" s="22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29"/>
      <c r="P357" s="22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29"/>
      <c r="P358" s="22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29"/>
      <c r="P359" s="22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29"/>
      <c r="P360" s="22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29"/>
      <c r="P361" s="22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29"/>
      <c r="P362" s="22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29"/>
      <c r="P363" s="22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29"/>
      <c r="P364" s="22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29"/>
      <c r="P365" s="22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29"/>
      <c r="P366" s="22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29"/>
      <c r="P367" s="22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29"/>
      <c r="P368" s="22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29"/>
      <c r="P369" s="22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29"/>
      <c r="P370" s="22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29"/>
      <c r="P371" s="22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29"/>
      <c r="P372" s="22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29"/>
      <c r="P373" s="22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29"/>
      <c r="P374" s="22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29"/>
      <c r="P375" s="22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29"/>
      <c r="P376" s="22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29"/>
      <c r="P377" s="22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29"/>
      <c r="P378" s="22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29"/>
      <c r="P379" s="22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29"/>
      <c r="P380" s="22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29"/>
      <c r="P381" s="22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29"/>
      <c r="P382" s="22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29"/>
      <c r="P383" s="22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29"/>
      <c r="P384" s="22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29"/>
      <c r="P385" s="22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29"/>
      <c r="P386" s="22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29"/>
      <c r="P387" s="22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29"/>
      <c r="P388" s="22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29"/>
      <c r="P389" s="22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29"/>
      <c r="P390" s="22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29"/>
      <c r="P391" s="22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29"/>
      <c r="P392" s="22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29"/>
      <c r="P393" s="22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29"/>
      <c r="P394" s="22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29"/>
      <c r="P395" s="22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29"/>
      <c r="P396" s="22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29"/>
      <c r="P397" s="22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29"/>
      <c r="P398" s="22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29"/>
      <c r="P399" s="22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29"/>
      <c r="P400" s="22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29"/>
      <c r="P401" s="22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29"/>
      <c r="P402" s="22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29"/>
      <c r="P403" s="22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29"/>
      <c r="P404" s="22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29"/>
      <c r="P405" s="22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29"/>
      <c r="P406" s="22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29"/>
      <c r="P407" s="22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29"/>
      <c r="P408" s="22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29"/>
      <c r="P409" s="22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29"/>
      <c r="P410" s="22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29"/>
      <c r="P411" s="22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29"/>
      <c r="P412" s="22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29"/>
      <c r="P413" s="22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29"/>
      <c r="P414" s="22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29"/>
      <c r="P415" s="22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29"/>
      <c r="P416" s="22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29"/>
      <c r="P417" s="22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29"/>
      <c r="P418" s="22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29"/>
      <c r="P419" s="22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29"/>
      <c r="P420" s="22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29"/>
      <c r="P421" s="22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29"/>
      <c r="P422" s="22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29"/>
      <c r="P423" s="22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29"/>
      <c r="P424" s="22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29"/>
      <c r="P425" s="22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29"/>
      <c r="P426" s="22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29"/>
      <c r="P427" s="22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29"/>
      <c r="P428" s="22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29"/>
      <c r="P429" s="22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29"/>
      <c r="P430" s="22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29"/>
      <c r="P431" s="22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29"/>
      <c r="P432" s="22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29"/>
      <c r="P433" s="22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29"/>
      <c r="P434" s="22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29"/>
      <c r="P435" s="22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29"/>
      <c r="P436" s="22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29"/>
      <c r="P437" s="22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29"/>
      <c r="P438" s="22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29"/>
      <c r="P439" s="22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29"/>
      <c r="P440" s="22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29"/>
      <c r="P441" s="22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29"/>
      <c r="P442" s="22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29"/>
      <c r="P443" s="22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29"/>
      <c r="P444" s="22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29"/>
      <c r="P445" s="22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29"/>
      <c r="P446" s="22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29"/>
      <c r="P447" s="22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29"/>
      <c r="P448" s="22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29"/>
      <c r="P449" s="22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29"/>
      <c r="P450" s="22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29"/>
      <c r="P451" s="22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29"/>
      <c r="P452" s="22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29"/>
      <c r="P453" s="22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29"/>
      <c r="P454" s="22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29"/>
      <c r="P455" s="22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29"/>
      <c r="P456" s="22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29"/>
      <c r="P457" s="22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29"/>
      <c r="P458" s="22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29"/>
      <c r="P459" s="22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29"/>
      <c r="P460" s="22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29"/>
      <c r="P461" s="22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29"/>
      <c r="P462" s="22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29"/>
      <c r="P463" s="22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29"/>
      <c r="P464" s="22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29"/>
      <c r="P465" s="22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29"/>
      <c r="P466" s="22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29"/>
      <c r="P467" s="22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29"/>
      <c r="P468" s="22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29"/>
      <c r="P469" s="22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29"/>
      <c r="P470" s="22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29"/>
      <c r="P471" s="22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29"/>
      <c r="P472" s="22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29"/>
      <c r="P473" s="22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29"/>
      <c r="P474" s="22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29"/>
      <c r="P475" s="22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29"/>
      <c r="P476" s="22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29"/>
      <c r="P477" s="22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29"/>
      <c r="P478" s="22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29"/>
      <c r="P479" s="22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29"/>
      <c r="P480" s="22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29"/>
      <c r="P481" s="22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29"/>
      <c r="P482" s="22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29"/>
      <c r="P483" s="22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29"/>
      <c r="P484" s="22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29"/>
      <c r="P485" s="22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29"/>
      <c r="P486" s="22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29"/>
      <c r="P487" s="22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29"/>
      <c r="P488" s="22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29"/>
      <c r="P489" s="22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29"/>
      <c r="P490" s="22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29"/>
      <c r="P491" s="22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29"/>
      <c r="P492" s="22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29"/>
      <c r="P493" s="22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29"/>
      <c r="P494" s="22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29"/>
      <c r="P495" s="22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29"/>
      <c r="P496" s="22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29"/>
      <c r="P497" s="22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29"/>
      <c r="P498" s="22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29"/>
      <c r="P499" s="22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29"/>
      <c r="P500" s="22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29"/>
      <c r="P501" s="22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29"/>
      <c r="P502" s="22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29"/>
      <c r="P503" s="22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29"/>
      <c r="P504" s="22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29"/>
      <c r="P505" s="22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29"/>
      <c r="P506" s="22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29"/>
      <c r="P507" s="22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29"/>
      <c r="P508" s="22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29"/>
      <c r="P509" s="22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29"/>
      <c r="P510" s="22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29"/>
      <c r="P511" s="22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29"/>
      <c r="P512" s="22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29"/>
      <c r="P513" s="22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29"/>
      <c r="P514" s="22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29"/>
      <c r="P515" s="22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29"/>
      <c r="P516" s="22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29"/>
      <c r="P517" s="22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29"/>
      <c r="P518" s="22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29"/>
      <c r="P519" s="22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29"/>
      <c r="P520" s="22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29"/>
      <c r="P521" s="22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29"/>
      <c r="P522" s="22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29"/>
      <c r="P523" s="22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29"/>
      <c r="P524" s="22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29"/>
      <c r="P525" s="22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29"/>
      <c r="P526" s="22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29"/>
      <c r="P527" s="22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29"/>
      <c r="P528" s="22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29"/>
      <c r="P529" s="22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29"/>
      <c r="P530" s="22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29"/>
      <c r="P531" s="22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29"/>
      <c r="P532" s="22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29"/>
      <c r="P533" s="22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29"/>
      <c r="P534" s="22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29"/>
      <c r="P535" s="22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29"/>
      <c r="P536" s="22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29"/>
      <c r="P537" s="22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29"/>
      <c r="P538" s="22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29"/>
      <c r="P539" s="22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29"/>
      <c r="P540" s="22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29"/>
      <c r="P541" s="22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29"/>
      <c r="P542" s="22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29"/>
      <c r="P543" s="22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29"/>
      <c r="P544" s="22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29"/>
      <c r="P545" s="22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29"/>
      <c r="P546" s="22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29"/>
      <c r="P547" s="22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29"/>
      <c r="P548" s="22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29"/>
      <c r="P549" s="22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29"/>
      <c r="P550" s="22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29"/>
      <c r="P551" s="22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29"/>
      <c r="P552" s="22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29"/>
      <c r="P553" s="22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29"/>
      <c r="P554" s="22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29"/>
      <c r="P555" s="22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29"/>
      <c r="P556" s="22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29"/>
      <c r="P557" s="22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29"/>
      <c r="P558" s="22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29"/>
      <c r="P559" s="22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29"/>
      <c r="P560" s="22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29"/>
      <c r="P561" s="22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29"/>
      <c r="P562" s="22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29"/>
      <c r="P563" s="22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29"/>
      <c r="P564" s="22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29"/>
      <c r="P565" s="22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29"/>
      <c r="P566" s="22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29"/>
      <c r="P567" s="22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29"/>
      <c r="P568" s="22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29"/>
      <c r="P569" s="22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29"/>
      <c r="P570" s="22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29"/>
      <c r="P571" s="22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29"/>
      <c r="P572" s="22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29"/>
      <c r="P573" s="22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29"/>
      <c r="P574" s="22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29"/>
      <c r="P575" s="22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29"/>
      <c r="P576" s="22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29"/>
      <c r="P577" s="22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29"/>
      <c r="P578" s="22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29"/>
      <c r="P579" s="22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29"/>
      <c r="P580" s="22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29"/>
      <c r="P581" s="22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29"/>
      <c r="P582" s="22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29"/>
      <c r="P583" s="22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29"/>
      <c r="P584" s="22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29"/>
      <c r="P585" s="22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29"/>
      <c r="P586" s="22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29"/>
      <c r="P587" s="22"/>
    </row>
    <row r="588" spans="2:16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29"/>
      <c r="P588" s="22"/>
    </row>
    <row r="589" spans="2:16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29"/>
      <c r="P589" s="22"/>
    </row>
    <row r="590" spans="2:16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29"/>
      <c r="P590" s="22"/>
    </row>
    <row r="591" ht="15">
      <c r="N591" s="1"/>
    </row>
    <row r="592" ht="15">
      <c r="N592" s="1"/>
    </row>
    <row r="593" ht="15">
      <c r="N593" s="1"/>
    </row>
    <row r="594" ht="15">
      <c r="N594" s="1"/>
    </row>
    <row r="595" ht="15">
      <c r="N595" s="1"/>
    </row>
    <row r="596" ht="15">
      <c r="N596" s="1"/>
    </row>
    <row r="597" ht="15">
      <c r="N597" s="1"/>
    </row>
  </sheetData>
  <sheetProtection/>
  <mergeCells count="2">
    <mergeCell ref="I104:J104"/>
    <mergeCell ref="A6:Q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7"/>
  <sheetViews>
    <sheetView zoomScaleSheetLayoutView="75" zoomScalePageLayoutView="0" workbookViewId="0" topLeftCell="A611">
      <selection activeCell="A1" sqref="A1:T627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customWidth="1"/>
    <col min="15" max="15" width="10.00390625" style="1" customWidth="1"/>
    <col min="16" max="16" width="10.140625" style="21" customWidth="1"/>
    <col min="17" max="17" width="8.8515625" style="1" customWidth="1"/>
    <col min="18" max="18" width="11.28125" style="268" customWidth="1"/>
    <col min="19" max="19" width="8.8515625" style="21" customWidth="1"/>
    <col min="20" max="20" width="9.140625" style="21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16384" width="9.140625" style="1" customWidth="1"/>
  </cols>
  <sheetData>
    <row r="1" spans="1:20" ht="12.75">
      <c r="A1" s="1" t="s">
        <v>355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99"/>
      <c r="S1" s="126"/>
      <c r="T1" s="126"/>
    </row>
    <row r="2" spans="8:20" ht="12.75">
      <c r="H2" s="125"/>
      <c r="I2" s="125"/>
      <c r="J2" s="125"/>
      <c r="K2" s="125"/>
      <c r="L2" s="125" t="s">
        <v>354</v>
      </c>
      <c r="M2" s="125"/>
      <c r="N2" s="125"/>
      <c r="O2" s="125"/>
      <c r="P2" s="125"/>
      <c r="Q2" s="125"/>
      <c r="R2" s="99"/>
      <c r="S2" s="126"/>
      <c r="T2" s="126"/>
    </row>
    <row r="3" spans="8:20" ht="12.75"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99"/>
      <c r="S3" s="126"/>
      <c r="T3" s="126"/>
    </row>
    <row r="4" spans="1:12" ht="12.75">
      <c r="A4" s="1" t="s">
        <v>356</v>
      </c>
      <c r="L4" s="125"/>
    </row>
    <row r="6" spans="1:25" ht="12.75">
      <c r="A6" s="3" t="s">
        <v>76</v>
      </c>
      <c r="B6" s="3"/>
      <c r="C6" s="3" t="s">
        <v>77</v>
      </c>
      <c r="D6" s="3"/>
      <c r="E6" s="3"/>
      <c r="F6" s="3"/>
      <c r="G6" s="3"/>
      <c r="H6" s="3"/>
      <c r="I6" s="3" t="s">
        <v>78</v>
      </c>
      <c r="J6" s="3"/>
      <c r="K6" s="3"/>
      <c r="L6" s="3"/>
      <c r="M6" s="10" t="s">
        <v>3</v>
      </c>
      <c r="N6" s="13" t="s">
        <v>3</v>
      </c>
      <c r="O6" s="13" t="s">
        <v>79</v>
      </c>
      <c r="P6" s="13" t="s">
        <v>397</v>
      </c>
      <c r="Q6" s="13" t="s">
        <v>6</v>
      </c>
      <c r="R6" s="293" t="s">
        <v>5</v>
      </c>
      <c r="S6" s="13" t="s">
        <v>6</v>
      </c>
      <c r="T6" s="13" t="s">
        <v>6</v>
      </c>
      <c r="U6" s="10"/>
      <c r="V6" s="10"/>
      <c r="W6" s="10"/>
      <c r="Y6" s="268"/>
    </row>
    <row r="7" spans="1:23" ht="12.75">
      <c r="A7" s="3" t="s">
        <v>81</v>
      </c>
      <c r="B7" s="3"/>
      <c r="C7" s="3" t="s">
        <v>82</v>
      </c>
      <c r="D7" s="3"/>
      <c r="E7" s="3"/>
      <c r="F7" s="3"/>
      <c r="G7" s="3"/>
      <c r="H7" s="3"/>
      <c r="I7" s="3"/>
      <c r="J7" s="3"/>
      <c r="K7" s="3"/>
      <c r="L7" s="3"/>
      <c r="M7" s="10">
        <v>2009</v>
      </c>
      <c r="N7" s="10">
        <v>2012</v>
      </c>
      <c r="O7" s="10">
        <v>2013</v>
      </c>
      <c r="P7" s="10">
        <v>2013</v>
      </c>
      <c r="Q7" s="10">
        <v>2014</v>
      </c>
      <c r="R7" s="294">
        <v>2014</v>
      </c>
      <c r="S7" s="10">
        <v>2015</v>
      </c>
      <c r="T7" s="121" t="s">
        <v>506</v>
      </c>
      <c r="U7" s="14"/>
      <c r="V7" s="15"/>
      <c r="W7" s="14"/>
    </row>
    <row r="8" spans="1:23" ht="12.75">
      <c r="A8" s="3" t="s">
        <v>86</v>
      </c>
      <c r="B8" s="3"/>
      <c r="C8" s="3"/>
      <c r="D8" s="3"/>
      <c r="E8" s="3"/>
      <c r="F8" s="3"/>
      <c r="G8" s="3"/>
      <c r="H8" s="3"/>
      <c r="I8" s="3" t="s">
        <v>122</v>
      </c>
      <c r="J8" s="3"/>
      <c r="K8" s="3" t="s">
        <v>124</v>
      </c>
      <c r="L8" s="3"/>
      <c r="M8" s="10"/>
      <c r="N8" s="10"/>
      <c r="O8" s="10"/>
      <c r="P8" s="127"/>
      <c r="Q8" s="10"/>
      <c r="R8" s="294"/>
      <c r="S8" s="10"/>
      <c r="T8" s="10"/>
      <c r="U8" s="10"/>
      <c r="V8" s="10"/>
      <c r="W8" s="10"/>
    </row>
    <row r="9" spans="1:23" ht="12.75">
      <c r="A9" s="3" t="s">
        <v>87</v>
      </c>
      <c r="B9" s="3"/>
      <c r="C9" s="3"/>
      <c r="D9" s="3"/>
      <c r="E9" s="3"/>
      <c r="F9" s="3"/>
      <c r="G9" s="3"/>
      <c r="H9" s="3"/>
      <c r="I9" s="3" t="s">
        <v>123</v>
      </c>
      <c r="J9" s="3" t="s">
        <v>88</v>
      </c>
      <c r="K9" s="3" t="s">
        <v>125</v>
      </c>
      <c r="L9" s="3"/>
      <c r="M9" s="10">
        <v>1</v>
      </c>
      <c r="N9" s="10"/>
      <c r="O9" s="10"/>
      <c r="P9" s="127"/>
      <c r="Q9" s="11"/>
      <c r="R9" s="294"/>
      <c r="S9" s="11"/>
      <c r="T9" s="11"/>
      <c r="U9" s="10"/>
      <c r="V9" s="10"/>
      <c r="W9" s="10"/>
    </row>
    <row r="10" spans="1:23" ht="12.7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89</v>
      </c>
      <c r="K10" s="4"/>
      <c r="L10" s="4"/>
      <c r="M10" s="4"/>
      <c r="N10" s="4"/>
      <c r="O10" s="4"/>
      <c r="P10" s="128"/>
      <c r="Q10" s="4"/>
      <c r="R10" s="295"/>
      <c r="S10" s="4"/>
      <c r="T10" s="4"/>
      <c r="U10" s="4"/>
      <c r="V10" s="4"/>
      <c r="W10" s="4"/>
    </row>
    <row r="11" spans="10:23" ht="12.75">
      <c r="J11" s="133" t="s">
        <v>237</v>
      </c>
      <c r="K11" s="133" t="s">
        <v>236</v>
      </c>
      <c r="L11" s="7"/>
      <c r="M11" s="17"/>
      <c r="N11" s="7"/>
      <c r="O11" s="7"/>
      <c r="P11" s="133"/>
      <c r="Q11" s="7"/>
      <c r="R11" s="298"/>
      <c r="S11" s="7"/>
      <c r="T11" s="7"/>
      <c r="U11" s="20"/>
      <c r="V11" s="20"/>
      <c r="W11" s="20"/>
    </row>
    <row r="12" spans="10:23" ht="12.75">
      <c r="J12" s="129" t="s">
        <v>169</v>
      </c>
      <c r="K12" s="20" t="s">
        <v>170</v>
      </c>
      <c r="L12" s="20"/>
      <c r="M12" s="23"/>
      <c r="N12" s="20"/>
      <c r="O12" s="20"/>
      <c r="P12" s="129"/>
      <c r="Q12" s="20"/>
      <c r="R12" s="296"/>
      <c r="S12" s="20"/>
      <c r="T12" s="20"/>
      <c r="U12" s="9"/>
      <c r="V12" s="9"/>
      <c r="W12" s="9"/>
    </row>
    <row r="13" spans="9:16" ht="12.75">
      <c r="I13" s="1">
        <v>100</v>
      </c>
      <c r="J13" s="1" t="s">
        <v>171</v>
      </c>
      <c r="K13" s="1" t="s">
        <v>106</v>
      </c>
      <c r="M13" s="16"/>
      <c r="P13" s="131"/>
    </row>
    <row r="14" spans="1:23" ht="12.75" hidden="1">
      <c r="A14" s="7" t="s">
        <v>310</v>
      </c>
      <c r="B14" s="7"/>
      <c r="C14" s="7"/>
      <c r="D14" s="7"/>
      <c r="E14" s="7"/>
      <c r="F14" s="7"/>
      <c r="G14" s="7"/>
      <c r="H14" s="7"/>
      <c r="I14" s="7"/>
      <c r="J14" s="132" t="s">
        <v>130</v>
      </c>
      <c r="K14" s="132" t="s">
        <v>128</v>
      </c>
      <c r="L14" s="132"/>
      <c r="M14" s="17"/>
      <c r="N14" s="7"/>
      <c r="O14" s="7"/>
      <c r="P14" s="133"/>
      <c r="Q14" s="7"/>
      <c r="R14" s="298"/>
      <c r="S14" s="7"/>
      <c r="T14" s="7"/>
      <c r="U14" s="7"/>
      <c r="V14" s="7"/>
      <c r="W14" s="7"/>
    </row>
    <row r="15" spans="1:23" ht="12.75" hidden="1">
      <c r="A15" s="7"/>
      <c r="B15" s="7"/>
      <c r="C15" s="7"/>
      <c r="D15" s="7"/>
      <c r="E15" s="7"/>
      <c r="F15" s="7"/>
      <c r="G15" s="7"/>
      <c r="H15" s="7"/>
      <c r="I15" s="7"/>
      <c r="J15" s="132" t="s">
        <v>131</v>
      </c>
      <c r="K15" s="132" t="s">
        <v>129</v>
      </c>
      <c r="L15" s="132"/>
      <c r="M15" s="17"/>
      <c r="N15" s="7"/>
      <c r="O15" s="7"/>
      <c r="P15" s="133"/>
      <c r="Q15" s="7"/>
      <c r="R15" s="298"/>
      <c r="S15" s="7"/>
      <c r="T15" s="7"/>
      <c r="U15" s="7"/>
      <c r="V15" s="7"/>
      <c r="W15" s="7"/>
    </row>
    <row r="16" spans="1:23" ht="12.75">
      <c r="A16" s="7" t="s">
        <v>310</v>
      </c>
      <c r="B16" s="7"/>
      <c r="C16" s="7"/>
      <c r="D16" s="7"/>
      <c r="E16" s="7"/>
      <c r="F16" s="7"/>
      <c r="G16" s="7"/>
      <c r="H16" s="7"/>
      <c r="I16" s="7"/>
      <c r="J16" s="132" t="s">
        <v>130</v>
      </c>
      <c r="K16" s="132" t="s">
        <v>128</v>
      </c>
      <c r="L16" s="132"/>
      <c r="M16" s="17"/>
      <c r="N16" s="7"/>
      <c r="O16" s="7"/>
      <c r="P16" s="133"/>
      <c r="Q16" s="7"/>
      <c r="R16" s="298"/>
      <c r="S16" s="7"/>
      <c r="T16" s="7"/>
      <c r="U16" s="7"/>
      <c r="V16" s="7"/>
      <c r="W16" s="7"/>
    </row>
    <row r="17" spans="1:23" ht="12.75">
      <c r="A17" s="7"/>
      <c r="B17" s="7"/>
      <c r="C17" s="7"/>
      <c r="D17" s="7"/>
      <c r="E17" s="7"/>
      <c r="F17" s="7"/>
      <c r="G17" s="7"/>
      <c r="H17" s="7"/>
      <c r="I17" s="7"/>
      <c r="J17" s="132"/>
      <c r="K17" s="404" t="s">
        <v>592</v>
      </c>
      <c r="L17" s="132"/>
      <c r="M17" s="17"/>
      <c r="N17" s="7"/>
      <c r="O17" s="7"/>
      <c r="P17" s="133"/>
      <c r="Q17" s="7"/>
      <c r="R17" s="298"/>
      <c r="S17" s="7"/>
      <c r="T17" s="7"/>
      <c r="U17" s="7"/>
      <c r="V17" s="7"/>
      <c r="W17" s="7"/>
    </row>
    <row r="18" spans="1:23" ht="12.75">
      <c r="A18" s="8" t="s">
        <v>320</v>
      </c>
      <c r="B18" s="8"/>
      <c r="C18" s="8"/>
      <c r="D18" s="8"/>
      <c r="E18" s="8"/>
      <c r="F18" s="8"/>
      <c r="G18" s="8"/>
      <c r="H18" s="8"/>
      <c r="I18" s="8">
        <v>111</v>
      </c>
      <c r="J18" s="8" t="s">
        <v>133</v>
      </c>
      <c r="K18" s="8" t="s">
        <v>132</v>
      </c>
      <c r="L18" s="8"/>
      <c r="M18" s="18"/>
      <c r="N18" s="18"/>
      <c r="O18" s="8"/>
      <c r="P18" s="134"/>
      <c r="Q18" s="8"/>
      <c r="R18" s="299"/>
      <c r="S18" s="8"/>
      <c r="T18" s="8"/>
      <c r="U18" s="8"/>
      <c r="V18" s="8"/>
      <c r="W18" s="8"/>
    </row>
    <row r="19" spans="1:23" ht="12.75">
      <c r="A19" s="21" t="s">
        <v>320</v>
      </c>
      <c r="I19" s="1">
        <v>111</v>
      </c>
      <c r="J19" s="66">
        <v>3</v>
      </c>
      <c r="K19" s="66" t="s">
        <v>9</v>
      </c>
      <c r="L19" s="66"/>
      <c r="M19" s="78">
        <f>M20</f>
        <v>323920</v>
      </c>
      <c r="N19" s="78">
        <f>N20</f>
        <v>354356</v>
      </c>
      <c r="O19" s="78">
        <f>O20</f>
        <v>372000</v>
      </c>
      <c r="P19" s="78">
        <f>P20+P32</f>
        <v>409965</v>
      </c>
      <c r="Q19" s="78">
        <f aca="true" t="shared" si="0" ref="Q19:W19">Q20+Q32</f>
        <v>209000</v>
      </c>
      <c r="R19" s="101">
        <f t="shared" si="0"/>
        <v>325000</v>
      </c>
      <c r="S19" s="78">
        <f t="shared" si="0"/>
        <v>202000</v>
      </c>
      <c r="T19" s="78">
        <f t="shared" si="0"/>
        <v>232000</v>
      </c>
      <c r="U19" s="78">
        <f t="shared" si="0"/>
        <v>110.20564516129032</v>
      </c>
      <c r="V19" s="78">
        <f t="shared" si="0"/>
        <v>50.9799617040479</v>
      </c>
      <c r="W19" s="78">
        <f t="shared" si="0"/>
        <v>155.50239234449762</v>
      </c>
    </row>
    <row r="20" spans="1:23" ht="12.75">
      <c r="A20" s="21" t="s">
        <v>320</v>
      </c>
      <c r="I20" s="1">
        <v>111</v>
      </c>
      <c r="J20" s="25">
        <v>32</v>
      </c>
      <c r="K20" s="31" t="s">
        <v>41</v>
      </c>
      <c r="L20" s="30"/>
      <c r="M20" s="26">
        <f>M21+M22+M29</f>
        <v>323920</v>
      </c>
      <c r="N20" s="231">
        <f aca="true" t="shared" si="1" ref="N20:T20">N21+N22+N23+N24+N25+N26+N27+N28+N29</f>
        <v>354356</v>
      </c>
      <c r="O20" s="231">
        <f t="shared" si="1"/>
        <v>372000</v>
      </c>
      <c r="P20" s="231">
        <f t="shared" si="1"/>
        <v>409965</v>
      </c>
      <c r="Q20" s="231">
        <f t="shared" si="1"/>
        <v>209000</v>
      </c>
      <c r="R20" s="96">
        <f t="shared" si="1"/>
        <v>325000</v>
      </c>
      <c r="S20" s="231">
        <f t="shared" si="1"/>
        <v>202000</v>
      </c>
      <c r="T20" s="231">
        <f t="shared" si="1"/>
        <v>232000</v>
      </c>
      <c r="U20" s="137">
        <f>P20/O20*100</f>
        <v>110.20564516129032</v>
      </c>
      <c r="V20" s="137">
        <f>Q20/P20*100</f>
        <v>50.9799617040479</v>
      </c>
      <c r="W20" s="137">
        <f>R20/Q20*100</f>
        <v>155.50239234449762</v>
      </c>
    </row>
    <row r="21" spans="1:23" ht="12.75">
      <c r="A21" s="21" t="s">
        <v>320</v>
      </c>
      <c r="C21" s="1">
        <v>2</v>
      </c>
      <c r="D21" s="1">
        <v>3</v>
      </c>
      <c r="E21" s="1">
        <v>4</v>
      </c>
      <c r="I21" s="1">
        <v>111</v>
      </c>
      <c r="J21" s="25">
        <v>3233</v>
      </c>
      <c r="K21" s="25" t="s">
        <v>175</v>
      </c>
      <c r="L21" s="25"/>
      <c r="M21" s="26">
        <v>17836</v>
      </c>
      <c r="N21" s="26">
        <v>30187</v>
      </c>
      <c r="O21" s="26">
        <v>30000</v>
      </c>
      <c r="P21" s="29">
        <v>35000</v>
      </c>
      <c r="Q21" s="139">
        <v>27000</v>
      </c>
      <c r="R21" s="300">
        <v>30000</v>
      </c>
      <c r="S21" s="138">
        <v>30000</v>
      </c>
      <c r="T21" s="138">
        <v>30000</v>
      </c>
      <c r="U21" s="139">
        <v>24000</v>
      </c>
      <c r="V21" s="139">
        <v>24000</v>
      </c>
      <c r="W21" s="139">
        <v>24000</v>
      </c>
    </row>
    <row r="22" spans="1:23" ht="12.75">
      <c r="A22" s="21" t="s">
        <v>320</v>
      </c>
      <c r="E22" s="1">
        <v>4</v>
      </c>
      <c r="I22" s="1">
        <v>111</v>
      </c>
      <c r="J22" s="25">
        <v>3291</v>
      </c>
      <c r="K22" s="25" t="s">
        <v>176</v>
      </c>
      <c r="L22" s="25"/>
      <c r="M22" s="26">
        <v>256959</v>
      </c>
      <c r="N22" s="26">
        <v>160445</v>
      </c>
      <c r="O22" s="26">
        <v>160000</v>
      </c>
      <c r="P22" s="29">
        <v>160000</v>
      </c>
      <c r="Q22" s="139">
        <v>150000</v>
      </c>
      <c r="R22" s="300">
        <v>180000</v>
      </c>
      <c r="S22" s="138">
        <v>150000</v>
      </c>
      <c r="T22" s="29">
        <v>180000</v>
      </c>
      <c r="U22" s="137">
        <f>P22/O22*100</f>
        <v>100</v>
      </c>
      <c r="V22" s="137">
        <f>Q22/P22*100</f>
        <v>93.75</v>
      </c>
      <c r="W22" s="137">
        <f>R22/Q22*100</f>
        <v>120</v>
      </c>
    </row>
    <row r="23" spans="1:23" ht="12.75">
      <c r="A23" s="21" t="s">
        <v>320</v>
      </c>
      <c r="I23" s="1">
        <v>111</v>
      </c>
      <c r="J23" s="42">
        <v>3291</v>
      </c>
      <c r="K23" s="42" t="s">
        <v>448</v>
      </c>
      <c r="L23" s="42"/>
      <c r="M23" s="43"/>
      <c r="N23" s="43">
        <v>107470</v>
      </c>
      <c r="O23" s="43">
        <v>150000</v>
      </c>
      <c r="P23" s="73">
        <v>150200</v>
      </c>
      <c r="Q23" s="139">
        <v>0</v>
      </c>
      <c r="R23" s="301">
        <v>0</v>
      </c>
      <c r="S23" s="138">
        <v>0</v>
      </c>
      <c r="T23" s="29">
        <v>0</v>
      </c>
      <c r="U23" s="137"/>
      <c r="V23" s="137"/>
      <c r="W23" s="137"/>
    </row>
    <row r="24" spans="1:23" ht="12.75">
      <c r="A24" s="21" t="s">
        <v>320</v>
      </c>
      <c r="I24" s="1">
        <v>111</v>
      </c>
      <c r="J24" s="42">
        <v>3291</v>
      </c>
      <c r="K24" s="42" t="s">
        <v>487</v>
      </c>
      <c r="L24" s="42"/>
      <c r="M24" s="43"/>
      <c r="N24" s="43">
        <v>4938</v>
      </c>
      <c r="O24" s="43">
        <v>0</v>
      </c>
      <c r="P24" s="73">
        <v>0</v>
      </c>
      <c r="Q24" s="139">
        <v>0</v>
      </c>
      <c r="R24" s="301">
        <v>0</v>
      </c>
      <c r="S24" s="138">
        <v>0</v>
      </c>
      <c r="T24" s="29">
        <v>0</v>
      </c>
      <c r="U24" s="137"/>
      <c r="V24" s="137"/>
      <c r="W24" s="137"/>
    </row>
    <row r="25" spans="1:23" ht="12.75">
      <c r="A25" s="21" t="s">
        <v>320</v>
      </c>
      <c r="I25" s="1">
        <v>111</v>
      </c>
      <c r="J25" s="42">
        <v>3291</v>
      </c>
      <c r="K25" s="42" t="s">
        <v>488</v>
      </c>
      <c r="L25" s="42"/>
      <c r="M25" s="43"/>
      <c r="N25" s="43">
        <v>23762</v>
      </c>
      <c r="O25" s="43">
        <v>0</v>
      </c>
      <c r="P25" s="73">
        <v>0</v>
      </c>
      <c r="Q25" s="139">
        <v>0</v>
      </c>
      <c r="R25" s="301">
        <v>0</v>
      </c>
      <c r="S25" s="138">
        <v>0</v>
      </c>
      <c r="T25" s="29">
        <v>0</v>
      </c>
      <c r="U25" s="137"/>
      <c r="V25" s="137"/>
      <c r="W25" s="137"/>
    </row>
    <row r="26" spans="1:23" ht="12.75">
      <c r="A26" s="21" t="s">
        <v>320</v>
      </c>
      <c r="I26" s="1">
        <v>111</v>
      </c>
      <c r="J26" s="42">
        <v>3291</v>
      </c>
      <c r="K26" s="42" t="s">
        <v>489</v>
      </c>
      <c r="L26" s="42"/>
      <c r="M26" s="43"/>
      <c r="N26" s="43">
        <v>6543</v>
      </c>
      <c r="O26" s="43">
        <v>0</v>
      </c>
      <c r="P26" s="73">
        <v>0</v>
      </c>
      <c r="Q26" s="139">
        <v>0</v>
      </c>
      <c r="R26" s="301">
        <v>0</v>
      </c>
      <c r="S26" s="138">
        <v>0</v>
      </c>
      <c r="T26" s="29">
        <v>0</v>
      </c>
      <c r="U26" s="137"/>
      <c r="V26" s="137"/>
      <c r="W26" s="137"/>
    </row>
    <row r="27" spans="1:23" ht="12.75">
      <c r="A27" s="21" t="s">
        <v>320</v>
      </c>
      <c r="E27" s="1">
        <v>4</v>
      </c>
      <c r="I27" s="1">
        <v>111</v>
      </c>
      <c r="J27" s="42">
        <v>3291</v>
      </c>
      <c r="K27" s="42" t="s">
        <v>508</v>
      </c>
      <c r="L27" s="42"/>
      <c r="M27" s="43"/>
      <c r="N27" s="43">
        <v>0</v>
      </c>
      <c r="O27" s="43">
        <v>0</v>
      </c>
      <c r="P27" s="73">
        <v>32765</v>
      </c>
      <c r="Q27" s="139">
        <v>0</v>
      </c>
      <c r="R27" s="301">
        <v>33000</v>
      </c>
      <c r="S27" s="138">
        <v>0</v>
      </c>
      <c r="T27" s="29">
        <v>0</v>
      </c>
      <c r="U27" s="137"/>
      <c r="V27" s="137"/>
      <c r="W27" s="137"/>
    </row>
    <row r="28" spans="1:23" ht="12.75">
      <c r="A28" s="21" t="s">
        <v>320</v>
      </c>
      <c r="I28" s="1">
        <v>111</v>
      </c>
      <c r="J28" s="42">
        <v>3291</v>
      </c>
      <c r="K28" s="42" t="s">
        <v>517</v>
      </c>
      <c r="L28" s="42"/>
      <c r="M28" s="43"/>
      <c r="N28" s="43">
        <v>0</v>
      </c>
      <c r="O28" s="43">
        <v>0</v>
      </c>
      <c r="P28" s="73">
        <v>0</v>
      </c>
      <c r="Q28" s="139">
        <v>0</v>
      </c>
      <c r="R28" s="301">
        <v>50000</v>
      </c>
      <c r="S28" s="138">
        <v>0</v>
      </c>
      <c r="T28" s="29">
        <v>0</v>
      </c>
      <c r="U28" s="137"/>
      <c r="V28" s="137"/>
      <c r="W28" s="137"/>
    </row>
    <row r="29" spans="1:23" ht="12.75">
      <c r="A29" s="21" t="s">
        <v>320</v>
      </c>
      <c r="E29" s="1">
        <v>4</v>
      </c>
      <c r="I29" s="1">
        <v>111</v>
      </c>
      <c r="J29" s="25">
        <v>3293</v>
      </c>
      <c r="K29" s="25" t="s">
        <v>178</v>
      </c>
      <c r="L29" s="25"/>
      <c r="M29" s="26">
        <v>49125</v>
      </c>
      <c r="N29" s="26">
        <v>21011</v>
      </c>
      <c r="O29" s="26">
        <v>32000</v>
      </c>
      <c r="P29" s="29">
        <v>32000</v>
      </c>
      <c r="Q29" s="139">
        <v>32000</v>
      </c>
      <c r="R29" s="100">
        <v>32000</v>
      </c>
      <c r="S29" s="138">
        <v>22000</v>
      </c>
      <c r="T29" s="29">
        <v>22000</v>
      </c>
      <c r="U29" s="137">
        <f>P29/O29*100</f>
        <v>100</v>
      </c>
      <c r="V29" s="137">
        <f>Q29/P29*100</f>
        <v>100</v>
      </c>
      <c r="W29" s="137">
        <f>R29/Q29*100</f>
        <v>100</v>
      </c>
    </row>
    <row r="30" spans="1:23" ht="12.75" hidden="1">
      <c r="A30" s="21" t="s">
        <v>320</v>
      </c>
      <c r="I30" s="1">
        <v>111</v>
      </c>
      <c r="J30" s="25">
        <v>3293</v>
      </c>
      <c r="K30" s="31" t="s">
        <v>523</v>
      </c>
      <c r="L30" s="30"/>
      <c r="M30" s="26"/>
      <c r="N30" s="26">
        <v>0</v>
      </c>
      <c r="O30" s="26">
        <v>0</v>
      </c>
      <c r="P30" s="29">
        <v>0</v>
      </c>
      <c r="Q30" s="139">
        <v>0</v>
      </c>
      <c r="R30" s="100">
        <v>60000</v>
      </c>
      <c r="S30" s="138">
        <v>0</v>
      </c>
      <c r="T30" s="29">
        <v>0</v>
      </c>
      <c r="U30" s="142"/>
      <c r="V30" s="142"/>
      <c r="W30" s="142"/>
    </row>
    <row r="31" spans="1:23" ht="12.75" hidden="1">
      <c r="A31" s="21" t="s">
        <v>320</v>
      </c>
      <c r="E31" s="1">
        <v>4</v>
      </c>
      <c r="I31" s="1">
        <v>111</v>
      </c>
      <c r="J31" s="25">
        <v>3299</v>
      </c>
      <c r="K31" s="31" t="s">
        <v>361</v>
      </c>
      <c r="L31" s="30"/>
      <c r="M31" s="26"/>
      <c r="N31" s="26">
        <v>0</v>
      </c>
      <c r="O31" s="26">
        <v>0</v>
      </c>
      <c r="P31" s="29">
        <v>0</v>
      </c>
      <c r="Q31" s="139">
        <v>0</v>
      </c>
      <c r="R31" s="100">
        <v>0</v>
      </c>
      <c r="S31" s="138">
        <v>0</v>
      </c>
      <c r="T31" s="29">
        <v>0</v>
      </c>
      <c r="U31" s="142"/>
      <c r="V31" s="142"/>
      <c r="W31" s="142"/>
    </row>
    <row r="32" spans="1:23" ht="12.75" hidden="1">
      <c r="A32" s="21" t="s">
        <v>320</v>
      </c>
      <c r="D32" s="1">
        <v>4</v>
      </c>
      <c r="I32" s="1">
        <v>111</v>
      </c>
      <c r="J32" s="269">
        <v>38</v>
      </c>
      <c r="K32" s="270" t="s">
        <v>510</v>
      </c>
      <c r="L32" s="271"/>
      <c r="M32" s="263"/>
      <c r="N32" s="263">
        <f>N33</f>
        <v>0</v>
      </c>
      <c r="O32" s="263">
        <f aca="true" t="shared" si="2" ref="O32:T32">O33</f>
        <v>0</v>
      </c>
      <c r="P32" s="263">
        <f t="shared" si="2"/>
        <v>0</v>
      </c>
      <c r="Q32" s="263">
        <f t="shared" si="2"/>
        <v>0</v>
      </c>
      <c r="R32" s="302">
        <f t="shared" si="2"/>
        <v>0</v>
      </c>
      <c r="S32" s="263">
        <f t="shared" si="2"/>
        <v>0</v>
      </c>
      <c r="T32" s="263">
        <f t="shared" si="2"/>
        <v>0</v>
      </c>
      <c r="U32" s="142"/>
      <c r="V32" s="142"/>
      <c r="W32" s="142"/>
    </row>
    <row r="33" spans="1:23" ht="13.5" hidden="1" thickBot="1">
      <c r="A33" s="21" t="s">
        <v>320</v>
      </c>
      <c r="E33" s="1">
        <v>4</v>
      </c>
      <c r="I33" s="1">
        <v>111</v>
      </c>
      <c r="J33" s="45">
        <v>3811</v>
      </c>
      <c r="K33" s="47" t="s">
        <v>509</v>
      </c>
      <c r="L33" s="48"/>
      <c r="M33" s="46"/>
      <c r="N33" s="46">
        <v>0</v>
      </c>
      <c r="O33" s="46">
        <v>0</v>
      </c>
      <c r="P33" s="74">
        <v>0</v>
      </c>
      <c r="Q33" s="140">
        <v>0</v>
      </c>
      <c r="R33" s="303">
        <v>0</v>
      </c>
      <c r="S33" s="141">
        <v>0</v>
      </c>
      <c r="T33" s="74">
        <v>0</v>
      </c>
      <c r="U33" s="142"/>
      <c r="V33" s="142"/>
      <c r="W33" s="142"/>
    </row>
    <row r="34" spans="10:23" ht="12.75">
      <c r="J34" s="49"/>
      <c r="K34" s="143" t="s">
        <v>259</v>
      </c>
      <c r="L34" s="143"/>
      <c r="M34" s="144">
        <f aca="true" t="shared" si="3" ref="M34:T34">M19</f>
        <v>323920</v>
      </c>
      <c r="N34" s="144">
        <f t="shared" si="3"/>
        <v>354356</v>
      </c>
      <c r="O34" s="144">
        <f t="shared" si="3"/>
        <v>372000</v>
      </c>
      <c r="P34" s="144">
        <f t="shared" si="3"/>
        <v>409965</v>
      </c>
      <c r="Q34" s="145">
        <f t="shared" si="3"/>
        <v>209000</v>
      </c>
      <c r="R34" s="304">
        <f t="shared" si="3"/>
        <v>325000</v>
      </c>
      <c r="S34" s="145">
        <f t="shared" si="3"/>
        <v>202000</v>
      </c>
      <c r="T34" s="144">
        <f t="shared" si="3"/>
        <v>232000</v>
      </c>
      <c r="U34" s="146"/>
      <c r="V34" s="146"/>
      <c r="W34" s="146"/>
    </row>
    <row r="35" spans="10:23" s="59" customFormat="1" ht="12.75">
      <c r="J35" s="386"/>
      <c r="K35" s="387"/>
      <c r="L35" s="387"/>
      <c r="M35" s="388"/>
      <c r="N35" s="388"/>
      <c r="O35" s="388"/>
      <c r="P35" s="388"/>
      <c r="Q35" s="389"/>
      <c r="R35" s="390"/>
      <c r="S35" s="389"/>
      <c r="T35" s="388"/>
      <c r="U35" s="391"/>
      <c r="V35" s="391"/>
      <c r="W35" s="391"/>
    </row>
    <row r="36" spans="10:23" ht="12.75" hidden="1">
      <c r="J36" s="130" t="s">
        <v>528</v>
      </c>
      <c r="K36" s="9" t="s">
        <v>134</v>
      </c>
      <c r="L36" s="9"/>
      <c r="M36" s="19"/>
      <c r="N36" s="9"/>
      <c r="O36" s="9"/>
      <c r="P36" s="130"/>
      <c r="Q36" s="9"/>
      <c r="R36" s="297"/>
      <c r="S36" s="9"/>
      <c r="T36" s="9"/>
      <c r="U36" s="149"/>
      <c r="V36" s="149"/>
      <c r="W36" s="149"/>
    </row>
    <row r="37" spans="1:23" ht="12.75">
      <c r="A37" s="8" t="s">
        <v>321</v>
      </c>
      <c r="B37" s="8"/>
      <c r="C37" s="8"/>
      <c r="D37" s="8"/>
      <c r="E37" s="8"/>
      <c r="F37" s="8"/>
      <c r="G37" s="8"/>
      <c r="H37" s="8"/>
      <c r="I37" s="8"/>
      <c r="J37" s="8" t="s">
        <v>135</v>
      </c>
      <c r="K37" s="8" t="s">
        <v>134</v>
      </c>
      <c r="L37" s="8"/>
      <c r="M37" s="18"/>
      <c r="N37" s="18"/>
      <c r="O37" s="18"/>
      <c r="P37" s="150"/>
      <c r="Q37" s="151"/>
      <c r="R37" s="220"/>
      <c r="S37" s="150"/>
      <c r="T37" s="150"/>
      <c r="U37" s="152"/>
      <c r="V37" s="152"/>
      <c r="W37" s="152"/>
    </row>
    <row r="38" spans="1:23" ht="12.75">
      <c r="A38" s="21" t="s">
        <v>321</v>
      </c>
      <c r="I38" s="1">
        <v>111</v>
      </c>
      <c r="J38" s="66">
        <v>3</v>
      </c>
      <c r="K38" s="66" t="s">
        <v>9</v>
      </c>
      <c r="L38" s="66"/>
      <c r="M38" s="78">
        <f aca="true" t="shared" si="4" ref="M38:T39">M39</f>
        <v>0</v>
      </c>
      <c r="N38" s="78">
        <f t="shared" si="4"/>
        <v>4174</v>
      </c>
      <c r="O38" s="78">
        <f t="shared" si="4"/>
        <v>60000</v>
      </c>
      <c r="P38" s="77">
        <f t="shared" si="4"/>
        <v>20000</v>
      </c>
      <c r="Q38" s="135">
        <f t="shared" si="4"/>
        <v>15000</v>
      </c>
      <c r="R38" s="100">
        <f t="shared" si="4"/>
        <v>30000</v>
      </c>
      <c r="S38" s="136">
        <f t="shared" si="4"/>
        <v>25000</v>
      </c>
      <c r="T38" s="77">
        <f t="shared" si="4"/>
        <v>30000</v>
      </c>
      <c r="U38" s="137">
        <f aca="true" t="shared" si="5" ref="U38:W40">P38/O38*100</f>
        <v>33.33333333333333</v>
      </c>
      <c r="V38" s="137">
        <f t="shared" si="5"/>
        <v>75</v>
      </c>
      <c r="W38" s="137">
        <f t="shared" si="5"/>
        <v>200</v>
      </c>
    </row>
    <row r="39" spans="1:23" ht="12.75">
      <c r="A39" s="21" t="s">
        <v>321</v>
      </c>
      <c r="I39" s="1">
        <v>111</v>
      </c>
      <c r="J39" s="25">
        <v>32</v>
      </c>
      <c r="K39" s="31" t="s">
        <v>41</v>
      </c>
      <c r="L39" s="107"/>
      <c r="M39" s="26">
        <f t="shared" si="4"/>
        <v>0</v>
      </c>
      <c r="N39" s="26">
        <f t="shared" si="4"/>
        <v>4174</v>
      </c>
      <c r="O39" s="26">
        <f t="shared" si="4"/>
        <v>60000</v>
      </c>
      <c r="P39" s="29">
        <f t="shared" si="4"/>
        <v>20000</v>
      </c>
      <c r="Q39" s="139">
        <f t="shared" si="4"/>
        <v>15000</v>
      </c>
      <c r="R39" s="100">
        <f t="shared" si="4"/>
        <v>30000</v>
      </c>
      <c r="S39" s="138">
        <f t="shared" si="4"/>
        <v>25000</v>
      </c>
      <c r="T39" s="29">
        <f t="shared" si="4"/>
        <v>30000</v>
      </c>
      <c r="U39" s="137">
        <f t="shared" si="5"/>
        <v>33.33333333333333</v>
      </c>
      <c r="V39" s="137">
        <f t="shared" si="5"/>
        <v>75</v>
      </c>
      <c r="W39" s="137">
        <f t="shared" si="5"/>
        <v>200</v>
      </c>
    </row>
    <row r="40" spans="1:23" ht="13.5" thickBot="1">
      <c r="A40" s="21" t="s">
        <v>321</v>
      </c>
      <c r="E40" s="1">
        <v>4</v>
      </c>
      <c r="I40" s="1">
        <v>111</v>
      </c>
      <c r="J40" s="45">
        <v>3291</v>
      </c>
      <c r="K40" s="45" t="s">
        <v>264</v>
      </c>
      <c r="L40" s="45"/>
      <c r="M40" s="46">
        <v>0</v>
      </c>
      <c r="N40" s="46">
        <v>4174</v>
      </c>
      <c r="O40" s="46">
        <v>60000</v>
      </c>
      <c r="P40" s="74">
        <v>20000</v>
      </c>
      <c r="Q40" s="140">
        <v>15000</v>
      </c>
      <c r="R40" s="303">
        <v>30000</v>
      </c>
      <c r="S40" s="141">
        <v>25000</v>
      </c>
      <c r="T40" s="74">
        <v>30000</v>
      </c>
      <c r="U40" s="137">
        <f t="shared" si="5"/>
        <v>33.33333333333333</v>
      </c>
      <c r="V40" s="137">
        <f t="shared" si="5"/>
        <v>75</v>
      </c>
      <c r="W40" s="137">
        <f t="shared" si="5"/>
        <v>200</v>
      </c>
    </row>
    <row r="41" spans="10:23" ht="12.75">
      <c r="J41" s="143"/>
      <c r="K41" s="143" t="s">
        <v>259</v>
      </c>
      <c r="L41" s="143"/>
      <c r="M41" s="144">
        <f aca="true" t="shared" si="6" ref="M41:T41">M38</f>
        <v>0</v>
      </c>
      <c r="N41" s="144">
        <f t="shared" si="6"/>
        <v>4174</v>
      </c>
      <c r="O41" s="144">
        <f t="shared" si="6"/>
        <v>60000</v>
      </c>
      <c r="P41" s="144">
        <f t="shared" si="6"/>
        <v>20000</v>
      </c>
      <c r="Q41" s="145">
        <f t="shared" si="6"/>
        <v>15000</v>
      </c>
      <c r="R41" s="306">
        <f t="shared" si="6"/>
        <v>30000</v>
      </c>
      <c r="S41" s="145">
        <f t="shared" si="6"/>
        <v>25000</v>
      </c>
      <c r="T41" s="144">
        <f t="shared" si="6"/>
        <v>30000</v>
      </c>
      <c r="U41" s="153"/>
      <c r="V41" s="153"/>
      <c r="W41" s="153"/>
    </row>
    <row r="42" spans="10:23" s="59" customFormat="1" ht="12.75">
      <c r="J42" s="387"/>
      <c r="K42" s="387"/>
      <c r="L42" s="387"/>
      <c r="M42" s="388"/>
      <c r="N42" s="388"/>
      <c r="O42" s="388"/>
      <c r="P42" s="388"/>
      <c r="Q42" s="389"/>
      <c r="R42" s="392"/>
      <c r="S42" s="389"/>
      <c r="T42" s="388"/>
      <c r="U42" s="393"/>
      <c r="V42" s="393"/>
      <c r="W42" s="393"/>
    </row>
    <row r="43" spans="1:23" ht="12.75" hidden="1">
      <c r="A43" s="21" t="s">
        <v>311</v>
      </c>
      <c r="B43" s="21"/>
      <c r="C43" s="21"/>
      <c r="D43" s="21"/>
      <c r="E43" s="21"/>
      <c r="F43" s="21"/>
      <c r="G43" s="21"/>
      <c r="H43" s="21"/>
      <c r="I43" s="21"/>
      <c r="J43" s="130" t="s">
        <v>529</v>
      </c>
      <c r="K43" s="9" t="s">
        <v>91</v>
      </c>
      <c r="L43" s="9"/>
      <c r="M43" s="19"/>
      <c r="N43" s="19"/>
      <c r="O43" s="19"/>
      <c r="P43" s="168"/>
      <c r="Q43" s="167"/>
      <c r="R43" s="308"/>
      <c r="S43" s="168"/>
      <c r="T43" s="168"/>
      <c r="U43" s="156"/>
      <c r="V43" s="156"/>
      <c r="W43" s="156"/>
    </row>
    <row r="44" spans="1:23" ht="12.75">
      <c r="A44" s="397" t="s">
        <v>561</v>
      </c>
      <c r="B44" s="8"/>
      <c r="C44" s="8"/>
      <c r="D44" s="8"/>
      <c r="E44" s="8"/>
      <c r="F44" s="8"/>
      <c r="G44" s="8"/>
      <c r="H44" s="8"/>
      <c r="I44" s="8"/>
      <c r="J44" s="8" t="s">
        <v>92</v>
      </c>
      <c r="K44" s="8" t="s">
        <v>93</v>
      </c>
      <c r="L44" s="8"/>
      <c r="M44" s="18"/>
      <c r="N44" s="18"/>
      <c r="O44" s="18"/>
      <c r="P44" s="150"/>
      <c r="Q44" s="151"/>
      <c r="R44" s="220"/>
      <c r="S44" s="150"/>
      <c r="T44" s="150"/>
      <c r="U44" s="152"/>
      <c r="V44" s="152"/>
      <c r="W44" s="152"/>
    </row>
    <row r="45" spans="1:23" ht="12.75">
      <c r="A45" s="394" t="s">
        <v>561</v>
      </c>
      <c r="I45" s="1">
        <v>111</v>
      </c>
      <c r="J45" s="66">
        <v>3</v>
      </c>
      <c r="K45" s="66" t="s">
        <v>9</v>
      </c>
      <c r="L45" s="66"/>
      <c r="M45" s="78">
        <f aca="true" t="shared" si="7" ref="M45:T46">M46</f>
        <v>22000</v>
      </c>
      <c r="N45" s="78">
        <f t="shared" si="7"/>
        <v>34005</v>
      </c>
      <c r="O45" s="77">
        <f t="shared" si="7"/>
        <v>40000</v>
      </c>
      <c r="P45" s="77">
        <f t="shared" si="7"/>
        <v>40000</v>
      </c>
      <c r="Q45" s="135">
        <f t="shared" si="7"/>
        <v>34000</v>
      </c>
      <c r="R45" s="100">
        <f t="shared" si="7"/>
        <v>40000</v>
      </c>
      <c r="S45" s="136">
        <f t="shared" si="7"/>
        <v>36000</v>
      </c>
      <c r="T45" s="77">
        <f t="shared" si="7"/>
        <v>36000</v>
      </c>
      <c r="U45" s="137">
        <f aca="true" t="shared" si="8" ref="U45:W47">P45/O45*100</f>
        <v>100</v>
      </c>
      <c r="V45" s="137">
        <f t="shared" si="8"/>
        <v>85</v>
      </c>
      <c r="W45" s="137">
        <f t="shared" si="8"/>
        <v>117.64705882352942</v>
      </c>
    </row>
    <row r="46" spans="1:23" ht="12.75">
      <c r="A46" s="394" t="s">
        <v>561</v>
      </c>
      <c r="I46" s="1">
        <v>111</v>
      </c>
      <c r="J46" s="25">
        <v>38</v>
      </c>
      <c r="K46" s="25" t="s">
        <v>52</v>
      </c>
      <c r="L46" s="25"/>
      <c r="M46" s="26">
        <f t="shared" si="7"/>
        <v>22000</v>
      </c>
      <c r="N46" s="26">
        <f t="shared" si="7"/>
        <v>34005</v>
      </c>
      <c r="O46" s="29">
        <f t="shared" si="7"/>
        <v>40000</v>
      </c>
      <c r="P46" s="29">
        <f t="shared" si="7"/>
        <v>40000</v>
      </c>
      <c r="Q46" s="139">
        <f t="shared" si="7"/>
        <v>34000</v>
      </c>
      <c r="R46" s="100">
        <f t="shared" si="7"/>
        <v>40000</v>
      </c>
      <c r="S46" s="138">
        <f t="shared" si="7"/>
        <v>36000</v>
      </c>
      <c r="T46" s="29">
        <f t="shared" si="7"/>
        <v>36000</v>
      </c>
      <c r="U46" s="137">
        <f t="shared" si="8"/>
        <v>100</v>
      </c>
      <c r="V46" s="137">
        <f t="shared" si="8"/>
        <v>85</v>
      </c>
      <c r="W46" s="137">
        <f t="shared" si="8"/>
        <v>117.64705882352942</v>
      </c>
    </row>
    <row r="47" spans="1:23" ht="13.5" thickBot="1">
      <c r="A47" s="394" t="s">
        <v>561</v>
      </c>
      <c r="B47" s="1">
        <v>1</v>
      </c>
      <c r="C47" s="1">
        <v>2</v>
      </c>
      <c r="E47" s="1">
        <v>4</v>
      </c>
      <c r="I47" s="1">
        <v>111</v>
      </c>
      <c r="J47" s="45">
        <v>381</v>
      </c>
      <c r="K47" s="47" t="s">
        <v>53</v>
      </c>
      <c r="L47" s="48"/>
      <c r="M47" s="46">
        <v>22000</v>
      </c>
      <c r="N47" s="46">
        <v>34005</v>
      </c>
      <c r="O47" s="74">
        <v>40000</v>
      </c>
      <c r="P47" s="74">
        <v>40000</v>
      </c>
      <c r="Q47" s="140">
        <v>34000</v>
      </c>
      <c r="R47" s="303">
        <v>40000</v>
      </c>
      <c r="S47" s="141">
        <v>36000</v>
      </c>
      <c r="T47" s="74">
        <v>36000</v>
      </c>
      <c r="U47" s="137">
        <f t="shared" si="8"/>
        <v>100</v>
      </c>
      <c r="V47" s="137">
        <f t="shared" si="8"/>
        <v>85</v>
      </c>
      <c r="W47" s="137">
        <f t="shared" si="8"/>
        <v>117.64705882352942</v>
      </c>
    </row>
    <row r="48" spans="10:23" ht="12.75">
      <c r="J48" s="143"/>
      <c r="K48" s="143" t="s">
        <v>259</v>
      </c>
      <c r="L48" s="143"/>
      <c r="M48" s="144">
        <f aca="true" t="shared" si="9" ref="M48:R48">M45</f>
        <v>22000</v>
      </c>
      <c r="N48" s="144">
        <f t="shared" si="9"/>
        <v>34005</v>
      </c>
      <c r="O48" s="144">
        <f t="shared" si="9"/>
        <v>40000</v>
      </c>
      <c r="P48" s="144">
        <f t="shared" si="9"/>
        <v>40000</v>
      </c>
      <c r="Q48" s="145">
        <f>Q45</f>
        <v>34000</v>
      </c>
      <c r="R48" s="306">
        <f t="shared" si="9"/>
        <v>40000</v>
      </c>
      <c r="S48" s="145">
        <f>S45</f>
        <v>36000</v>
      </c>
      <c r="T48" s="144">
        <f>T45</f>
        <v>36000</v>
      </c>
      <c r="U48" s="153"/>
      <c r="V48" s="153"/>
      <c r="W48" s="153"/>
    </row>
    <row r="49" spans="10:23" ht="12.75">
      <c r="J49" s="147"/>
      <c r="K49" s="147"/>
      <c r="L49" s="147"/>
      <c r="M49" s="109"/>
      <c r="N49" s="109"/>
      <c r="O49" s="109"/>
      <c r="P49" s="109"/>
      <c r="Q49" s="154"/>
      <c r="R49" s="307"/>
      <c r="S49" s="154"/>
      <c r="T49" s="109"/>
      <c r="U49" s="288"/>
      <c r="V49" s="288"/>
      <c r="W49" s="288"/>
    </row>
    <row r="50" spans="1:23" ht="12.75" hidden="1">
      <c r="A50" s="21" t="s">
        <v>312</v>
      </c>
      <c r="B50" s="21"/>
      <c r="C50" s="21"/>
      <c r="D50" s="21"/>
      <c r="E50" s="21"/>
      <c r="F50" s="21"/>
      <c r="G50" s="21"/>
      <c r="H50" s="21"/>
      <c r="I50" s="21"/>
      <c r="J50" s="130"/>
      <c r="K50" s="9" t="s">
        <v>531</v>
      </c>
      <c r="L50" s="9"/>
      <c r="M50" s="19"/>
      <c r="N50" s="9"/>
      <c r="O50" s="9"/>
      <c r="P50" s="130"/>
      <c r="Q50" s="9"/>
      <c r="R50" s="297"/>
      <c r="S50" s="9"/>
      <c r="T50" s="9"/>
      <c r="U50" s="156"/>
      <c r="V50" s="156"/>
      <c r="W50" s="156"/>
    </row>
    <row r="51" spans="1:23" ht="12.75">
      <c r="A51" s="397" t="s">
        <v>593</v>
      </c>
      <c r="B51" s="8"/>
      <c r="C51" s="8"/>
      <c r="D51" s="8"/>
      <c r="E51" s="8"/>
      <c r="F51" s="8"/>
      <c r="G51" s="8"/>
      <c r="H51" s="8"/>
      <c r="I51" s="8"/>
      <c r="J51" s="8" t="s">
        <v>92</v>
      </c>
      <c r="K51" s="8" t="s">
        <v>136</v>
      </c>
      <c r="L51" s="8"/>
      <c r="M51" s="18"/>
      <c r="N51" s="18"/>
      <c r="O51" s="18"/>
      <c r="P51" s="150"/>
      <c r="Q51" s="151"/>
      <c r="R51" s="220"/>
      <c r="S51" s="150"/>
      <c r="T51" s="150"/>
      <c r="U51" s="152"/>
      <c r="V51" s="152"/>
      <c r="W51" s="152"/>
    </row>
    <row r="52" spans="1:23" ht="12.75">
      <c r="A52" s="394" t="s">
        <v>593</v>
      </c>
      <c r="B52" s="21"/>
      <c r="C52" s="21"/>
      <c r="D52" s="21"/>
      <c r="E52" s="21"/>
      <c r="F52" s="21"/>
      <c r="G52" s="21"/>
      <c r="H52" s="21"/>
      <c r="I52" s="21">
        <v>111</v>
      </c>
      <c r="J52" s="105">
        <v>3</v>
      </c>
      <c r="K52" s="105" t="s">
        <v>9</v>
      </c>
      <c r="L52" s="105"/>
      <c r="M52" s="77">
        <f aca="true" t="shared" si="10" ref="M52:R52">M53+M57</f>
        <v>51000</v>
      </c>
      <c r="N52" s="77">
        <f t="shared" si="10"/>
        <v>82126</v>
      </c>
      <c r="O52" s="77">
        <f>O53+O57</f>
        <v>87300</v>
      </c>
      <c r="P52" s="77">
        <f t="shared" si="10"/>
        <v>82300</v>
      </c>
      <c r="Q52" s="135">
        <f>Q53+Q57</f>
        <v>105500</v>
      </c>
      <c r="R52" s="100">
        <f t="shared" si="10"/>
        <v>82300</v>
      </c>
      <c r="S52" s="136">
        <f>S53+S57</f>
        <v>100500</v>
      </c>
      <c r="T52" s="136">
        <f>T53+T57</f>
        <v>100500</v>
      </c>
      <c r="U52" s="137">
        <f aca="true" t="shared" si="11" ref="U52:U62">P52/O52*100</f>
        <v>94.27262313860251</v>
      </c>
      <c r="V52" s="137">
        <f aca="true" t="shared" si="12" ref="V52:V62">Q52/P52*100</f>
        <v>128.18955042527338</v>
      </c>
      <c r="W52" s="137">
        <f aca="true" t="shared" si="13" ref="W52:W62">R52/Q52*100</f>
        <v>78.00947867298578</v>
      </c>
    </row>
    <row r="53" spans="1:23" ht="12.75">
      <c r="A53" s="394" t="s">
        <v>593</v>
      </c>
      <c r="B53" s="21"/>
      <c r="C53" s="21"/>
      <c r="D53" s="21"/>
      <c r="E53" s="21"/>
      <c r="F53" s="21"/>
      <c r="G53" s="21"/>
      <c r="H53" s="21"/>
      <c r="I53" s="21">
        <v>111</v>
      </c>
      <c r="J53" s="25">
        <v>32</v>
      </c>
      <c r="K53" s="31" t="s">
        <v>41</v>
      </c>
      <c r="L53" s="30"/>
      <c r="M53" s="29">
        <f>M54+M56</f>
        <v>0</v>
      </c>
      <c r="N53" s="29">
        <f>N54+N56+N55</f>
        <v>67126</v>
      </c>
      <c r="O53" s="29">
        <f>O54+O56</f>
        <v>47300</v>
      </c>
      <c r="P53" s="29">
        <f>P54+P56+P55</f>
        <v>33300</v>
      </c>
      <c r="Q53" s="139">
        <f>Q54+Q56</f>
        <v>53500</v>
      </c>
      <c r="R53" s="100">
        <f>R54+R56</f>
        <v>33300</v>
      </c>
      <c r="S53" s="138">
        <f>S54+S56</f>
        <v>53500</v>
      </c>
      <c r="T53" s="29">
        <f>T54+T56</f>
        <v>53500</v>
      </c>
      <c r="U53" s="137">
        <f t="shared" si="11"/>
        <v>70.40169133192389</v>
      </c>
      <c r="V53" s="137">
        <f t="shared" si="12"/>
        <v>160.66066066066068</v>
      </c>
      <c r="W53" s="137">
        <f t="shared" si="13"/>
        <v>62.24299065420561</v>
      </c>
    </row>
    <row r="54" spans="1:23" ht="12.75">
      <c r="A54" s="394" t="s">
        <v>593</v>
      </c>
      <c r="B54" s="21"/>
      <c r="C54" s="21"/>
      <c r="D54" s="21"/>
      <c r="E54" s="21">
        <v>4</v>
      </c>
      <c r="F54" s="21"/>
      <c r="G54" s="21"/>
      <c r="H54" s="21"/>
      <c r="I54" s="21">
        <v>111</v>
      </c>
      <c r="J54" s="28">
        <v>3291</v>
      </c>
      <c r="K54" s="28" t="s">
        <v>249</v>
      </c>
      <c r="L54" s="28"/>
      <c r="M54" s="29">
        <v>0</v>
      </c>
      <c r="N54" s="29">
        <v>33426</v>
      </c>
      <c r="O54" s="29">
        <v>33300</v>
      </c>
      <c r="P54" s="29">
        <v>33300</v>
      </c>
      <c r="Q54" s="139">
        <v>33500</v>
      </c>
      <c r="R54" s="100">
        <v>33300</v>
      </c>
      <c r="S54" s="138">
        <v>33500</v>
      </c>
      <c r="T54" s="29">
        <v>33500</v>
      </c>
      <c r="U54" s="137">
        <f t="shared" si="11"/>
        <v>100</v>
      </c>
      <c r="V54" s="137">
        <f t="shared" si="12"/>
        <v>100.60060060060061</v>
      </c>
      <c r="W54" s="137">
        <f t="shared" si="13"/>
        <v>99.40298507462687</v>
      </c>
    </row>
    <row r="55" spans="1:23" ht="12.75">
      <c r="A55" s="394" t="s">
        <v>593</v>
      </c>
      <c r="B55" s="21"/>
      <c r="C55" s="21"/>
      <c r="D55" s="21"/>
      <c r="E55" s="21"/>
      <c r="F55" s="21"/>
      <c r="G55" s="21"/>
      <c r="H55" s="21"/>
      <c r="I55" s="21">
        <v>111</v>
      </c>
      <c r="J55" s="28">
        <v>3291</v>
      </c>
      <c r="K55" s="28" t="s">
        <v>362</v>
      </c>
      <c r="L55" s="28"/>
      <c r="M55" s="29"/>
      <c r="N55" s="29">
        <v>0</v>
      </c>
      <c r="O55" s="29">
        <v>0</v>
      </c>
      <c r="P55" s="29">
        <v>0</v>
      </c>
      <c r="Q55" s="139">
        <v>0</v>
      </c>
      <c r="R55" s="100">
        <v>0</v>
      </c>
      <c r="S55" s="138">
        <v>0</v>
      </c>
      <c r="T55" s="29">
        <v>0</v>
      </c>
      <c r="U55" s="137"/>
      <c r="V55" s="137"/>
      <c r="W55" s="137"/>
    </row>
    <row r="56" spans="1:23" ht="12.75">
      <c r="A56" s="394" t="s">
        <v>593</v>
      </c>
      <c r="B56" s="21"/>
      <c r="C56" s="21"/>
      <c r="D56" s="21"/>
      <c r="E56" s="21">
        <v>4</v>
      </c>
      <c r="F56" s="21"/>
      <c r="G56" s="21"/>
      <c r="H56" s="21"/>
      <c r="I56" s="21">
        <v>111</v>
      </c>
      <c r="J56" s="28">
        <v>3221</v>
      </c>
      <c r="K56" s="28" t="s">
        <v>184</v>
      </c>
      <c r="L56" s="28"/>
      <c r="M56" s="29">
        <v>0</v>
      </c>
      <c r="N56" s="29">
        <v>33700</v>
      </c>
      <c r="O56" s="29">
        <v>14000</v>
      </c>
      <c r="P56" s="29">
        <v>0</v>
      </c>
      <c r="Q56" s="139">
        <v>20000</v>
      </c>
      <c r="R56" s="100">
        <v>0</v>
      </c>
      <c r="S56" s="138">
        <v>20000</v>
      </c>
      <c r="T56" s="29">
        <v>20000</v>
      </c>
      <c r="U56" s="137">
        <f t="shared" si="11"/>
        <v>0</v>
      </c>
      <c r="V56" s="137" t="e">
        <f t="shared" si="12"/>
        <v>#DIV/0!</v>
      </c>
      <c r="W56" s="137">
        <f t="shared" si="13"/>
        <v>0</v>
      </c>
    </row>
    <row r="57" spans="1:23" ht="12.75">
      <c r="A57" s="394" t="s">
        <v>593</v>
      </c>
      <c r="I57" s="21">
        <v>111</v>
      </c>
      <c r="J57" s="25">
        <v>38</v>
      </c>
      <c r="K57" s="25" t="s">
        <v>52</v>
      </c>
      <c r="L57" s="25"/>
      <c r="M57" s="26">
        <f>M58</f>
        <v>51000</v>
      </c>
      <c r="N57" s="29">
        <f>N58+N59+N61</f>
        <v>15000</v>
      </c>
      <c r="O57" s="29">
        <f>O58+O59+O61+O60</f>
        <v>40000</v>
      </c>
      <c r="P57" s="29">
        <f>P58+P59+P61</f>
        <v>49000</v>
      </c>
      <c r="Q57" s="29">
        <f>Q58+Q59+Q61+Q60</f>
        <v>52000</v>
      </c>
      <c r="R57" s="100">
        <f>R58+R59+R61+R60</f>
        <v>49000</v>
      </c>
      <c r="S57" s="29">
        <f>S58+S59+S61+S60</f>
        <v>47000</v>
      </c>
      <c r="T57" s="29">
        <f>T58+T59+T61+T60</f>
        <v>47000</v>
      </c>
      <c r="U57" s="137">
        <f t="shared" si="11"/>
        <v>122.50000000000001</v>
      </c>
      <c r="V57" s="137">
        <f t="shared" si="12"/>
        <v>106.12244897959184</v>
      </c>
      <c r="W57" s="137">
        <f t="shared" si="13"/>
        <v>94.23076923076923</v>
      </c>
    </row>
    <row r="58" spans="1:23" ht="12.75">
      <c r="A58" s="394" t="s">
        <v>593</v>
      </c>
      <c r="B58" s="1">
        <v>1</v>
      </c>
      <c r="C58" s="1">
        <v>2</v>
      </c>
      <c r="E58" s="1">
        <v>4</v>
      </c>
      <c r="I58" s="21">
        <v>111</v>
      </c>
      <c r="J58" s="42">
        <v>3811</v>
      </c>
      <c r="K58" s="42" t="s">
        <v>203</v>
      </c>
      <c r="L58" s="42"/>
      <c r="M58" s="43">
        <v>51000</v>
      </c>
      <c r="N58" s="43">
        <v>0</v>
      </c>
      <c r="O58" s="43">
        <v>20000</v>
      </c>
      <c r="P58" s="73">
        <v>34000</v>
      </c>
      <c r="Q58" s="157">
        <v>20000</v>
      </c>
      <c r="R58" s="301">
        <v>34000</v>
      </c>
      <c r="S58" s="158">
        <v>20000</v>
      </c>
      <c r="T58" s="73">
        <v>20000</v>
      </c>
      <c r="U58" s="137">
        <f t="shared" si="11"/>
        <v>170</v>
      </c>
      <c r="V58" s="137">
        <f t="shared" si="12"/>
        <v>58.82352941176471</v>
      </c>
      <c r="W58" s="137">
        <f t="shared" si="13"/>
        <v>170</v>
      </c>
    </row>
    <row r="59" spans="1:23" ht="12.75">
      <c r="A59" s="394" t="s">
        <v>593</v>
      </c>
      <c r="C59" s="1">
        <v>2</v>
      </c>
      <c r="I59" s="21">
        <v>111</v>
      </c>
      <c r="J59" s="25">
        <v>3811</v>
      </c>
      <c r="K59" s="25" t="s">
        <v>302</v>
      </c>
      <c r="L59" s="25"/>
      <c r="M59" s="26"/>
      <c r="N59" s="26">
        <v>5000</v>
      </c>
      <c r="O59" s="29">
        <v>5000</v>
      </c>
      <c r="P59" s="29">
        <v>0</v>
      </c>
      <c r="Q59" s="139">
        <v>10000</v>
      </c>
      <c r="R59" s="100">
        <v>0</v>
      </c>
      <c r="S59" s="138">
        <v>10000</v>
      </c>
      <c r="T59" s="29">
        <v>10000</v>
      </c>
      <c r="U59" s="137">
        <f t="shared" si="11"/>
        <v>0</v>
      </c>
      <c r="V59" s="137" t="e">
        <f t="shared" si="12"/>
        <v>#DIV/0!</v>
      </c>
      <c r="W59" s="137">
        <f t="shared" si="13"/>
        <v>0</v>
      </c>
    </row>
    <row r="60" spans="1:23" ht="12.75">
      <c r="A60" s="394" t="s">
        <v>593</v>
      </c>
      <c r="I60" s="21"/>
      <c r="J60" s="42">
        <v>3811</v>
      </c>
      <c r="K60" s="25" t="s">
        <v>449</v>
      </c>
      <c r="L60" s="42"/>
      <c r="M60" s="43"/>
      <c r="N60" s="43">
        <v>0</v>
      </c>
      <c r="O60" s="73">
        <v>5000</v>
      </c>
      <c r="P60" s="73">
        <v>0</v>
      </c>
      <c r="Q60" s="157">
        <v>7000</v>
      </c>
      <c r="R60" s="301">
        <v>0</v>
      </c>
      <c r="S60" s="158">
        <v>7000</v>
      </c>
      <c r="T60" s="73">
        <v>7000</v>
      </c>
      <c r="U60" s="137">
        <f t="shared" si="11"/>
        <v>0</v>
      </c>
      <c r="V60" s="137" t="e">
        <f t="shared" si="12"/>
        <v>#DIV/0!</v>
      </c>
      <c r="W60" s="137">
        <f t="shared" si="13"/>
        <v>0</v>
      </c>
    </row>
    <row r="61" spans="1:23" ht="13.5" thickBot="1">
      <c r="A61" s="394" t="s">
        <v>593</v>
      </c>
      <c r="C61" s="1">
        <v>2</v>
      </c>
      <c r="I61" s="21">
        <v>111</v>
      </c>
      <c r="J61" s="45">
        <v>3811</v>
      </c>
      <c r="K61" s="45" t="s">
        <v>303</v>
      </c>
      <c r="L61" s="45"/>
      <c r="M61" s="46"/>
      <c r="N61" s="46">
        <v>10000</v>
      </c>
      <c r="O61" s="74">
        <v>10000</v>
      </c>
      <c r="P61" s="74">
        <v>15000</v>
      </c>
      <c r="Q61" s="140">
        <v>15000</v>
      </c>
      <c r="R61" s="303">
        <v>15000</v>
      </c>
      <c r="S61" s="141">
        <v>10000</v>
      </c>
      <c r="T61" s="74">
        <v>10000</v>
      </c>
      <c r="U61" s="137">
        <f t="shared" si="11"/>
        <v>150</v>
      </c>
      <c r="V61" s="137">
        <f t="shared" si="12"/>
        <v>100</v>
      </c>
      <c r="W61" s="137">
        <f t="shared" si="13"/>
        <v>100</v>
      </c>
    </row>
    <row r="62" spans="10:23" ht="13.5" thickBot="1">
      <c r="J62" s="159"/>
      <c r="K62" s="159" t="s">
        <v>259</v>
      </c>
      <c r="L62" s="159"/>
      <c r="M62" s="160">
        <f aca="true" t="shared" si="14" ref="M62:R62">M52</f>
        <v>51000</v>
      </c>
      <c r="N62" s="160">
        <f t="shared" si="14"/>
        <v>82126</v>
      </c>
      <c r="O62" s="160">
        <f t="shared" si="14"/>
        <v>87300</v>
      </c>
      <c r="P62" s="160">
        <f t="shared" si="14"/>
        <v>82300</v>
      </c>
      <c r="Q62" s="145">
        <f>Q52</f>
        <v>105500</v>
      </c>
      <c r="R62" s="309">
        <f t="shared" si="14"/>
        <v>82300</v>
      </c>
      <c r="S62" s="145">
        <f>S52</f>
        <v>100500</v>
      </c>
      <c r="T62" s="144">
        <f>T52</f>
        <v>100500</v>
      </c>
      <c r="U62" s="137">
        <f t="shared" si="11"/>
        <v>94.27262313860251</v>
      </c>
      <c r="V62" s="137">
        <f t="shared" si="12"/>
        <v>128.18955042527338</v>
      </c>
      <c r="W62" s="137">
        <f t="shared" si="13"/>
        <v>78.00947867298578</v>
      </c>
    </row>
    <row r="63" spans="10:23" ht="13.5" thickBot="1">
      <c r="J63" s="347"/>
      <c r="K63" s="347" t="s">
        <v>260</v>
      </c>
      <c r="L63" s="347"/>
      <c r="M63" s="348">
        <f aca="true" t="shared" si="15" ref="M63:T63">M34+M41+M48+M62</f>
        <v>396920</v>
      </c>
      <c r="N63" s="348">
        <f t="shared" si="15"/>
        <v>474661</v>
      </c>
      <c r="O63" s="348">
        <f t="shared" si="15"/>
        <v>559300</v>
      </c>
      <c r="P63" s="348">
        <f t="shared" si="15"/>
        <v>552265</v>
      </c>
      <c r="Q63" s="348">
        <f t="shared" si="15"/>
        <v>363500</v>
      </c>
      <c r="R63" s="349">
        <f t="shared" si="15"/>
        <v>477300</v>
      </c>
      <c r="S63" s="348">
        <f t="shared" si="15"/>
        <v>363500</v>
      </c>
      <c r="T63" s="348">
        <f t="shared" si="15"/>
        <v>398500</v>
      </c>
      <c r="U63" s="161"/>
      <c r="V63" s="161"/>
      <c r="W63" s="161"/>
    </row>
    <row r="64" spans="10:23" ht="13.5" thickTop="1">
      <c r="J64" s="147"/>
      <c r="K64" s="147"/>
      <c r="L64" s="147"/>
      <c r="M64" s="109"/>
      <c r="N64" s="307"/>
      <c r="O64" s="307"/>
      <c r="P64" s="307"/>
      <c r="Q64" s="307"/>
      <c r="R64" s="307"/>
      <c r="S64" s="307"/>
      <c r="T64" s="307"/>
      <c r="U64" s="202"/>
      <c r="V64" s="202"/>
      <c r="W64" s="202"/>
    </row>
    <row r="65" spans="1:23" ht="12.75">
      <c r="A65" s="341"/>
      <c r="B65" s="342"/>
      <c r="C65" s="342"/>
      <c r="D65" s="342"/>
      <c r="E65" s="342"/>
      <c r="F65" s="342"/>
      <c r="G65" s="342"/>
      <c r="H65" s="342"/>
      <c r="I65" s="342"/>
      <c r="J65" s="327" t="s">
        <v>546</v>
      </c>
      <c r="K65" s="327" t="s">
        <v>547</v>
      </c>
      <c r="L65" s="327"/>
      <c r="M65" s="328"/>
      <c r="N65" s="328"/>
      <c r="O65" s="328"/>
      <c r="P65" s="328"/>
      <c r="Q65" s="329"/>
      <c r="R65" s="330"/>
      <c r="S65" s="329"/>
      <c r="T65" s="328"/>
      <c r="U65" s="202"/>
      <c r="V65" s="202"/>
      <c r="W65" s="202"/>
    </row>
    <row r="66" spans="1:23" ht="12.75">
      <c r="A66" s="341"/>
      <c r="B66" s="342"/>
      <c r="C66" s="342"/>
      <c r="D66" s="342"/>
      <c r="E66" s="342"/>
      <c r="F66" s="342"/>
      <c r="G66" s="342"/>
      <c r="H66" s="342"/>
      <c r="I66" s="342"/>
      <c r="J66" s="350" t="s">
        <v>530</v>
      </c>
      <c r="K66" s="350" t="s">
        <v>548</v>
      </c>
      <c r="L66" s="350"/>
      <c r="M66" s="351"/>
      <c r="N66" s="351"/>
      <c r="O66" s="351"/>
      <c r="P66" s="351"/>
      <c r="Q66" s="352"/>
      <c r="R66" s="353"/>
      <c r="S66" s="352"/>
      <c r="T66" s="351"/>
      <c r="U66" s="202"/>
      <c r="V66" s="202"/>
      <c r="W66" s="202"/>
    </row>
    <row r="67" spans="1:23" s="21" customFormat="1" ht="12.75">
      <c r="A67" s="398" t="s">
        <v>311</v>
      </c>
      <c r="B67" s="403"/>
      <c r="C67" s="403"/>
      <c r="D67" s="403"/>
      <c r="E67" s="403"/>
      <c r="F67" s="403"/>
      <c r="G67" s="403"/>
      <c r="H67" s="403"/>
      <c r="I67" s="403"/>
      <c r="J67" s="327" t="s">
        <v>559</v>
      </c>
      <c r="K67" s="327" t="s">
        <v>562</v>
      </c>
      <c r="L67" s="327"/>
      <c r="M67" s="328"/>
      <c r="N67" s="328"/>
      <c r="O67" s="328"/>
      <c r="P67" s="328"/>
      <c r="Q67" s="329"/>
      <c r="R67" s="330"/>
      <c r="S67" s="329"/>
      <c r="T67" s="328"/>
      <c r="U67" s="155"/>
      <c r="V67" s="155"/>
      <c r="W67" s="155"/>
    </row>
    <row r="68" spans="1:23" ht="12.75">
      <c r="A68" s="395" t="s">
        <v>322</v>
      </c>
      <c r="B68" s="343"/>
      <c r="C68" s="343"/>
      <c r="D68" s="343"/>
      <c r="E68" s="343"/>
      <c r="F68" s="343"/>
      <c r="G68" s="343"/>
      <c r="H68" s="343"/>
      <c r="I68" s="343"/>
      <c r="J68" s="346" t="s">
        <v>92</v>
      </c>
      <c r="K68" s="346" t="s">
        <v>549</v>
      </c>
      <c r="L68" s="331"/>
      <c r="M68" s="332"/>
      <c r="N68" s="332"/>
      <c r="O68" s="332"/>
      <c r="P68" s="332"/>
      <c r="Q68" s="333"/>
      <c r="R68" s="334"/>
      <c r="S68" s="333"/>
      <c r="T68" s="332"/>
      <c r="U68" s="202"/>
      <c r="V68" s="202"/>
      <c r="W68" s="202"/>
    </row>
    <row r="69" spans="1:23" ht="12.75">
      <c r="A69" s="394" t="s">
        <v>322</v>
      </c>
      <c r="B69" s="344"/>
      <c r="C69" s="344"/>
      <c r="D69" s="344"/>
      <c r="E69" s="344"/>
      <c r="F69" s="344"/>
      <c r="G69" s="344"/>
      <c r="H69" s="344"/>
      <c r="I69" s="344"/>
      <c r="J69" s="335">
        <v>3</v>
      </c>
      <c r="K69" s="335" t="s">
        <v>9</v>
      </c>
      <c r="L69" s="335"/>
      <c r="M69" s="336"/>
      <c r="N69" s="336">
        <f>N70+N73</f>
        <v>3100</v>
      </c>
      <c r="O69" s="336">
        <f aca="true" t="shared" si="16" ref="O69:T69">O70+O73</f>
        <v>8000</v>
      </c>
      <c r="P69" s="336">
        <f t="shared" si="16"/>
        <v>44000</v>
      </c>
      <c r="Q69" s="336">
        <f t="shared" si="16"/>
        <v>8000</v>
      </c>
      <c r="R69" s="337">
        <f t="shared" si="16"/>
        <v>68000</v>
      </c>
      <c r="S69" s="336">
        <f t="shared" si="16"/>
        <v>8000</v>
      </c>
      <c r="T69" s="336">
        <f t="shared" si="16"/>
        <v>8000</v>
      </c>
      <c r="U69" s="202"/>
      <c r="V69" s="202"/>
      <c r="W69" s="202"/>
    </row>
    <row r="70" spans="1:23" ht="12.75">
      <c r="A70" s="394" t="s">
        <v>322</v>
      </c>
      <c r="B70" s="59"/>
      <c r="C70" s="59"/>
      <c r="D70" s="59"/>
      <c r="E70" s="59"/>
      <c r="F70" s="59"/>
      <c r="G70" s="59"/>
      <c r="H70" s="59"/>
      <c r="I70" s="59"/>
      <c r="J70" s="338">
        <v>32</v>
      </c>
      <c r="K70" s="339" t="s">
        <v>41</v>
      </c>
      <c r="L70" s="338"/>
      <c r="M70" s="340"/>
      <c r="N70" s="340">
        <f>N71+N72</f>
        <v>3100</v>
      </c>
      <c r="O70" s="340">
        <f aca="true" t="shared" si="17" ref="O70:T70">O71+O72</f>
        <v>8000</v>
      </c>
      <c r="P70" s="340">
        <f t="shared" si="17"/>
        <v>8000</v>
      </c>
      <c r="Q70" s="340">
        <f t="shared" si="17"/>
        <v>8000</v>
      </c>
      <c r="R70" s="385">
        <f t="shared" si="17"/>
        <v>68000</v>
      </c>
      <c r="S70" s="340">
        <f t="shared" si="17"/>
        <v>8000</v>
      </c>
      <c r="T70" s="340">
        <f t="shared" si="17"/>
        <v>8000</v>
      </c>
      <c r="U70" s="202"/>
      <c r="V70" s="202"/>
      <c r="W70" s="202"/>
    </row>
    <row r="71" spans="1:23" ht="12.75">
      <c r="A71" s="394" t="s">
        <v>322</v>
      </c>
      <c r="I71" s="1">
        <v>111</v>
      </c>
      <c r="J71" s="25">
        <v>3293</v>
      </c>
      <c r="K71" s="25" t="s">
        <v>523</v>
      </c>
      <c r="L71" s="25"/>
      <c r="M71" s="26"/>
      <c r="N71" s="26">
        <v>0</v>
      </c>
      <c r="O71" s="26">
        <v>0</v>
      </c>
      <c r="P71" s="29">
        <v>0</v>
      </c>
      <c r="Q71" s="139">
        <v>0</v>
      </c>
      <c r="R71" s="100">
        <v>60000</v>
      </c>
      <c r="S71" s="138">
        <v>0</v>
      </c>
      <c r="T71" s="29">
        <v>0</v>
      </c>
      <c r="U71" s="202"/>
      <c r="V71" s="202"/>
      <c r="W71" s="202"/>
    </row>
    <row r="72" spans="1:23" ht="12.75">
      <c r="A72" s="394" t="s">
        <v>322</v>
      </c>
      <c r="E72" s="1">
        <v>4</v>
      </c>
      <c r="I72" s="1">
        <v>111</v>
      </c>
      <c r="J72" s="25">
        <v>3299</v>
      </c>
      <c r="K72" s="31" t="s">
        <v>361</v>
      </c>
      <c r="L72" s="30"/>
      <c r="M72" s="26"/>
      <c r="N72" s="26">
        <v>3100</v>
      </c>
      <c r="O72" s="26">
        <v>8000</v>
      </c>
      <c r="P72" s="29">
        <v>8000</v>
      </c>
      <c r="Q72" s="139">
        <v>8000</v>
      </c>
      <c r="R72" s="100">
        <v>8000</v>
      </c>
      <c r="S72" s="138">
        <v>8000</v>
      </c>
      <c r="T72" s="29">
        <v>8000</v>
      </c>
      <c r="U72" s="202"/>
      <c r="V72" s="202"/>
      <c r="W72" s="202"/>
    </row>
    <row r="73" spans="1:23" ht="12.75">
      <c r="A73" s="394" t="s">
        <v>322</v>
      </c>
      <c r="D73" s="1">
        <v>4</v>
      </c>
      <c r="I73" s="1">
        <v>111</v>
      </c>
      <c r="J73" s="269">
        <v>38</v>
      </c>
      <c r="K73" s="270" t="s">
        <v>510</v>
      </c>
      <c r="L73" s="271"/>
      <c r="M73" s="263"/>
      <c r="N73" s="263">
        <f>N74</f>
        <v>0</v>
      </c>
      <c r="O73" s="263">
        <f aca="true" t="shared" si="18" ref="O73:T73">O74</f>
        <v>0</v>
      </c>
      <c r="P73" s="263">
        <f t="shared" si="18"/>
        <v>36000</v>
      </c>
      <c r="Q73" s="263">
        <f t="shared" si="18"/>
        <v>0</v>
      </c>
      <c r="R73" s="302">
        <f t="shared" si="18"/>
        <v>0</v>
      </c>
      <c r="S73" s="263">
        <f t="shared" si="18"/>
        <v>0</v>
      </c>
      <c r="T73" s="263">
        <f t="shared" si="18"/>
        <v>0</v>
      </c>
      <c r="U73" s="202"/>
      <c r="V73" s="202"/>
      <c r="W73" s="202"/>
    </row>
    <row r="74" spans="1:23" ht="13.5" thickBot="1">
      <c r="A74" s="394" t="s">
        <v>322</v>
      </c>
      <c r="E74" s="1">
        <v>4</v>
      </c>
      <c r="I74" s="1">
        <v>111</v>
      </c>
      <c r="J74" s="42">
        <v>3811</v>
      </c>
      <c r="K74" s="210" t="s">
        <v>509</v>
      </c>
      <c r="L74" s="211"/>
      <c r="M74" s="43"/>
      <c r="N74" s="43">
        <v>0</v>
      </c>
      <c r="O74" s="43">
        <v>0</v>
      </c>
      <c r="P74" s="73">
        <v>36000</v>
      </c>
      <c r="Q74" s="157">
        <v>0</v>
      </c>
      <c r="R74" s="301">
        <v>0</v>
      </c>
      <c r="S74" s="158">
        <v>0</v>
      </c>
      <c r="T74" s="73">
        <v>0</v>
      </c>
      <c r="U74" s="202"/>
      <c r="V74" s="202"/>
      <c r="W74" s="202"/>
    </row>
    <row r="75" spans="1:23" ht="13.5" thickBot="1">
      <c r="A75" s="345"/>
      <c r="B75" s="345"/>
      <c r="C75" s="345"/>
      <c r="D75" s="345"/>
      <c r="E75" s="345"/>
      <c r="F75" s="345"/>
      <c r="G75" s="345"/>
      <c r="H75" s="345"/>
      <c r="I75" s="345"/>
      <c r="J75" s="378"/>
      <c r="K75" s="379" t="s">
        <v>259</v>
      </c>
      <c r="L75" s="378"/>
      <c r="M75" s="380"/>
      <c r="N75" s="380">
        <f>N69</f>
        <v>3100</v>
      </c>
      <c r="O75" s="380">
        <f aca="true" t="shared" si="19" ref="O75:W75">O69</f>
        <v>8000</v>
      </c>
      <c r="P75" s="380">
        <f t="shared" si="19"/>
        <v>44000</v>
      </c>
      <c r="Q75" s="380">
        <f t="shared" si="19"/>
        <v>8000</v>
      </c>
      <c r="R75" s="384">
        <f t="shared" si="19"/>
        <v>68000</v>
      </c>
      <c r="S75" s="380">
        <f t="shared" si="19"/>
        <v>8000</v>
      </c>
      <c r="T75" s="380">
        <f t="shared" si="19"/>
        <v>8000</v>
      </c>
      <c r="U75" s="380">
        <f t="shared" si="19"/>
        <v>0</v>
      </c>
      <c r="V75" s="380">
        <f t="shared" si="19"/>
        <v>0</v>
      </c>
      <c r="W75" s="380">
        <f t="shared" si="19"/>
        <v>0</v>
      </c>
    </row>
    <row r="76" spans="1:23" ht="13.5" thickBot="1">
      <c r="A76" s="344"/>
      <c r="B76" s="344"/>
      <c r="C76" s="344"/>
      <c r="D76" s="344"/>
      <c r="E76" s="344"/>
      <c r="F76" s="344"/>
      <c r="G76" s="344"/>
      <c r="H76" s="344"/>
      <c r="I76" s="344"/>
      <c r="J76" s="381"/>
      <c r="K76" s="381" t="s">
        <v>261</v>
      </c>
      <c r="L76" s="381"/>
      <c r="M76" s="382"/>
      <c r="N76" s="382">
        <f>N75</f>
        <v>3100</v>
      </c>
      <c r="O76" s="382">
        <f aca="true" t="shared" si="20" ref="O76:T76">O75</f>
        <v>8000</v>
      </c>
      <c r="P76" s="382">
        <f t="shared" si="20"/>
        <v>44000</v>
      </c>
      <c r="Q76" s="382">
        <f t="shared" si="20"/>
        <v>8000</v>
      </c>
      <c r="R76" s="383">
        <f t="shared" si="20"/>
        <v>68000</v>
      </c>
      <c r="S76" s="382">
        <f t="shared" si="20"/>
        <v>8000</v>
      </c>
      <c r="T76" s="382">
        <f t="shared" si="20"/>
        <v>8000</v>
      </c>
      <c r="U76" s="202"/>
      <c r="V76" s="202"/>
      <c r="W76" s="202"/>
    </row>
    <row r="77" spans="13:23" ht="13.5" thickTop="1">
      <c r="M77" s="16"/>
      <c r="N77" s="16"/>
      <c r="O77" s="16"/>
      <c r="P77" s="22"/>
      <c r="Q77" s="61"/>
      <c r="R77" s="310"/>
      <c r="S77" s="163"/>
      <c r="T77" s="22"/>
      <c r="U77" s="164"/>
      <c r="V77" s="164"/>
      <c r="W77" s="164"/>
    </row>
    <row r="78" spans="1:23" ht="12.75">
      <c r="A78" s="21"/>
      <c r="B78" s="21"/>
      <c r="C78" s="21"/>
      <c r="D78" s="21"/>
      <c r="E78" s="21"/>
      <c r="F78" s="21"/>
      <c r="G78" s="21"/>
      <c r="H78" s="21"/>
      <c r="I78" s="21"/>
      <c r="J78" s="133" t="s">
        <v>532</v>
      </c>
      <c r="K78" s="133" t="s">
        <v>235</v>
      </c>
      <c r="L78" s="133"/>
      <c r="M78" s="17"/>
      <c r="N78" s="17"/>
      <c r="O78" s="17"/>
      <c r="P78" s="17"/>
      <c r="Q78" s="371"/>
      <c r="R78" s="372"/>
      <c r="S78" s="17"/>
      <c r="T78" s="17"/>
      <c r="U78" s="166"/>
      <c r="V78" s="166"/>
      <c r="W78" s="166"/>
    </row>
    <row r="79" spans="1:23" ht="12.75">
      <c r="A79" s="21"/>
      <c r="B79" s="21"/>
      <c r="C79" s="21"/>
      <c r="D79" s="21"/>
      <c r="E79" s="21"/>
      <c r="F79" s="21"/>
      <c r="G79" s="21"/>
      <c r="H79" s="21"/>
      <c r="I79" s="21"/>
      <c r="J79" s="129" t="s">
        <v>238</v>
      </c>
      <c r="K79" s="20" t="s">
        <v>172</v>
      </c>
      <c r="L79" s="20"/>
      <c r="M79" s="23"/>
      <c r="N79" s="23"/>
      <c r="O79" s="23"/>
      <c r="P79" s="23"/>
      <c r="Q79" s="165"/>
      <c r="R79" s="311"/>
      <c r="S79" s="23"/>
      <c r="T79" s="23"/>
      <c r="U79" s="169"/>
      <c r="V79" s="169"/>
      <c r="W79" s="169"/>
    </row>
    <row r="80" spans="1:23" ht="12.75">
      <c r="A80" s="21"/>
      <c r="B80" s="21"/>
      <c r="C80" s="21"/>
      <c r="D80" s="21"/>
      <c r="E80" s="21"/>
      <c r="F80" s="21"/>
      <c r="G80" s="21"/>
      <c r="H80" s="21"/>
      <c r="I80" s="21">
        <v>100</v>
      </c>
      <c r="J80" s="21" t="s">
        <v>171</v>
      </c>
      <c r="K80" s="21" t="s">
        <v>106</v>
      </c>
      <c r="L80" s="21"/>
      <c r="M80" s="22"/>
      <c r="N80" s="22"/>
      <c r="O80" s="22"/>
      <c r="P80" s="22"/>
      <c r="Q80" s="163"/>
      <c r="R80" s="312"/>
      <c r="S80" s="163"/>
      <c r="T80" s="22"/>
      <c r="U80" s="171"/>
      <c r="V80" s="171"/>
      <c r="W80" s="171"/>
    </row>
    <row r="81" spans="1:23" ht="12.75" hidden="1">
      <c r="A81" s="21" t="s">
        <v>313</v>
      </c>
      <c r="B81" s="21"/>
      <c r="C81" s="21"/>
      <c r="D81" s="21"/>
      <c r="E81" s="21"/>
      <c r="F81" s="21"/>
      <c r="G81" s="21"/>
      <c r="H81" s="21"/>
      <c r="I81" s="21"/>
      <c r="J81" s="287" t="s">
        <v>138</v>
      </c>
      <c r="K81" s="130" t="s">
        <v>137</v>
      </c>
      <c r="L81" s="287"/>
      <c r="M81" s="19"/>
      <c r="N81" s="19"/>
      <c r="O81" s="19"/>
      <c r="P81" s="19"/>
      <c r="Q81" s="167"/>
      <c r="R81" s="308"/>
      <c r="S81" s="19"/>
      <c r="T81" s="19"/>
      <c r="U81" s="156"/>
      <c r="V81" s="156"/>
      <c r="W81" s="156"/>
    </row>
    <row r="82" spans="1:23" s="21" customFormat="1" ht="12.75">
      <c r="A82" s="398" t="s">
        <v>312</v>
      </c>
      <c r="B82" s="7"/>
      <c r="C82" s="7"/>
      <c r="D82" s="7"/>
      <c r="E82" s="7"/>
      <c r="F82" s="7"/>
      <c r="G82" s="7"/>
      <c r="H82" s="7"/>
      <c r="I82" s="7"/>
      <c r="J82" s="404" t="s">
        <v>560</v>
      </c>
      <c r="K82" s="403" t="s">
        <v>564</v>
      </c>
      <c r="L82" s="132"/>
      <c r="M82" s="17"/>
      <c r="N82" s="17"/>
      <c r="O82" s="17"/>
      <c r="P82" s="17"/>
      <c r="Q82" s="371"/>
      <c r="R82" s="372"/>
      <c r="S82" s="17"/>
      <c r="T82" s="17"/>
      <c r="U82" s="171"/>
      <c r="V82" s="171"/>
      <c r="W82" s="171"/>
    </row>
    <row r="83" spans="1:23" ht="12.75">
      <c r="A83" s="397" t="s">
        <v>323</v>
      </c>
      <c r="B83" s="8"/>
      <c r="C83" s="8"/>
      <c r="D83" s="8"/>
      <c r="E83" s="8"/>
      <c r="F83" s="8"/>
      <c r="G83" s="8"/>
      <c r="H83" s="8"/>
      <c r="I83" s="8">
        <v>112</v>
      </c>
      <c r="J83" s="8" t="s">
        <v>92</v>
      </c>
      <c r="K83" s="8" t="s">
        <v>172</v>
      </c>
      <c r="L83" s="8"/>
      <c r="M83" s="18"/>
      <c r="N83" s="18"/>
      <c r="O83" s="18"/>
      <c r="P83" s="18"/>
      <c r="Q83" s="151"/>
      <c r="R83" s="220"/>
      <c r="S83" s="18"/>
      <c r="T83" s="18"/>
      <c r="U83" s="152"/>
      <c r="V83" s="152"/>
      <c r="W83" s="152"/>
    </row>
    <row r="84" spans="1:23" ht="12.75">
      <c r="A84" s="394" t="s">
        <v>323</v>
      </c>
      <c r="I84" s="1">
        <v>112</v>
      </c>
      <c r="J84" s="66">
        <v>3</v>
      </c>
      <c r="K84" s="66" t="s">
        <v>9</v>
      </c>
      <c r="L84" s="66"/>
      <c r="M84" s="78">
        <f>M85+M97+M140</f>
        <v>1456776</v>
      </c>
      <c r="N84" s="78">
        <f>N85+N97+N140+N143+N131</f>
        <v>1666915</v>
      </c>
      <c r="O84" s="135">
        <f>O85+O97+O140+O148+O143</f>
        <v>1808200</v>
      </c>
      <c r="P84" s="135">
        <f>P85+P97+P140+P148+P143</f>
        <v>1960250</v>
      </c>
      <c r="Q84" s="135">
        <f>Q85+Q97+Q140</f>
        <v>1830600</v>
      </c>
      <c r="R84" s="100">
        <f>R85+R97+R140+R143</f>
        <v>1996000</v>
      </c>
      <c r="S84" s="136">
        <f>S85+S97+S140</f>
        <v>1914700</v>
      </c>
      <c r="T84" s="136">
        <f>T85+T97+T140</f>
        <v>1914700</v>
      </c>
      <c r="U84" s="137">
        <f aca="true" t="shared" si="21" ref="U84:U142">P84/O84*100</f>
        <v>108.40891494303729</v>
      </c>
      <c r="V84" s="137">
        <f aca="true" t="shared" si="22" ref="V84:V142">Q84/P84*100</f>
        <v>93.38604769799771</v>
      </c>
      <c r="W84" s="137">
        <f aca="true" t="shared" si="23" ref="W84:W142">R84/Q84*100</f>
        <v>109.03528897629194</v>
      </c>
    </row>
    <row r="85" spans="1:23" ht="12.75">
      <c r="A85" s="394" t="s">
        <v>323</v>
      </c>
      <c r="I85" s="1">
        <v>112</v>
      </c>
      <c r="J85" s="25">
        <v>31</v>
      </c>
      <c r="K85" s="25" t="s">
        <v>37</v>
      </c>
      <c r="L85" s="25"/>
      <c r="M85" s="26">
        <f aca="true" t="shared" si="24" ref="M85:T85">M86</f>
        <v>898249</v>
      </c>
      <c r="N85" s="26">
        <f t="shared" si="24"/>
        <v>953537</v>
      </c>
      <c r="O85" s="29">
        <f t="shared" si="24"/>
        <v>1185500</v>
      </c>
      <c r="P85" s="29">
        <f t="shared" si="24"/>
        <v>1073500</v>
      </c>
      <c r="Q85" s="139">
        <f t="shared" si="24"/>
        <v>1229000</v>
      </c>
      <c r="R85" s="100">
        <f t="shared" si="24"/>
        <v>1266000</v>
      </c>
      <c r="S85" s="138">
        <f t="shared" si="24"/>
        <v>1285000</v>
      </c>
      <c r="T85" s="29">
        <f t="shared" si="24"/>
        <v>1285000</v>
      </c>
      <c r="U85" s="137">
        <f t="shared" si="21"/>
        <v>90.5525094896668</v>
      </c>
      <c r="V85" s="137">
        <f t="shared" si="22"/>
        <v>114.4853283651607</v>
      </c>
      <c r="W85" s="137">
        <f t="shared" si="23"/>
        <v>103.0105777054516</v>
      </c>
    </row>
    <row r="86" spans="1:23" ht="12.75">
      <c r="A86" s="394" t="s">
        <v>323</v>
      </c>
      <c r="I86" s="1">
        <v>112</v>
      </c>
      <c r="J86" s="63">
        <v>311</v>
      </c>
      <c r="K86" s="172" t="s">
        <v>187</v>
      </c>
      <c r="L86" s="64"/>
      <c r="M86" s="78">
        <f>M87+M90+M93+M95</f>
        <v>898249</v>
      </c>
      <c r="N86" s="78">
        <f>N87+N90+N93+N95+N89+N91+N92</f>
        <v>953537</v>
      </c>
      <c r="O86" s="77">
        <f>O87+O90+O93+O95+O92+O89+O91+O88+O94+O96</f>
        <v>1185500</v>
      </c>
      <c r="P86" s="77">
        <f>P87+P90+P93+P95+P92+P89+P91+P88+P94+P96</f>
        <v>1073500</v>
      </c>
      <c r="Q86" s="77">
        <f>Q87+Q90+Q93+Q95+Q89+Q91+Q92+Q88+Q94+Q96</f>
        <v>1229000</v>
      </c>
      <c r="R86" s="100">
        <f>R87+R90+R93+R95+R89+R91+R92+R88+R94+R96</f>
        <v>1266000</v>
      </c>
      <c r="S86" s="77">
        <f>S87+S90+S93+S95+S89+S91+S92+S88+S94+S96</f>
        <v>1285000</v>
      </c>
      <c r="T86" s="77">
        <f>T87+T90+T93+T95+T89+T91+T92+T88+T94+T96</f>
        <v>1285000</v>
      </c>
      <c r="U86" s="77" t="e">
        <f>U87+U90+U93+U95+U89+U91+U92</f>
        <v>#DIV/0!</v>
      </c>
      <c r="V86" s="77">
        <f>V87+V90+V93+V95+V89+V91+V92</f>
        <v>535.0286470030999</v>
      </c>
      <c r="W86" s="77">
        <f>W87+W90+W93+W95+W89+W91+W92</f>
        <v>351.6161616161616</v>
      </c>
    </row>
    <row r="87" spans="1:23" ht="12.75">
      <c r="A87" s="394" t="s">
        <v>323</v>
      </c>
      <c r="B87" s="1">
        <v>1</v>
      </c>
      <c r="E87" s="1">
        <v>4</v>
      </c>
      <c r="I87" s="1">
        <v>112</v>
      </c>
      <c r="J87" s="25">
        <v>3111</v>
      </c>
      <c r="K87" s="25" t="s">
        <v>472</v>
      </c>
      <c r="L87" s="25"/>
      <c r="M87" s="26">
        <v>746763</v>
      </c>
      <c r="N87" s="26">
        <v>785164</v>
      </c>
      <c r="O87" s="29">
        <v>550000</v>
      </c>
      <c r="P87" s="29">
        <v>370000</v>
      </c>
      <c r="Q87" s="139">
        <v>550000</v>
      </c>
      <c r="R87" s="100">
        <v>650000</v>
      </c>
      <c r="S87" s="138">
        <v>600000</v>
      </c>
      <c r="T87" s="29">
        <v>600000</v>
      </c>
      <c r="U87" s="137">
        <f t="shared" si="21"/>
        <v>67.27272727272727</v>
      </c>
      <c r="V87" s="137">
        <f t="shared" si="22"/>
        <v>148.64864864864865</v>
      </c>
      <c r="W87" s="137">
        <f t="shared" si="23"/>
        <v>118.18181818181819</v>
      </c>
    </row>
    <row r="88" spans="1:23" ht="12.75">
      <c r="A88" s="394" t="s">
        <v>323</v>
      </c>
      <c r="J88" s="25">
        <v>3111</v>
      </c>
      <c r="K88" s="25" t="s">
        <v>473</v>
      </c>
      <c r="L88" s="25"/>
      <c r="M88" s="26"/>
      <c r="N88" s="26">
        <v>0</v>
      </c>
      <c r="O88" s="29">
        <v>426000</v>
      </c>
      <c r="P88" s="29">
        <v>490000</v>
      </c>
      <c r="Q88" s="139">
        <v>426000</v>
      </c>
      <c r="R88" s="100">
        <v>400000</v>
      </c>
      <c r="S88" s="138">
        <v>430000</v>
      </c>
      <c r="T88" s="29">
        <v>430000</v>
      </c>
      <c r="U88" s="137"/>
      <c r="V88" s="137"/>
      <c r="W88" s="137"/>
    </row>
    <row r="89" spans="1:23" ht="12.75">
      <c r="A89" s="394" t="s">
        <v>323</v>
      </c>
      <c r="E89" s="1">
        <v>4</v>
      </c>
      <c r="I89" s="1">
        <v>112</v>
      </c>
      <c r="J89" s="25">
        <v>3113</v>
      </c>
      <c r="K89" s="25" t="s">
        <v>381</v>
      </c>
      <c r="L89" s="25"/>
      <c r="M89" s="26"/>
      <c r="N89" s="26">
        <v>4738</v>
      </c>
      <c r="O89" s="29">
        <v>6000</v>
      </c>
      <c r="P89" s="29">
        <v>6000</v>
      </c>
      <c r="Q89" s="139">
        <v>5000</v>
      </c>
      <c r="R89" s="100">
        <v>6000</v>
      </c>
      <c r="S89" s="138">
        <v>5000</v>
      </c>
      <c r="T89" s="29">
        <v>5000</v>
      </c>
      <c r="U89" s="137"/>
      <c r="V89" s="137"/>
      <c r="W89" s="137"/>
    </row>
    <row r="90" spans="1:23" ht="12.75">
      <c r="A90" s="394" t="s">
        <v>323</v>
      </c>
      <c r="E90" s="1">
        <v>4</v>
      </c>
      <c r="I90" s="1">
        <v>112</v>
      </c>
      <c r="J90" s="25">
        <v>3121</v>
      </c>
      <c r="K90" s="25" t="s">
        <v>39</v>
      </c>
      <c r="L90" s="25"/>
      <c r="M90" s="26">
        <v>23000</v>
      </c>
      <c r="N90" s="26">
        <v>12250</v>
      </c>
      <c r="O90" s="29">
        <v>22500</v>
      </c>
      <c r="P90" s="29">
        <v>51500</v>
      </c>
      <c r="Q90" s="139">
        <v>22500</v>
      </c>
      <c r="R90" s="100">
        <v>20000</v>
      </c>
      <c r="S90" s="138">
        <v>22500</v>
      </c>
      <c r="T90" s="29">
        <v>22500</v>
      </c>
      <c r="U90" s="137">
        <f t="shared" si="21"/>
        <v>228.88888888888889</v>
      </c>
      <c r="V90" s="137">
        <f t="shared" si="22"/>
        <v>43.689320388349515</v>
      </c>
      <c r="W90" s="137">
        <f t="shared" si="23"/>
        <v>88.88888888888889</v>
      </c>
    </row>
    <row r="91" spans="1:23" ht="12.75">
      <c r="A91" s="394" t="s">
        <v>323</v>
      </c>
      <c r="C91" s="1">
        <v>2</v>
      </c>
      <c r="I91" s="1">
        <v>112</v>
      </c>
      <c r="J91" s="25">
        <v>3121</v>
      </c>
      <c r="K91" s="25" t="s">
        <v>363</v>
      </c>
      <c r="L91" s="25"/>
      <c r="M91" s="26"/>
      <c r="N91" s="26">
        <v>20001</v>
      </c>
      <c r="O91" s="29">
        <v>10000</v>
      </c>
      <c r="P91" s="29">
        <v>16000</v>
      </c>
      <c r="Q91" s="139">
        <v>10000</v>
      </c>
      <c r="R91" s="100">
        <v>16000</v>
      </c>
      <c r="S91" s="138">
        <v>10000</v>
      </c>
      <c r="T91" s="29">
        <v>10000</v>
      </c>
      <c r="U91" s="137">
        <f t="shared" si="21"/>
        <v>160</v>
      </c>
      <c r="V91" s="137"/>
      <c r="W91" s="137"/>
    </row>
    <row r="92" spans="1:23" ht="12.75">
      <c r="A92" s="394" t="s">
        <v>323</v>
      </c>
      <c r="C92" s="1">
        <v>2</v>
      </c>
      <c r="I92" s="1">
        <v>112</v>
      </c>
      <c r="J92" s="25">
        <v>3121</v>
      </c>
      <c r="K92" s="25" t="s">
        <v>364</v>
      </c>
      <c r="L92" s="25"/>
      <c r="M92" s="26"/>
      <c r="N92" s="26">
        <v>2870</v>
      </c>
      <c r="O92" s="29">
        <v>0</v>
      </c>
      <c r="P92" s="29">
        <v>0</v>
      </c>
      <c r="Q92" s="139">
        <v>3000</v>
      </c>
      <c r="R92" s="100">
        <v>3000</v>
      </c>
      <c r="S92" s="138">
        <v>3000</v>
      </c>
      <c r="T92" s="29">
        <v>3000</v>
      </c>
      <c r="U92" s="137" t="e">
        <f t="shared" si="21"/>
        <v>#DIV/0!</v>
      </c>
      <c r="V92" s="137"/>
      <c r="W92" s="137"/>
    </row>
    <row r="93" spans="1:23" ht="12.75">
      <c r="A93" s="394" t="s">
        <v>323</v>
      </c>
      <c r="C93" s="1">
        <v>2</v>
      </c>
      <c r="E93" s="1">
        <v>4</v>
      </c>
      <c r="I93" s="1">
        <v>112</v>
      </c>
      <c r="J93" s="25">
        <v>3132</v>
      </c>
      <c r="K93" s="25" t="s">
        <v>474</v>
      </c>
      <c r="L93" s="25"/>
      <c r="M93" s="26">
        <v>115778</v>
      </c>
      <c r="N93" s="26">
        <v>114698</v>
      </c>
      <c r="O93" s="29">
        <v>71000</v>
      </c>
      <c r="P93" s="29">
        <v>59000</v>
      </c>
      <c r="Q93" s="139">
        <v>110000</v>
      </c>
      <c r="R93" s="100">
        <v>71000</v>
      </c>
      <c r="S93" s="138">
        <v>110000</v>
      </c>
      <c r="T93" s="29">
        <v>110000</v>
      </c>
      <c r="U93" s="137">
        <f t="shared" si="21"/>
        <v>83.09859154929578</v>
      </c>
      <c r="V93" s="137">
        <f t="shared" si="22"/>
        <v>186.44067796610167</v>
      </c>
      <c r="W93" s="137">
        <f t="shared" si="23"/>
        <v>64.54545454545455</v>
      </c>
    </row>
    <row r="94" spans="1:23" ht="12.75">
      <c r="A94" s="394" t="s">
        <v>323</v>
      </c>
      <c r="J94" s="25">
        <v>3132</v>
      </c>
      <c r="K94" s="25" t="s">
        <v>475</v>
      </c>
      <c r="L94" s="25"/>
      <c r="M94" s="26"/>
      <c r="N94" s="26">
        <v>0</v>
      </c>
      <c r="O94" s="29">
        <v>82000</v>
      </c>
      <c r="P94" s="29">
        <v>65000</v>
      </c>
      <c r="Q94" s="139">
        <v>82000</v>
      </c>
      <c r="R94" s="100">
        <v>82000</v>
      </c>
      <c r="S94" s="138">
        <v>84000</v>
      </c>
      <c r="T94" s="29">
        <v>84000</v>
      </c>
      <c r="U94" s="137">
        <f t="shared" si="21"/>
        <v>79.26829268292683</v>
      </c>
      <c r="V94" s="137"/>
      <c r="W94" s="137"/>
    </row>
    <row r="95" spans="1:23" ht="12.75">
      <c r="A95" s="394" t="s">
        <v>323</v>
      </c>
      <c r="C95" s="1">
        <v>2</v>
      </c>
      <c r="E95" s="1">
        <v>4</v>
      </c>
      <c r="I95" s="1">
        <v>112</v>
      </c>
      <c r="J95" s="25">
        <v>3133</v>
      </c>
      <c r="K95" s="25" t="s">
        <v>476</v>
      </c>
      <c r="L95" s="25"/>
      <c r="M95" s="26">
        <v>12708</v>
      </c>
      <c r="N95" s="26">
        <v>13816</v>
      </c>
      <c r="O95" s="29">
        <v>10000</v>
      </c>
      <c r="P95" s="29">
        <v>8000</v>
      </c>
      <c r="Q95" s="139">
        <v>12500</v>
      </c>
      <c r="R95" s="100">
        <v>10000</v>
      </c>
      <c r="S95" s="138">
        <v>12500</v>
      </c>
      <c r="T95" s="29">
        <v>12500</v>
      </c>
      <c r="U95" s="137">
        <f t="shared" si="21"/>
        <v>80</v>
      </c>
      <c r="V95" s="137">
        <f t="shared" si="22"/>
        <v>156.25</v>
      </c>
      <c r="W95" s="137">
        <f t="shared" si="23"/>
        <v>80</v>
      </c>
    </row>
    <row r="96" spans="1:23" ht="12.75">
      <c r="A96" s="394" t="s">
        <v>323</v>
      </c>
      <c r="J96" s="25">
        <v>3133</v>
      </c>
      <c r="K96" s="25" t="s">
        <v>477</v>
      </c>
      <c r="L96" s="30"/>
      <c r="M96" s="26"/>
      <c r="N96" s="26">
        <v>0</v>
      </c>
      <c r="O96" s="29">
        <v>8000</v>
      </c>
      <c r="P96" s="29">
        <v>8000</v>
      </c>
      <c r="Q96" s="139">
        <v>8000</v>
      </c>
      <c r="R96" s="100">
        <v>8000</v>
      </c>
      <c r="S96" s="138">
        <v>8000</v>
      </c>
      <c r="T96" s="29">
        <v>8000</v>
      </c>
      <c r="U96" s="137">
        <f t="shared" si="21"/>
        <v>100</v>
      </c>
      <c r="V96" s="137"/>
      <c r="W96" s="137"/>
    </row>
    <row r="97" spans="1:23" ht="12.75">
      <c r="A97" s="394" t="s">
        <v>323</v>
      </c>
      <c r="I97" s="1">
        <v>112</v>
      </c>
      <c r="J97" s="25">
        <v>32</v>
      </c>
      <c r="K97" s="31" t="s">
        <v>41</v>
      </c>
      <c r="L97" s="30"/>
      <c r="M97" s="26">
        <f>M98+M104+M109+M134</f>
        <v>535941</v>
      </c>
      <c r="N97" s="26">
        <f>N98+N104+N109+N134</f>
        <v>679846</v>
      </c>
      <c r="O97" s="29">
        <f aca="true" t="shared" si="25" ref="O97:T97">O98+O104+O109+O134+O131</f>
        <v>590700</v>
      </c>
      <c r="P97" s="29">
        <f t="shared" si="25"/>
        <v>809750</v>
      </c>
      <c r="Q97" s="29">
        <f>Q98+Q104+Q109+Q134+Q131</f>
        <v>570600</v>
      </c>
      <c r="R97" s="100">
        <f t="shared" si="25"/>
        <v>698000</v>
      </c>
      <c r="S97" s="138">
        <f>S98+S104+S109+S134+S131</f>
        <v>592700</v>
      </c>
      <c r="T97" s="29">
        <f t="shared" si="25"/>
        <v>592700</v>
      </c>
      <c r="U97" s="137">
        <f t="shared" si="21"/>
        <v>137.08312171999322</v>
      </c>
      <c r="V97" s="137">
        <f t="shared" si="22"/>
        <v>70.46619326952764</v>
      </c>
      <c r="W97" s="137">
        <f t="shared" si="23"/>
        <v>122.3273746933053</v>
      </c>
    </row>
    <row r="98" spans="1:23" ht="12.75">
      <c r="A98" s="394" t="s">
        <v>323</v>
      </c>
      <c r="I98" s="1">
        <v>112</v>
      </c>
      <c r="J98" s="63">
        <v>321</v>
      </c>
      <c r="K98" s="63" t="s">
        <v>42</v>
      </c>
      <c r="L98" s="63"/>
      <c r="M98" s="78">
        <f>M99+M100+M102</f>
        <v>72690</v>
      </c>
      <c r="N98" s="78">
        <f>N99+N100+N102+N103</f>
        <v>60689</v>
      </c>
      <c r="O98" s="77">
        <f aca="true" t="shared" si="26" ref="O98:T98">O99+O100+O102+O103+O101</f>
        <v>71000</v>
      </c>
      <c r="P98" s="77">
        <f t="shared" si="26"/>
        <v>86000</v>
      </c>
      <c r="Q98" s="77">
        <f t="shared" si="26"/>
        <v>72000</v>
      </c>
      <c r="R98" s="100">
        <f t="shared" si="26"/>
        <v>87000</v>
      </c>
      <c r="S98" s="29">
        <f t="shared" si="26"/>
        <v>74000</v>
      </c>
      <c r="T98" s="29">
        <f t="shared" si="26"/>
        <v>74000</v>
      </c>
      <c r="U98" s="137">
        <f t="shared" si="21"/>
        <v>121.12676056338027</v>
      </c>
      <c r="V98" s="137">
        <f t="shared" si="22"/>
        <v>83.72093023255815</v>
      </c>
      <c r="W98" s="137">
        <f t="shared" si="23"/>
        <v>120.83333333333333</v>
      </c>
    </row>
    <row r="99" spans="1:23" ht="12.75">
      <c r="A99" s="394" t="s">
        <v>323</v>
      </c>
      <c r="E99" s="1">
        <v>4</v>
      </c>
      <c r="I99" s="1">
        <v>112</v>
      </c>
      <c r="J99" s="25">
        <v>3211</v>
      </c>
      <c r="K99" s="25" t="s">
        <v>181</v>
      </c>
      <c r="L99" s="25"/>
      <c r="M99" s="26">
        <v>14358</v>
      </c>
      <c r="N99" s="26">
        <v>10551</v>
      </c>
      <c r="O99" s="29">
        <v>20000</v>
      </c>
      <c r="P99" s="29">
        <v>25000</v>
      </c>
      <c r="Q99" s="139">
        <v>20000</v>
      </c>
      <c r="R99" s="100">
        <v>25000</v>
      </c>
      <c r="S99" s="138">
        <v>20000</v>
      </c>
      <c r="T99" s="29">
        <v>20000</v>
      </c>
      <c r="U99" s="137">
        <f t="shared" si="21"/>
        <v>125</v>
      </c>
      <c r="V99" s="137">
        <f t="shared" si="22"/>
        <v>80</v>
      </c>
      <c r="W99" s="137">
        <f t="shared" si="23"/>
        <v>125</v>
      </c>
    </row>
    <row r="100" spans="1:23" ht="12.75">
      <c r="A100" s="394" t="s">
        <v>323</v>
      </c>
      <c r="E100" s="1">
        <v>4</v>
      </c>
      <c r="I100" s="1">
        <v>112</v>
      </c>
      <c r="J100" s="25">
        <v>3212</v>
      </c>
      <c r="K100" s="25" t="s">
        <v>478</v>
      </c>
      <c r="L100" s="25"/>
      <c r="M100" s="26">
        <v>56212</v>
      </c>
      <c r="N100" s="26">
        <v>35031</v>
      </c>
      <c r="O100" s="29">
        <v>37000</v>
      </c>
      <c r="P100" s="29">
        <v>27000</v>
      </c>
      <c r="Q100" s="139">
        <v>38000</v>
      </c>
      <c r="R100" s="100">
        <v>37000</v>
      </c>
      <c r="S100" s="138">
        <v>40000</v>
      </c>
      <c r="T100" s="29">
        <v>40000</v>
      </c>
      <c r="U100" s="137">
        <f t="shared" si="21"/>
        <v>72.97297297297297</v>
      </c>
      <c r="V100" s="137">
        <f t="shared" si="22"/>
        <v>140.74074074074073</v>
      </c>
      <c r="W100" s="137">
        <f t="shared" si="23"/>
        <v>97.36842105263158</v>
      </c>
    </row>
    <row r="101" spans="1:23" ht="12.75">
      <c r="A101" s="394" t="s">
        <v>323</v>
      </c>
      <c r="J101" s="25">
        <v>3212</v>
      </c>
      <c r="K101" s="25" t="s">
        <v>479</v>
      </c>
      <c r="L101" s="25"/>
      <c r="M101" s="26"/>
      <c r="N101" s="26">
        <v>0</v>
      </c>
      <c r="O101" s="29">
        <v>3000</v>
      </c>
      <c r="P101" s="29">
        <v>3000</v>
      </c>
      <c r="Q101" s="139">
        <v>3000</v>
      </c>
      <c r="R101" s="100">
        <v>3000</v>
      </c>
      <c r="S101" s="138">
        <v>3000</v>
      </c>
      <c r="T101" s="29">
        <v>3000</v>
      </c>
      <c r="U101" s="137">
        <f t="shared" si="21"/>
        <v>100</v>
      </c>
      <c r="V101" s="137">
        <f t="shared" si="22"/>
        <v>100</v>
      </c>
      <c r="W101" s="137">
        <f t="shared" si="23"/>
        <v>100</v>
      </c>
    </row>
    <row r="102" spans="1:23" ht="12.75">
      <c r="A102" s="394" t="s">
        <v>323</v>
      </c>
      <c r="E102" s="1">
        <v>4</v>
      </c>
      <c r="I102" s="1">
        <v>112</v>
      </c>
      <c r="J102" s="25">
        <v>3213</v>
      </c>
      <c r="K102" s="25" t="s">
        <v>183</v>
      </c>
      <c r="L102" s="25"/>
      <c r="M102" s="26">
        <v>2120</v>
      </c>
      <c r="N102" s="26">
        <v>4710</v>
      </c>
      <c r="O102" s="29">
        <v>4000</v>
      </c>
      <c r="P102" s="29">
        <v>16000</v>
      </c>
      <c r="Q102" s="139">
        <v>4000</v>
      </c>
      <c r="R102" s="100">
        <v>12000</v>
      </c>
      <c r="S102" s="138">
        <v>4000</v>
      </c>
      <c r="T102" s="29">
        <v>4000</v>
      </c>
      <c r="U102" s="137">
        <f t="shared" si="21"/>
        <v>400</v>
      </c>
      <c r="V102" s="137">
        <f t="shared" si="22"/>
        <v>25</v>
      </c>
      <c r="W102" s="137">
        <f t="shared" si="23"/>
        <v>300</v>
      </c>
    </row>
    <row r="103" spans="1:23" ht="12.75">
      <c r="A103" s="394" t="s">
        <v>323</v>
      </c>
      <c r="I103" s="1">
        <v>112</v>
      </c>
      <c r="J103" s="25">
        <v>3214</v>
      </c>
      <c r="K103" s="25" t="s">
        <v>365</v>
      </c>
      <c r="L103" s="25"/>
      <c r="M103" s="26"/>
      <c r="N103" s="26">
        <v>10397</v>
      </c>
      <c r="O103" s="29">
        <v>7000</v>
      </c>
      <c r="P103" s="29">
        <v>15000</v>
      </c>
      <c r="Q103" s="139">
        <v>7000</v>
      </c>
      <c r="R103" s="100">
        <v>10000</v>
      </c>
      <c r="S103" s="138">
        <v>7000</v>
      </c>
      <c r="T103" s="29">
        <v>7000</v>
      </c>
      <c r="U103" s="137">
        <f t="shared" si="21"/>
        <v>214.28571428571428</v>
      </c>
      <c r="V103" s="137">
        <f t="shared" si="22"/>
        <v>46.666666666666664</v>
      </c>
      <c r="W103" s="137">
        <f t="shared" si="23"/>
        <v>142.85714285714286</v>
      </c>
    </row>
    <row r="104" spans="1:23" ht="12.75">
      <c r="A104" s="394" t="s">
        <v>323</v>
      </c>
      <c r="I104" s="1">
        <v>112</v>
      </c>
      <c r="J104" s="63">
        <v>322</v>
      </c>
      <c r="K104" s="63" t="s">
        <v>94</v>
      </c>
      <c r="L104" s="63"/>
      <c r="M104" s="78">
        <f>M105+M106+M107</f>
        <v>104522</v>
      </c>
      <c r="N104" s="78">
        <f>N105+N106+N107+N108</f>
        <v>181968</v>
      </c>
      <c r="O104" s="77">
        <f>O105+O106+O107</f>
        <v>146000</v>
      </c>
      <c r="P104" s="77">
        <f>P105+P106+P107+P108</f>
        <v>212500</v>
      </c>
      <c r="Q104" s="77">
        <f>Q105+Q106+Q107+Q108</f>
        <v>141200</v>
      </c>
      <c r="R104" s="100">
        <f>R105+R106+R107+R108</f>
        <v>203500</v>
      </c>
      <c r="S104" s="136">
        <f>S105+S106+S107+S108</f>
        <v>168500</v>
      </c>
      <c r="T104" s="136">
        <f>T105+T106+T107+T108</f>
        <v>168500</v>
      </c>
      <c r="U104" s="137">
        <f t="shared" si="21"/>
        <v>145.54794520547944</v>
      </c>
      <c r="V104" s="137">
        <f t="shared" si="22"/>
        <v>66.44705882352942</v>
      </c>
      <c r="W104" s="137">
        <f t="shared" si="23"/>
        <v>144.12181303116148</v>
      </c>
    </row>
    <row r="105" spans="1:26" ht="12.75">
      <c r="A105" s="394" t="s">
        <v>323</v>
      </c>
      <c r="E105" s="1">
        <v>4</v>
      </c>
      <c r="I105" s="1">
        <v>112</v>
      </c>
      <c r="J105" s="25">
        <v>3221</v>
      </c>
      <c r="K105" s="25" t="s">
        <v>184</v>
      </c>
      <c r="L105" s="25"/>
      <c r="M105" s="26">
        <v>33295</v>
      </c>
      <c r="N105" s="26">
        <v>44660</v>
      </c>
      <c r="O105" s="29">
        <v>36000</v>
      </c>
      <c r="P105" s="29">
        <v>60000</v>
      </c>
      <c r="Q105" s="139">
        <v>36000</v>
      </c>
      <c r="R105" s="100">
        <v>55000</v>
      </c>
      <c r="S105" s="138">
        <v>40000</v>
      </c>
      <c r="T105" s="29">
        <v>40000</v>
      </c>
      <c r="U105" s="137">
        <f t="shared" si="21"/>
        <v>166.66666666666669</v>
      </c>
      <c r="V105" s="137">
        <f t="shared" si="22"/>
        <v>60</v>
      </c>
      <c r="W105" s="137">
        <f t="shared" si="23"/>
        <v>152.77777777777777</v>
      </c>
      <c r="Y105" s="21"/>
      <c r="Z105" s="21"/>
    </row>
    <row r="106" spans="1:23" ht="12.75">
      <c r="A106" s="394" t="s">
        <v>323</v>
      </c>
      <c r="E106" s="1">
        <v>4</v>
      </c>
      <c r="I106" s="1">
        <v>112</v>
      </c>
      <c r="J106" s="25">
        <v>3223</v>
      </c>
      <c r="K106" s="31" t="s">
        <v>185</v>
      </c>
      <c r="L106" s="30"/>
      <c r="M106" s="26">
        <v>66119</v>
      </c>
      <c r="N106" s="26">
        <v>105221</v>
      </c>
      <c r="O106" s="29">
        <v>100000</v>
      </c>
      <c r="P106" s="29">
        <v>130000</v>
      </c>
      <c r="Q106" s="139">
        <v>100000</v>
      </c>
      <c r="R106" s="100">
        <v>130000</v>
      </c>
      <c r="S106" s="138">
        <v>120000</v>
      </c>
      <c r="T106" s="29">
        <v>120000</v>
      </c>
      <c r="U106" s="137">
        <f t="shared" si="21"/>
        <v>130</v>
      </c>
      <c r="V106" s="137">
        <f t="shared" si="22"/>
        <v>76.92307692307693</v>
      </c>
      <c r="W106" s="137">
        <f t="shared" si="23"/>
        <v>130</v>
      </c>
    </row>
    <row r="107" spans="1:23" ht="12.75">
      <c r="A107" s="394" t="s">
        <v>323</v>
      </c>
      <c r="E107" s="1">
        <v>4</v>
      </c>
      <c r="I107" s="1">
        <v>112</v>
      </c>
      <c r="J107" s="25">
        <v>3225</v>
      </c>
      <c r="K107" s="25" t="s">
        <v>186</v>
      </c>
      <c r="L107" s="25"/>
      <c r="M107" s="26">
        <v>5108</v>
      </c>
      <c r="N107" s="26">
        <v>32017</v>
      </c>
      <c r="O107" s="29">
        <v>10000</v>
      </c>
      <c r="P107" s="29">
        <v>22000</v>
      </c>
      <c r="Q107" s="139">
        <v>5000</v>
      </c>
      <c r="R107" s="100">
        <v>18000</v>
      </c>
      <c r="S107" s="138">
        <v>8000</v>
      </c>
      <c r="T107" s="29">
        <v>8000</v>
      </c>
      <c r="U107" s="137">
        <f t="shared" si="21"/>
        <v>220.00000000000003</v>
      </c>
      <c r="V107" s="137">
        <f t="shared" si="22"/>
        <v>22.727272727272727</v>
      </c>
      <c r="W107" s="137">
        <f t="shared" si="23"/>
        <v>360</v>
      </c>
    </row>
    <row r="108" spans="1:23" ht="12.75">
      <c r="A108" s="394" t="s">
        <v>323</v>
      </c>
      <c r="J108" s="25">
        <v>3227</v>
      </c>
      <c r="K108" s="25" t="s">
        <v>299</v>
      </c>
      <c r="L108" s="25"/>
      <c r="M108" s="26"/>
      <c r="N108" s="26">
        <v>70</v>
      </c>
      <c r="O108" s="29">
        <v>0</v>
      </c>
      <c r="P108" s="29">
        <v>500</v>
      </c>
      <c r="Q108" s="139">
        <v>200</v>
      </c>
      <c r="R108" s="100">
        <v>500</v>
      </c>
      <c r="S108" s="138">
        <v>500</v>
      </c>
      <c r="T108" s="29">
        <v>500</v>
      </c>
      <c r="U108" s="137" t="e">
        <f t="shared" si="21"/>
        <v>#DIV/0!</v>
      </c>
      <c r="V108" s="137">
        <f t="shared" si="22"/>
        <v>40</v>
      </c>
      <c r="W108" s="137">
        <f t="shared" si="23"/>
        <v>250</v>
      </c>
    </row>
    <row r="109" spans="1:23" ht="12.75">
      <c r="A109" s="394" t="s">
        <v>323</v>
      </c>
      <c r="I109" s="1">
        <v>112</v>
      </c>
      <c r="J109" s="63">
        <v>323</v>
      </c>
      <c r="K109" s="63" t="s">
        <v>44</v>
      </c>
      <c r="L109" s="63"/>
      <c r="M109" s="78">
        <f>M110+M111+M112+M114+M115+M121+M122+M123+M124+M129+M130</f>
        <v>235923</v>
      </c>
      <c r="N109" s="78">
        <f>N110+N111+N112+N114+N115+N121+N122+N123+N124+N129+N130+N126+N116+N119+N120+N125+N127+N128+N117+N118</f>
        <v>340454</v>
      </c>
      <c r="O109" s="77">
        <f>O110+O111+O112+O114+O115+O121+O122+O123+O124+O129+O130+O126+O116+O119+O120+O125+O127+O128+O117+O118+O113</f>
        <v>278200</v>
      </c>
      <c r="P109" s="77">
        <f>P110+P111+P112+P114+P115+P121+P122+P123+P124+P129+P130+P126+P116+P119+P120+P125+P127+P128+P117+P118+P113</f>
        <v>387750</v>
      </c>
      <c r="Q109" s="77">
        <f>Q110+Q111+Q112+Q114+Q115+Q121+Q122+Q123+Q124+Q129+Q130+Q126+Q116+Q119+Q120+Q125+Q127+Q128</f>
        <v>267400</v>
      </c>
      <c r="R109" s="100">
        <f>R110+R111+R112+R114+R115+R121+R122+R123+R124+R129+R130+R126+R116+R119+R120+R125+R127+R128+R113</f>
        <v>338000</v>
      </c>
      <c r="S109" s="136">
        <f>S110+S111+S112+S114+S115+S121+S122+S123+S124+S129+S130+S126+S116+S119+S120+S125+S127+S128</f>
        <v>261700</v>
      </c>
      <c r="T109" s="136">
        <f>T110+T111+T112+T114+T115+T121+T122+T123+T124+T129+T130+T126+T116+T119+T120+T125+T127+T128</f>
        <v>261700</v>
      </c>
      <c r="U109" s="137">
        <f t="shared" si="21"/>
        <v>139.3781452192667</v>
      </c>
      <c r="V109" s="137">
        <f t="shared" si="22"/>
        <v>68.96196002578982</v>
      </c>
      <c r="W109" s="137">
        <f t="shared" si="23"/>
        <v>126.40239341810022</v>
      </c>
    </row>
    <row r="110" spans="1:23" ht="12.75">
      <c r="A110" s="394" t="s">
        <v>323</v>
      </c>
      <c r="C110" s="1">
        <v>2</v>
      </c>
      <c r="D110" s="1">
        <v>3</v>
      </c>
      <c r="E110" s="1">
        <v>4</v>
      </c>
      <c r="I110" s="1">
        <v>112</v>
      </c>
      <c r="J110" s="25">
        <v>3231</v>
      </c>
      <c r="K110" s="25" t="s">
        <v>188</v>
      </c>
      <c r="L110" s="63"/>
      <c r="M110" s="26">
        <v>56529</v>
      </c>
      <c r="N110" s="26">
        <v>72415</v>
      </c>
      <c r="O110" s="29">
        <v>65000</v>
      </c>
      <c r="P110" s="29">
        <v>75000</v>
      </c>
      <c r="Q110" s="139">
        <v>52000</v>
      </c>
      <c r="R110" s="100">
        <v>70000</v>
      </c>
      <c r="S110" s="138">
        <v>52000</v>
      </c>
      <c r="T110" s="29">
        <v>52000</v>
      </c>
      <c r="U110" s="137">
        <f t="shared" si="21"/>
        <v>115.38461538461537</v>
      </c>
      <c r="V110" s="137">
        <f t="shared" si="22"/>
        <v>69.33333333333334</v>
      </c>
      <c r="W110" s="137">
        <f t="shared" si="23"/>
        <v>134.6153846153846</v>
      </c>
    </row>
    <row r="111" spans="1:23" ht="12.75">
      <c r="A111" s="394" t="s">
        <v>323</v>
      </c>
      <c r="C111" s="1">
        <v>2</v>
      </c>
      <c r="D111" s="1">
        <v>3</v>
      </c>
      <c r="E111" s="1">
        <v>4</v>
      </c>
      <c r="I111" s="1">
        <v>112</v>
      </c>
      <c r="J111" s="25">
        <v>3232</v>
      </c>
      <c r="K111" s="25" t="s">
        <v>189</v>
      </c>
      <c r="L111" s="63"/>
      <c r="M111" s="26">
        <v>12606</v>
      </c>
      <c r="N111" s="26">
        <v>8950</v>
      </c>
      <c r="O111" s="29">
        <v>5000</v>
      </c>
      <c r="P111" s="29">
        <v>20000</v>
      </c>
      <c r="Q111" s="139">
        <v>3200</v>
      </c>
      <c r="R111" s="100">
        <v>20000</v>
      </c>
      <c r="S111" s="138">
        <v>4000</v>
      </c>
      <c r="T111" s="29">
        <v>4000</v>
      </c>
      <c r="U111" s="137">
        <f t="shared" si="21"/>
        <v>400</v>
      </c>
      <c r="V111" s="137">
        <f t="shared" si="22"/>
        <v>16</v>
      </c>
      <c r="W111" s="137">
        <f t="shared" si="23"/>
        <v>625</v>
      </c>
    </row>
    <row r="112" spans="1:23" ht="12.75">
      <c r="A112" s="394" t="s">
        <v>323</v>
      </c>
      <c r="C112" s="1">
        <v>2</v>
      </c>
      <c r="D112" s="1">
        <v>3</v>
      </c>
      <c r="E112" s="1">
        <v>4</v>
      </c>
      <c r="I112" s="1">
        <v>112</v>
      </c>
      <c r="J112" s="25">
        <v>3232</v>
      </c>
      <c r="K112" s="25" t="s">
        <v>287</v>
      </c>
      <c r="L112" s="63"/>
      <c r="M112" s="26">
        <v>12876</v>
      </c>
      <c r="N112" s="26">
        <v>37480</v>
      </c>
      <c r="O112" s="29">
        <v>15000</v>
      </c>
      <c r="P112" s="29">
        <v>17000</v>
      </c>
      <c r="Q112" s="139">
        <v>9600</v>
      </c>
      <c r="R112" s="100">
        <v>15000</v>
      </c>
      <c r="S112" s="138">
        <v>10000</v>
      </c>
      <c r="T112" s="29">
        <v>10000</v>
      </c>
      <c r="U112" s="137">
        <f t="shared" si="21"/>
        <v>113.33333333333333</v>
      </c>
      <c r="V112" s="137">
        <f t="shared" si="22"/>
        <v>56.470588235294116</v>
      </c>
      <c r="W112" s="137">
        <f t="shared" si="23"/>
        <v>156.25</v>
      </c>
    </row>
    <row r="113" spans="1:23" ht="12.75">
      <c r="A113" s="394" t="s">
        <v>323</v>
      </c>
      <c r="I113" s="1">
        <v>112</v>
      </c>
      <c r="J113" s="25">
        <v>3232</v>
      </c>
      <c r="K113" s="25" t="s">
        <v>511</v>
      </c>
      <c r="L113" s="63"/>
      <c r="M113" s="26"/>
      <c r="N113" s="26">
        <v>0</v>
      </c>
      <c r="O113" s="29">
        <v>0</v>
      </c>
      <c r="P113" s="29">
        <v>20000</v>
      </c>
      <c r="Q113" s="139">
        <v>0</v>
      </c>
      <c r="R113" s="100">
        <v>2000</v>
      </c>
      <c r="S113" s="138">
        <v>0</v>
      </c>
      <c r="T113" s="29">
        <v>0</v>
      </c>
      <c r="U113" s="137" t="e">
        <f t="shared" si="21"/>
        <v>#DIV/0!</v>
      </c>
      <c r="V113" s="137">
        <f t="shared" si="22"/>
        <v>0</v>
      </c>
      <c r="W113" s="137" t="e">
        <f t="shared" si="23"/>
        <v>#DIV/0!</v>
      </c>
    </row>
    <row r="114" spans="1:23" ht="12.75">
      <c r="A114" s="394" t="s">
        <v>323</v>
      </c>
      <c r="C114" s="1">
        <v>2</v>
      </c>
      <c r="D114" s="1">
        <v>3</v>
      </c>
      <c r="E114" s="1">
        <v>4</v>
      </c>
      <c r="I114" s="1">
        <v>112</v>
      </c>
      <c r="J114" s="25">
        <v>3233</v>
      </c>
      <c r="K114" s="25" t="s">
        <v>175</v>
      </c>
      <c r="L114" s="63"/>
      <c r="M114" s="26">
        <v>39617</v>
      </c>
      <c r="N114" s="26">
        <v>19664</v>
      </c>
      <c r="O114" s="29">
        <v>35000</v>
      </c>
      <c r="P114" s="29">
        <v>35000</v>
      </c>
      <c r="Q114" s="139">
        <v>35000</v>
      </c>
      <c r="R114" s="100">
        <v>35000</v>
      </c>
      <c r="S114" s="138">
        <v>35000</v>
      </c>
      <c r="T114" s="29">
        <v>35000</v>
      </c>
      <c r="U114" s="137">
        <f t="shared" si="21"/>
        <v>100</v>
      </c>
      <c r="V114" s="137">
        <f t="shared" si="22"/>
        <v>100</v>
      </c>
      <c r="W114" s="137">
        <f t="shared" si="23"/>
        <v>100</v>
      </c>
    </row>
    <row r="115" spans="1:23" ht="12.75">
      <c r="A115" s="394" t="s">
        <v>323</v>
      </c>
      <c r="C115" s="1">
        <v>2</v>
      </c>
      <c r="D115" s="1">
        <v>3</v>
      </c>
      <c r="E115" s="1">
        <v>4</v>
      </c>
      <c r="I115" s="1">
        <v>112</v>
      </c>
      <c r="J115" s="25">
        <v>3234</v>
      </c>
      <c r="K115" s="31" t="s">
        <v>190</v>
      </c>
      <c r="L115" s="64"/>
      <c r="M115" s="26">
        <v>4742</v>
      </c>
      <c r="N115" s="26">
        <v>28376</v>
      </c>
      <c r="O115" s="29">
        <v>10000</v>
      </c>
      <c r="P115" s="29">
        <v>40000</v>
      </c>
      <c r="Q115" s="139">
        <v>10000</v>
      </c>
      <c r="R115" s="100">
        <v>30000</v>
      </c>
      <c r="S115" s="138">
        <v>10000</v>
      </c>
      <c r="T115" s="29">
        <v>10000</v>
      </c>
      <c r="U115" s="137">
        <f t="shared" si="21"/>
        <v>400</v>
      </c>
      <c r="V115" s="137">
        <f t="shared" si="22"/>
        <v>25</v>
      </c>
      <c r="W115" s="137">
        <f t="shared" si="23"/>
        <v>300</v>
      </c>
    </row>
    <row r="116" spans="1:24" ht="12.75" hidden="1">
      <c r="A116" s="394" t="s">
        <v>323</v>
      </c>
      <c r="E116" s="1">
        <v>4</v>
      </c>
      <c r="I116" s="1">
        <v>112</v>
      </c>
      <c r="J116" s="25">
        <v>3234</v>
      </c>
      <c r="K116" s="31" t="s">
        <v>366</v>
      </c>
      <c r="L116" s="64"/>
      <c r="M116" s="26"/>
      <c r="N116" s="26">
        <v>0</v>
      </c>
      <c r="O116" s="29">
        <v>0</v>
      </c>
      <c r="P116" s="29">
        <v>0</v>
      </c>
      <c r="Q116" s="139">
        <v>0</v>
      </c>
      <c r="R116" s="100">
        <v>0</v>
      </c>
      <c r="S116" s="138">
        <v>0</v>
      </c>
      <c r="T116" s="29">
        <v>0</v>
      </c>
      <c r="U116" s="137" t="e">
        <f t="shared" si="21"/>
        <v>#DIV/0!</v>
      </c>
      <c r="V116" s="137" t="e">
        <f t="shared" si="22"/>
        <v>#DIV/0!</v>
      </c>
      <c r="W116" s="137" t="e">
        <f t="shared" si="23"/>
        <v>#DIV/0!</v>
      </c>
      <c r="X116" s="313" t="s">
        <v>527</v>
      </c>
    </row>
    <row r="117" spans="1:24" ht="12.75">
      <c r="A117" s="394" t="s">
        <v>323</v>
      </c>
      <c r="J117" s="25">
        <v>3234</v>
      </c>
      <c r="K117" s="31" t="s">
        <v>490</v>
      </c>
      <c r="L117" s="64"/>
      <c r="M117" s="26"/>
      <c r="N117" s="26">
        <v>3420</v>
      </c>
      <c r="O117" s="29">
        <v>0</v>
      </c>
      <c r="P117" s="29">
        <v>0</v>
      </c>
      <c r="Q117" s="139">
        <v>0</v>
      </c>
      <c r="R117" s="100">
        <v>0</v>
      </c>
      <c r="S117" s="138">
        <v>0</v>
      </c>
      <c r="T117" s="29">
        <v>0</v>
      </c>
      <c r="U117" s="137" t="e">
        <f t="shared" si="21"/>
        <v>#DIV/0!</v>
      </c>
      <c r="V117" s="137" t="e">
        <f t="shared" si="22"/>
        <v>#DIV/0!</v>
      </c>
      <c r="W117" s="137" t="e">
        <f t="shared" si="23"/>
        <v>#DIV/0!</v>
      </c>
      <c r="X117" s="21"/>
    </row>
    <row r="118" spans="1:24" ht="12.75">
      <c r="A118" s="394" t="s">
        <v>323</v>
      </c>
      <c r="J118" s="25">
        <v>3234</v>
      </c>
      <c r="K118" s="31" t="s">
        <v>491</v>
      </c>
      <c r="L118" s="64"/>
      <c r="M118" s="26"/>
      <c r="N118" s="26">
        <v>2916</v>
      </c>
      <c r="O118" s="29">
        <v>0</v>
      </c>
      <c r="P118" s="29">
        <v>0</v>
      </c>
      <c r="Q118" s="139">
        <v>0</v>
      </c>
      <c r="R118" s="100">
        <v>0</v>
      </c>
      <c r="S118" s="138">
        <v>0</v>
      </c>
      <c r="T118" s="29">
        <v>0</v>
      </c>
      <c r="U118" s="137" t="e">
        <f t="shared" si="21"/>
        <v>#DIV/0!</v>
      </c>
      <c r="V118" s="137" t="e">
        <f t="shared" si="22"/>
        <v>#DIV/0!</v>
      </c>
      <c r="W118" s="137" t="e">
        <f t="shared" si="23"/>
        <v>#DIV/0!</v>
      </c>
      <c r="X118" s="21"/>
    </row>
    <row r="119" spans="1:24" ht="12.75">
      <c r="A119" s="394" t="s">
        <v>323</v>
      </c>
      <c r="C119" s="1">
        <v>2</v>
      </c>
      <c r="I119" s="1">
        <v>112</v>
      </c>
      <c r="J119" s="25">
        <v>3236</v>
      </c>
      <c r="K119" s="31" t="s">
        <v>367</v>
      </c>
      <c r="L119" s="64"/>
      <c r="M119" s="26"/>
      <c r="N119" s="26">
        <v>8871</v>
      </c>
      <c r="O119" s="29">
        <v>3000</v>
      </c>
      <c r="P119" s="29">
        <v>3000</v>
      </c>
      <c r="Q119" s="139">
        <v>3000</v>
      </c>
      <c r="R119" s="100">
        <v>10000</v>
      </c>
      <c r="S119" s="138">
        <v>3000</v>
      </c>
      <c r="T119" s="29">
        <v>3000</v>
      </c>
      <c r="U119" s="137">
        <f t="shared" si="21"/>
        <v>100</v>
      </c>
      <c r="V119" s="137">
        <f t="shared" si="22"/>
        <v>100</v>
      </c>
      <c r="W119" s="137">
        <f t="shared" si="23"/>
        <v>333.33333333333337</v>
      </c>
      <c r="X119" s="21"/>
    </row>
    <row r="120" spans="1:23" ht="12.75">
      <c r="A120" s="394" t="s">
        <v>323</v>
      </c>
      <c r="C120" s="1">
        <v>2</v>
      </c>
      <c r="D120" s="1">
        <v>3</v>
      </c>
      <c r="I120" s="1">
        <v>112</v>
      </c>
      <c r="J120" s="25">
        <v>3236</v>
      </c>
      <c r="K120" s="31" t="s">
        <v>368</v>
      </c>
      <c r="L120" s="64"/>
      <c r="M120" s="26"/>
      <c r="N120" s="26">
        <v>7000</v>
      </c>
      <c r="O120" s="29">
        <v>9000</v>
      </c>
      <c r="P120" s="29">
        <v>9000</v>
      </c>
      <c r="Q120" s="139">
        <v>9000</v>
      </c>
      <c r="R120" s="100">
        <v>9000</v>
      </c>
      <c r="S120" s="138">
        <v>9000</v>
      </c>
      <c r="T120" s="29">
        <v>9000</v>
      </c>
      <c r="U120" s="137">
        <f t="shared" si="21"/>
        <v>100</v>
      </c>
      <c r="V120" s="137">
        <f t="shared" si="22"/>
        <v>100</v>
      </c>
      <c r="W120" s="137">
        <f t="shared" si="23"/>
        <v>100</v>
      </c>
    </row>
    <row r="121" spans="1:23" ht="12.75">
      <c r="A121" s="394" t="s">
        <v>323</v>
      </c>
      <c r="C121" s="1">
        <v>2</v>
      </c>
      <c r="D121" s="1">
        <v>3</v>
      </c>
      <c r="E121" s="1">
        <v>4</v>
      </c>
      <c r="I121" s="1">
        <v>112</v>
      </c>
      <c r="J121" s="25">
        <v>3237</v>
      </c>
      <c r="K121" s="31" t="s">
        <v>191</v>
      </c>
      <c r="L121" s="64"/>
      <c r="M121" s="26">
        <v>44737</v>
      </c>
      <c r="N121" s="26">
        <v>64258</v>
      </c>
      <c r="O121" s="29">
        <v>30000</v>
      </c>
      <c r="P121" s="29">
        <v>50000</v>
      </c>
      <c r="Q121" s="139">
        <v>10000</v>
      </c>
      <c r="R121" s="100">
        <v>40000</v>
      </c>
      <c r="S121" s="138">
        <v>20000</v>
      </c>
      <c r="T121" s="29">
        <v>20000</v>
      </c>
      <c r="U121" s="137">
        <f t="shared" si="21"/>
        <v>166.66666666666669</v>
      </c>
      <c r="V121" s="137">
        <f t="shared" si="22"/>
        <v>20</v>
      </c>
      <c r="W121" s="137">
        <f t="shared" si="23"/>
        <v>400</v>
      </c>
    </row>
    <row r="122" spans="1:23" ht="12.75">
      <c r="A122" s="394" t="s">
        <v>323</v>
      </c>
      <c r="C122" s="1">
        <v>2</v>
      </c>
      <c r="D122" s="1">
        <v>3</v>
      </c>
      <c r="E122" s="1">
        <v>4</v>
      </c>
      <c r="I122" s="1">
        <v>112</v>
      </c>
      <c r="J122" s="25">
        <v>3237</v>
      </c>
      <c r="K122" s="25" t="s">
        <v>192</v>
      </c>
      <c r="L122" s="63"/>
      <c r="M122" s="26">
        <v>24401</v>
      </c>
      <c r="N122" s="26">
        <v>8149</v>
      </c>
      <c r="O122" s="29">
        <v>30000</v>
      </c>
      <c r="P122" s="29">
        <v>25000</v>
      </c>
      <c r="Q122" s="139">
        <v>25000</v>
      </c>
      <c r="R122" s="100">
        <v>25000</v>
      </c>
      <c r="S122" s="138">
        <v>25000</v>
      </c>
      <c r="T122" s="29">
        <v>25000</v>
      </c>
      <c r="U122" s="137">
        <f t="shared" si="21"/>
        <v>83.33333333333334</v>
      </c>
      <c r="V122" s="137">
        <f t="shared" si="22"/>
        <v>100</v>
      </c>
      <c r="W122" s="137">
        <f t="shared" si="23"/>
        <v>100</v>
      </c>
    </row>
    <row r="123" spans="1:23" ht="12.75">
      <c r="A123" s="394" t="s">
        <v>323</v>
      </c>
      <c r="C123" s="1">
        <v>2</v>
      </c>
      <c r="D123" s="1">
        <v>3</v>
      </c>
      <c r="E123" s="1">
        <v>4</v>
      </c>
      <c r="I123" s="1">
        <v>112</v>
      </c>
      <c r="J123" s="25">
        <v>3237</v>
      </c>
      <c r="K123" s="25" t="s">
        <v>254</v>
      </c>
      <c r="L123" s="63"/>
      <c r="M123" s="26">
        <v>11570</v>
      </c>
      <c r="N123" s="26">
        <v>2092</v>
      </c>
      <c r="O123" s="29">
        <v>15000</v>
      </c>
      <c r="P123" s="29">
        <v>20000</v>
      </c>
      <c r="Q123" s="139">
        <v>5000</v>
      </c>
      <c r="R123" s="100">
        <v>20000</v>
      </c>
      <c r="S123" s="138">
        <v>5000</v>
      </c>
      <c r="T123" s="29">
        <v>5000</v>
      </c>
      <c r="U123" s="137">
        <f t="shared" si="21"/>
        <v>133.33333333333331</v>
      </c>
      <c r="V123" s="137">
        <f t="shared" si="22"/>
        <v>25</v>
      </c>
      <c r="W123" s="137">
        <f t="shared" si="23"/>
        <v>400</v>
      </c>
    </row>
    <row r="124" spans="1:23" ht="12.75">
      <c r="A124" s="394" t="s">
        <v>323</v>
      </c>
      <c r="C124" s="1">
        <v>2</v>
      </c>
      <c r="D124" s="1">
        <v>3</v>
      </c>
      <c r="E124" s="1">
        <v>4</v>
      </c>
      <c r="I124" s="1">
        <v>112</v>
      </c>
      <c r="J124" s="25">
        <v>3237</v>
      </c>
      <c r="K124" s="25" t="s">
        <v>265</v>
      </c>
      <c r="L124" s="63"/>
      <c r="M124" s="26">
        <v>4124</v>
      </c>
      <c r="N124" s="26">
        <v>10790</v>
      </c>
      <c r="O124" s="29">
        <v>15000</v>
      </c>
      <c r="P124" s="29">
        <v>10000</v>
      </c>
      <c r="Q124" s="139">
        <v>10000</v>
      </c>
      <c r="R124" s="100">
        <v>10000</v>
      </c>
      <c r="S124" s="138">
        <v>10000</v>
      </c>
      <c r="T124" s="29">
        <v>10000</v>
      </c>
      <c r="U124" s="137">
        <f t="shared" si="21"/>
        <v>66.66666666666666</v>
      </c>
      <c r="V124" s="137">
        <f t="shared" si="22"/>
        <v>100</v>
      </c>
      <c r="W124" s="137">
        <f t="shared" si="23"/>
        <v>100</v>
      </c>
    </row>
    <row r="125" spans="1:23" ht="12.75">
      <c r="A125" s="394" t="s">
        <v>323</v>
      </c>
      <c r="C125" s="1">
        <v>2</v>
      </c>
      <c r="I125" s="1">
        <v>112</v>
      </c>
      <c r="J125" s="25">
        <v>3237</v>
      </c>
      <c r="K125" s="25" t="s">
        <v>369</v>
      </c>
      <c r="L125" s="64"/>
      <c r="M125" s="26"/>
      <c r="N125" s="26">
        <v>3427</v>
      </c>
      <c r="O125" s="29">
        <v>3700</v>
      </c>
      <c r="P125" s="29">
        <v>3750</v>
      </c>
      <c r="Q125" s="139">
        <v>3700</v>
      </c>
      <c r="R125" s="100">
        <v>0</v>
      </c>
      <c r="S125" s="138">
        <v>3700</v>
      </c>
      <c r="T125" s="29">
        <v>3700</v>
      </c>
      <c r="U125" s="137">
        <f t="shared" si="21"/>
        <v>101.35135135135135</v>
      </c>
      <c r="V125" s="137">
        <f t="shared" si="22"/>
        <v>98.66666666666667</v>
      </c>
      <c r="W125" s="137">
        <f t="shared" si="23"/>
        <v>0</v>
      </c>
    </row>
    <row r="126" spans="1:23" ht="12.75">
      <c r="A126" s="394" t="s">
        <v>323</v>
      </c>
      <c r="D126" s="1">
        <v>3</v>
      </c>
      <c r="E126" s="1">
        <v>4</v>
      </c>
      <c r="I126" s="1">
        <v>112</v>
      </c>
      <c r="J126" s="25">
        <v>3237</v>
      </c>
      <c r="K126" s="25" t="s">
        <v>193</v>
      </c>
      <c r="L126" s="64"/>
      <c r="M126" s="26"/>
      <c r="N126" s="26">
        <v>11771</v>
      </c>
      <c r="O126" s="29">
        <v>15000</v>
      </c>
      <c r="P126" s="29">
        <v>15000</v>
      </c>
      <c r="Q126" s="139">
        <v>15000</v>
      </c>
      <c r="R126" s="100">
        <v>15000</v>
      </c>
      <c r="S126" s="138">
        <v>10000</v>
      </c>
      <c r="T126" s="29">
        <v>10000</v>
      </c>
      <c r="U126" s="137">
        <f t="shared" si="21"/>
        <v>100</v>
      </c>
      <c r="V126" s="137">
        <f t="shared" si="22"/>
        <v>100</v>
      </c>
      <c r="W126" s="137"/>
    </row>
    <row r="127" spans="1:23" ht="12.75">
      <c r="A127" s="394" t="s">
        <v>323</v>
      </c>
      <c r="C127" s="1">
        <v>2</v>
      </c>
      <c r="I127" s="1">
        <v>112</v>
      </c>
      <c r="J127" s="25">
        <v>3237</v>
      </c>
      <c r="K127" s="25" t="s">
        <v>370</v>
      </c>
      <c r="L127" s="64"/>
      <c r="M127" s="26"/>
      <c r="N127" s="26">
        <v>23015</v>
      </c>
      <c r="O127" s="29">
        <v>5000</v>
      </c>
      <c r="P127" s="29">
        <v>5000</v>
      </c>
      <c r="Q127" s="139">
        <v>10000</v>
      </c>
      <c r="R127" s="100">
        <v>0</v>
      </c>
      <c r="S127" s="138">
        <v>5000</v>
      </c>
      <c r="T127" s="29">
        <v>5000</v>
      </c>
      <c r="U127" s="137">
        <f t="shared" si="21"/>
        <v>100</v>
      </c>
      <c r="V127" s="137">
        <f t="shared" si="22"/>
        <v>200</v>
      </c>
      <c r="W127" s="137"/>
    </row>
    <row r="128" spans="1:23" ht="12.75">
      <c r="A128" s="394" t="s">
        <v>323</v>
      </c>
      <c r="E128" s="1">
        <v>4</v>
      </c>
      <c r="I128" s="1">
        <v>112</v>
      </c>
      <c r="J128" s="25">
        <v>3237</v>
      </c>
      <c r="K128" s="31" t="s">
        <v>371</v>
      </c>
      <c r="L128" s="64"/>
      <c r="M128" s="26"/>
      <c r="N128" s="26">
        <v>9288</v>
      </c>
      <c r="O128" s="29">
        <v>10000</v>
      </c>
      <c r="P128" s="29">
        <v>10000</v>
      </c>
      <c r="Q128" s="139">
        <v>52000</v>
      </c>
      <c r="R128" s="100">
        <v>10000</v>
      </c>
      <c r="S128" s="138">
        <v>45000</v>
      </c>
      <c r="T128" s="29">
        <v>45000</v>
      </c>
      <c r="U128" s="137">
        <f t="shared" si="21"/>
        <v>100</v>
      </c>
      <c r="V128" s="137">
        <f t="shared" si="22"/>
        <v>520</v>
      </c>
      <c r="W128" s="137"/>
    </row>
    <row r="129" spans="1:23" ht="12.75">
      <c r="A129" s="394" t="s">
        <v>323</v>
      </c>
      <c r="C129" s="1">
        <v>2</v>
      </c>
      <c r="D129" s="1">
        <v>3</v>
      </c>
      <c r="E129" s="1">
        <v>4</v>
      </c>
      <c r="I129" s="1">
        <v>112</v>
      </c>
      <c r="J129" s="25">
        <v>3238</v>
      </c>
      <c r="K129" s="31" t="s">
        <v>194</v>
      </c>
      <c r="L129" s="64"/>
      <c r="M129" s="26">
        <v>8587</v>
      </c>
      <c r="N129" s="26">
        <v>7702</v>
      </c>
      <c r="O129" s="29">
        <v>10000</v>
      </c>
      <c r="P129" s="29">
        <v>12000</v>
      </c>
      <c r="Q129" s="139">
        <v>12500</v>
      </c>
      <c r="R129" s="100">
        <v>12000</v>
      </c>
      <c r="S129" s="138">
        <v>12500</v>
      </c>
      <c r="T129" s="29">
        <v>12500</v>
      </c>
      <c r="U129" s="137">
        <f t="shared" si="21"/>
        <v>120</v>
      </c>
      <c r="V129" s="137">
        <f t="shared" si="22"/>
        <v>104.16666666666667</v>
      </c>
      <c r="W129" s="137">
        <f t="shared" si="23"/>
        <v>96</v>
      </c>
    </row>
    <row r="130" spans="1:23" ht="12.75">
      <c r="A130" s="394" t="s">
        <v>323</v>
      </c>
      <c r="C130" s="1">
        <v>2</v>
      </c>
      <c r="D130" s="1">
        <v>3</v>
      </c>
      <c r="E130" s="1">
        <v>4</v>
      </c>
      <c r="I130" s="1">
        <v>112</v>
      </c>
      <c r="J130" s="25">
        <v>3239</v>
      </c>
      <c r="K130" s="31" t="s">
        <v>195</v>
      </c>
      <c r="L130" s="64"/>
      <c r="M130" s="26">
        <v>16134</v>
      </c>
      <c r="N130" s="26">
        <v>10870</v>
      </c>
      <c r="O130" s="29">
        <v>2500</v>
      </c>
      <c r="P130" s="29">
        <v>18000</v>
      </c>
      <c r="Q130" s="139">
        <v>2400</v>
      </c>
      <c r="R130" s="100">
        <v>15000</v>
      </c>
      <c r="S130" s="138">
        <v>2500</v>
      </c>
      <c r="T130" s="29">
        <v>2500</v>
      </c>
      <c r="U130" s="137">
        <f t="shared" si="21"/>
        <v>720</v>
      </c>
      <c r="V130" s="137">
        <f t="shared" si="22"/>
        <v>13.333333333333334</v>
      </c>
      <c r="W130" s="137">
        <f t="shared" si="23"/>
        <v>625</v>
      </c>
    </row>
    <row r="131" spans="1:23" ht="12.75">
      <c r="A131" s="394" t="s">
        <v>323</v>
      </c>
      <c r="I131" s="1">
        <v>112</v>
      </c>
      <c r="J131" s="63">
        <v>324</v>
      </c>
      <c r="K131" s="172" t="s">
        <v>398</v>
      </c>
      <c r="L131" s="64"/>
      <c r="M131" s="173"/>
      <c r="N131" s="77">
        <f aca="true" t="shared" si="27" ref="N131:T131">N132+N133</f>
        <v>5191</v>
      </c>
      <c r="O131" s="77">
        <f t="shared" si="27"/>
        <v>5000</v>
      </c>
      <c r="P131" s="77">
        <f t="shared" si="27"/>
        <v>17000</v>
      </c>
      <c r="Q131" s="77">
        <f>Q132+Q133</f>
        <v>8500</v>
      </c>
      <c r="R131" s="100">
        <f t="shared" si="27"/>
        <v>17000</v>
      </c>
      <c r="S131" s="136">
        <f>S132+S133</f>
        <v>7000</v>
      </c>
      <c r="T131" s="77">
        <f t="shared" si="27"/>
        <v>7000</v>
      </c>
      <c r="U131" s="137"/>
      <c r="V131" s="137"/>
      <c r="W131" s="137"/>
    </row>
    <row r="132" spans="1:23" ht="12.75">
      <c r="A132" s="394" t="s">
        <v>323</v>
      </c>
      <c r="E132" s="1">
        <v>4</v>
      </c>
      <c r="I132" s="1">
        <v>112</v>
      </c>
      <c r="J132" s="25">
        <v>32411</v>
      </c>
      <c r="K132" s="31" t="s">
        <v>399</v>
      </c>
      <c r="L132" s="64"/>
      <c r="M132" s="26"/>
      <c r="N132" s="26">
        <v>1020</v>
      </c>
      <c r="O132" s="29">
        <v>3000</v>
      </c>
      <c r="P132" s="29">
        <v>3000</v>
      </c>
      <c r="Q132" s="139">
        <v>2000</v>
      </c>
      <c r="R132" s="100">
        <v>3000</v>
      </c>
      <c r="S132" s="138">
        <v>2000</v>
      </c>
      <c r="T132" s="29">
        <v>2000</v>
      </c>
      <c r="U132" s="137"/>
      <c r="V132" s="137"/>
      <c r="W132" s="137"/>
    </row>
    <row r="133" spans="1:23" ht="12.75">
      <c r="A133" s="394" t="s">
        <v>323</v>
      </c>
      <c r="E133" s="1">
        <v>4</v>
      </c>
      <c r="I133" s="1">
        <v>112</v>
      </c>
      <c r="J133" s="25">
        <v>32412</v>
      </c>
      <c r="K133" s="31" t="s">
        <v>400</v>
      </c>
      <c r="L133" s="64"/>
      <c r="M133" s="26"/>
      <c r="N133" s="26">
        <v>4171</v>
      </c>
      <c r="O133" s="29">
        <v>2000</v>
      </c>
      <c r="P133" s="29">
        <v>14000</v>
      </c>
      <c r="Q133" s="139">
        <v>6500</v>
      </c>
      <c r="R133" s="100">
        <v>14000</v>
      </c>
      <c r="S133" s="138">
        <v>5000</v>
      </c>
      <c r="T133" s="29">
        <v>5000</v>
      </c>
      <c r="U133" s="137"/>
      <c r="V133" s="137"/>
      <c r="W133" s="137"/>
    </row>
    <row r="134" spans="1:23" ht="12.75">
      <c r="A134" s="394" t="s">
        <v>323</v>
      </c>
      <c r="I134" s="1">
        <v>112</v>
      </c>
      <c r="J134" s="63">
        <v>329</v>
      </c>
      <c r="K134" s="63" t="s">
        <v>103</v>
      </c>
      <c r="L134" s="63"/>
      <c r="M134" s="78">
        <f>M135+M136+M137+M139</f>
        <v>122806</v>
      </c>
      <c r="N134" s="136">
        <f aca="true" t="shared" si="28" ref="N134:T134">N135+N136+N137+N139+N138</f>
        <v>96735</v>
      </c>
      <c r="O134" s="136">
        <f t="shared" si="28"/>
        <v>90500</v>
      </c>
      <c r="P134" s="136">
        <f t="shared" si="28"/>
        <v>106500</v>
      </c>
      <c r="Q134" s="136">
        <f>Q135+Q136+Q137+Q139+Q138</f>
        <v>81500</v>
      </c>
      <c r="R134" s="289">
        <f t="shared" si="28"/>
        <v>52500</v>
      </c>
      <c r="S134" s="136">
        <f>S135+S136+S137+S139+S138</f>
        <v>81500</v>
      </c>
      <c r="T134" s="77">
        <f t="shared" si="28"/>
        <v>81500</v>
      </c>
      <c r="U134" s="137">
        <f t="shared" si="21"/>
        <v>117.67955801104972</v>
      </c>
      <c r="V134" s="137">
        <f t="shared" si="22"/>
        <v>76.52582159624414</v>
      </c>
      <c r="W134" s="137">
        <f t="shared" si="23"/>
        <v>64.41717791411043</v>
      </c>
    </row>
    <row r="135" spans="1:23" ht="12.75">
      <c r="A135" s="394" t="s">
        <v>323</v>
      </c>
      <c r="E135" s="1">
        <v>4</v>
      </c>
      <c r="I135" s="1">
        <v>112</v>
      </c>
      <c r="J135" s="25">
        <v>3292</v>
      </c>
      <c r="K135" s="31" t="s">
        <v>196</v>
      </c>
      <c r="L135" s="64"/>
      <c r="M135" s="26">
        <v>22582</v>
      </c>
      <c r="N135" s="26">
        <v>23083</v>
      </c>
      <c r="O135" s="29">
        <v>22000</v>
      </c>
      <c r="P135" s="29">
        <v>24000</v>
      </c>
      <c r="Q135" s="139">
        <v>22000</v>
      </c>
      <c r="R135" s="100">
        <v>35000</v>
      </c>
      <c r="S135" s="138">
        <v>22000</v>
      </c>
      <c r="T135" s="29">
        <v>22000</v>
      </c>
      <c r="U135" s="137">
        <f t="shared" si="21"/>
        <v>109.09090909090908</v>
      </c>
      <c r="V135" s="137">
        <f t="shared" si="22"/>
        <v>91.66666666666666</v>
      </c>
      <c r="W135" s="137">
        <f t="shared" si="23"/>
        <v>159.0909090909091</v>
      </c>
    </row>
    <row r="136" spans="1:23" ht="12.75">
      <c r="A136" s="394" t="s">
        <v>323</v>
      </c>
      <c r="E136" s="1">
        <v>4</v>
      </c>
      <c r="I136" s="1">
        <v>112</v>
      </c>
      <c r="J136" s="25">
        <v>3293</v>
      </c>
      <c r="K136" s="31" t="s">
        <v>177</v>
      </c>
      <c r="L136" s="64"/>
      <c r="M136" s="26">
        <v>60292</v>
      </c>
      <c r="N136" s="26">
        <v>60818</v>
      </c>
      <c r="O136" s="29">
        <v>50000</v>
      </c>
      <c r="P136" s="29">
        <v>65000</v>
      </c>
      <c r="Q136" s="139">
        <v>40000</v>
      </c>
      <c r="R136" s="100">
        <v>0</v>
      </c>
      <c r="S136" s="138">
        <v>40000</v>
      </c>
      <c r="T136" s="29">
        <v>40000</v>
      </c>
      <c r="U136" s="137">
        <f t="shared" si="21"/>
        <v>130</v>
      </c>
      <c r="V136" s="137">
        <f t="shared" si="22"/>
        <v>61.53846153846154</v>
      </c>
      <c r="W136" s="137">
        <f t="shared" si="23"/>
        <v>0</v>
      </c>
    </row>
    <row r="137" spans="1:23" ht="12.75">
      <c r="A137" s="394" t="s">
        <v>323</v>
      </c>
      <c r="E137" s="1">
        <v>4</v>
      </c>
      <c r="I137" s="1">
        <v>112</v>
      </c>
      <c r="J137" s="25">
        <v>3294</v>
      </c>
      <c r="K137" s="31" t="s">
        <v>197</v>
      </c>
      <c r="L137" s="64"/>
      <c r="M137" s="26">
        <v>1649</v>
      </c>
      <c r="N137" s="26">
        <v>2160</v>
      </c>
      <c r="O137" s="29">
        <v>2500</v>
      </c>
      <c r="P137" s="29">
        <v>2500</v>
      </c>
      <c r="Q137" s="139">
        <v>2500</v>
      </c>
      <c r="R137" s="100">
        <v>2500</v>
      </c>
      <c r="S137" s="138">
        <v>2500</v>
      </c>
      <c r="T137" s="29">
        <v>2500</v>
      </c>
      <c r="U137" s="137">
        <f t="shared" si="21"/>
        <v>100</v>
      </c>
      <c r="V137" s="137">
        <f t="shared" si="22"/>
        <v>100</v>
      </c>
      <c r="W137" s="137">
        <f t="shared" si="23"/>
        <v>100</v>
      </c>
    </row>
    <row r="138" spans="1:23" ht="12.75">
      <c r="A138" s="394" t="s">
        <v>323</v>
      </c>
      <c r="C138" s="1">
        <v>2</v>
      </c>
      <c r="I138" s="1">
        <v>112</v>
      </c>
      <c r="J138" s="25">
        <v>3295</v>
      </c>
      <c r="K138" s="31" t="s">
        <v>374</v>
      </c>
      <c r="L138" s="64"/>
      <c r="M138" s="26"/>
      <c r="N138" s="26">
        <v>10674</v>
      </c>
      <c r="O138" s="29">
        <v>15000</v>
      </c>
      <c r="P138" s="29">
        <v>10000</v>
      </c>
      <c r="Q138" s="139">
        <v>16000</v>
      </c>
      <c r="R138" s="100">
        <v>10000</v>
      </c>
      <c r="S138" s="138">
        <v>16000</v>
      </c>
      <c r="T138" s="29">
        <v>16000</v>
      </c>
      <c r="U138" s="137">
        <f t="shared" si="21"/>
        <v>66.66666666666666</v>
      </c>
      <c r="V138" s="137">
        <f t="shared" si="22"/>
        <v>160</v>
      </c>
      <c r="W138" s="137">
        <f t="shared" si="23"/>
        <v>62.5</v>
      </c>
    </row>
    <row r="139" spans="1:23" ht="12.75">
      <c r="A139" s="394" t="s">
        <v>323</v>
      </c>
      <c r="E139" s="1">
        <v>4</v>
      </c>
      <c r="I139" s="1">
        <v>112</v>
      </c>
      <c r="J139" s="25">
        <v>3299</v>
      </c>
      <c r="K139" s="25" t="s">
        <v>103</v>
      </c>
      <c r="L139" s="63"/>
      <c r="M139" s="26">
        <v>38283</v>
      </c>
      <c r="N139" s="26">
        <v>0</v>
      </c>
      <c r="O139" s="29">
        <v>1000</v>
      </c>
      <c r="P139" s="29">
        <v>5000</v>
      </c>
      <c r="Q139" s="139">
        <v>1000</v>
      </c>
      <c r="R139" s="100">
        <v>5000</v>
      </c>
      <c r="S139" s="138">
        <v>1000</v>
      </c>
      <c r="T139" s="29">
        <v>1000</v>
      </c>
      <c r="U139" s="137">
        <f t="shared" si="21"/>
        <v>500</v>
      </c>
      <c r="V139" s="137">
        <f t="shared" si="22"/>
        <v>20</v>
      </c>
      <c r="W139" s="137">
        <f t="shared" si="23"/>
        <v>500</v>
      </c>
    </row>
    <row r="140" spans="1:23" ht="12.75">
      <c r="A140" s="394" t="s">
        <v>323</v>
      </c>
      <c r="I140" s="1">
        <v>112</v>
      </c>
      <c r="J140" s="63">
        <v>34</v>
      </c>
      <c r="K140" s="172" t="s">
        <v>46</v>
      </c>
      <c r="L140" s="64"/>
      <c r="M140" s="173">
        <f aca="true" t="shared" si="29" ref="M140:T140">M141+M142</f>
        <v>22586</v>
      </c>
      <c r="N140" s="136">
        <f t="shared" si="29"/>
        <v>28341</v>
      </c>
      <c r="O140" s="136">
        <f t="shared" si="29"/>
        <v>28000</v>
      </c>
      <c r="P140" s="136">
        <f t="shared" si="29"/>
        <v>56000</v>
      </c>
      <c r="Q140" s="136">
        <f>Q141+Q142</f>
        <v>31000</v>
      </c>
      <c r="R140" s="289">
        <f t="shared" si="29"/>
        <v>31000</v>
      </c>
      <c r="S140" s="136">
        <f>S141+S142</f>
        <v>37000</v>
      </c>
      <c r="T140" s="77">
        <f t="shared" si="29"/>
        <v>37000</v>
      </c>
      <c r="U140" s="137">
        <f t="shared" si="21"/>
        <v>200</v>
      </c>
      <c r="V140" s="137">
        <f t="shared" si="22"/>
        <v>55.35714285714286</v>
      </c>
      <c r="W140" s="137">
        <f t="shared" si="23"/>
        <v>100</v>
      </c>
    </row>
    <row r="141" spans="1:23" ht="12.75">
      <c r="A141" s="394" t="s">
        <v>323</v>
      </c>
      <c r="E141" s="1">
        <v>4</v>
      </c>
      <c r="I141" s="1">
        <v>112</v>
      </c>
      <c r="J141" s="25">
        <v>3431</v>
      </c>
      <c r="K141" s="25" t="s">
        <v>198</v>
      </c>
      <c r="L141" s="25"/>
      <c r="M141" s="26">
        <v>11538</v>
      </c>
      <c r="N141" s="26">
        <v>20506</v>
      </c>
      <c r="O141" s="29">
        <v>24000</v>
      </c>
      <c r="P141" s="29">
        <v>26000</v>
      </c>
      <c r="Q141" s="139">
        <v>19000</v>
      </c>
      <c r="R141" s="100">
        <v>26000</v>
      </c>
      <c r="S141" s="138">
        <v>25000</v>
      </c>
      <c r="T141" s="29">
        <v>25000</v>
      </c>
      <c r="U141" s="137">
        <f t="shared" si="21"/>
        <v>108.33333333333333</v>
      </c>
      <c r="V141" s="137">
        <f t="shared" si="22"/>
        <v>73.07692307692307</v>
      </c>
      <c r="W141" s="137">
        <f t="shared" si="23"/>
        <v>136.8421052631579</v>
      </c>
    </row>
    <row r="142" spans="1:23" ht="12.75">
      <c r="A142" s="394" t="s">
        <v>323</v>
      </c>
      <c r="E142" s="1">
        <v>4</v>
      </c>
      <c r="I142" s="1">
        <v>112</v>
      </c>
      <c r="J142" s="42">
        <v>3439</v>
      </c>
      <c r="K142" s="42" t="s">
        <v>48</v>
      </c>
      <c r="L142" s="42"/>
      <c r="M142" s="43">
        <v>11048</v>
      </c>
      <c r="N142" s="43">
        <v>7835</v>
      </c>
      <c r="O142" s="73">
        <v>4000</v>
      </c>
      <c r="P142" s="73">
        <v>30000</v>
      </c>
      <c r="Q142" s="157">
        <v>12000</v>
      </c>
      <c r="R142" s="301">
        <v>5000</v>
      </c>
      <c r="S142" s="158">
        <v>12000</v>
      </c>
      <c r="T142" s="73">
        <v>12000</v>
      </c>
      <c r="U142" s="174">
        <f t="shared" si="21"/>
        <v>750</v>
      </c>
      <c r="V142" s="174">
        <f t="shared" si="22"/>
        <v>40</v>
      </c>
      <c r="W142" s="174">
        <f t="shared" si="23"/>
        <v>41.66666666666667</v>
      </c>
    </row>
    <row r="143" spans="1:23" ht="12.75">
      <c r="A143" s="394" t="s">
        <v>323</v>
      </c>
      <c r="I143" s="1">
        <v>112</v>
      </c>
      <c r="J143" s="63">
        <v>381</v>
      </c>
      <c r="K143" s="63" t="s">
        <v>53</v>
      </c>
      <c r="L143" s="66"/>
      <c r="M143" s="78"/>
      <c r="N143" s="77">
        <f aca="true" t="shared" si="30" ref="N143:T143">N144+N145+N146+N147</f>
        <v>0</v>
      </c>
      <c r="O143" s="77">
        <f t="shared" si="30"/>
        <v>4000</v>
      </c>
      <c r="P143" s="77">
        <f t="shared" si="30"/>
        <v>1000</v>
      </c>
      <c r="Q143" s="77">
        <f>Q144+Q145+Q146+Q147</f>
        <v>0</v>
      </c>
      <c r="R143" s="100">
        <f t="shared" si="30"/>
        <v>1000</v>
      </c>
      <c r="S143" s="77">
        <f>S144+S145+S146+S147</f>
        <v>0</v>
      </c>
      <c r="T143" s="77">
        <f t="shared" si="30"/>
        <v>0</v>
      </c>
      <c r="U143" s="137"/>
      <c r="V143" s="137"/>
      <c r="W143" s="137"/>
    </row>
    <row r="144" spans="1:23" ht="12.75">
      <c r="A144" s="394" t="s">
        <v>323</v>
      </c>
      <c r="C144" s="1">
        <v>2</v>
      </c>
      <c r="I144" s="1">
        <v>112</v>
      </c>
      <c r="J144" s="25">
        <v>3811</v>
      </c>
      <c r="K144" s="25" t="s">
        <v>292</v>
      </c>
      <c r="L144" s="25"/>
      <c r="M144" s="26"/>
      <c r="N144" s="26">
        <v>0</v>
      </c>
      <c r="O144" s="26">
        <v>1000</v>
      </c>
      <c r="P144" s="26">
        <v>0</v>
      </c>
      <c r="Q144" s="26">
        <v>0</v>
      </c>
      <c r="R144" s="100">
        <v>0</v>
      </c>
      <c r="S144" s="29">
        <v>0</v>
      </c>
      <c r="T144" s="29">
        <v>0</v>
      </c>
      <c r="U144" s="137"/>
      <c r="V144" s="137"/>
      <c r="W144" s="137"/>
    </row>
    <row r="145" spans="1:23" ht="13.5" thickBot="1">
      <c r="A145" s="394" t="s">
        <v>323</v>
      </c>
      <c r="C145" s="1">
        <v>2</v>
      </c>
      <c r="I145" s="1">
        <v>112</v>
      </c>
      <c r="J145" s="25">
        <v>3811</v>
      </c>
      <c r="K145" s="25" t="s">
        <v>293</v>
      </c>
      <c r="L145" s="25"/>
      <c r="M145" s="26"/>
      <c r="N145" s="26">
        <v>0</v>
      </c>
      <c r="O145" s="26">
        <v>1000</v>
      </c>
      <c r="P145" s="26">
        <v>1000</v>
      </c>
      <c r="Q145" s="26">
        <v>0</v>
      </c>
      <c r="R145" s="100">
        <v>1000</v>
      </c>
      <c r="S145" s="29">
        <v>0</v>
      </c>
      <c r="T145" s="29">
        <v>0</v>
      </c>
      <c r="U145" s="175"/>
      <c r="V145" s="175"/>
      <c r="W145" s="175"/>
    </row>
    <row r="146" spans="1:23" ht="12.75">
      <c r="A146" s="394" t="s">
        <v>323</v>
      </c>
      <c r="C146" s="1">
        <v>2</v>
      </c>
      <c r="I146" s="1">
        <v>112</v>
      </c>
      <c r="J146" s="25">
        <v>3811</v>
      </c>
      <c r="K146" s="25" t="s">
        <v>372</v>
      </c>
      <c r="L146" s="25"/>
      <c r="M146" s="26"/>
      <c r="N146" s="26">
        <v>0</v>
      </c>
      <c r="O146" s="26">
        <v>2000</v>
      </c>
      <c r="P146" s="26">
        <v>0</v>
      </c>
      <c r="Q146" s="26">
        <v>0</v>
      </c>
      <c r="R146" s="100">
        <v>0</v>
      </c>
      <c r="S146" s="29">
        <v>0</v>
      </c>
      <c r="T146" s="29">
        <v>0</v>
      </c>
      <c r="U146" s="176"/>
      <c r="V146" s="176"/>
      <c r="W146" s="176"/>
    </row>
    <row r="147" spans="1:23" ht="12.75">
      <c r="A147" s="394" t="s">
        <v>323</v>
      </c>
      <c r="C147" s="1">
        <v>2</v>
      </c>
      <c r="I147" s="1">
        <v>112</v>
      </c>
      <c r="J147" s="25">
        <v>3811</v>
      </c>
      <c r="K147" s="25" t="s">
        <v>373</v>
      </c>
      <c r="L147" s="25"/>
      <c r="M147" s="26"/>
      <c r="N147" s="26">
        <v>0</v>
      </c>
      <c r="O147" s="26">
        <v>0</v>
      </c>
      <c r="P147" s="26">
        <v>0</v>
      </c>
      <c r="Q147" s="26">
        <v>0</v>
      </c>
      <c r="R147" s="100">
        <v>0</v>
      </c>
      <c r="S147" s="29">
        <v>0</v>
      </c>
      <c r="T147" s="29">
        <v>0</v>
      </c>
      <c r="U147" s="176"/>
      <c r="V147" s="176"/>
      <c r="W147" s="176"/>
    </row>
    <row r="148" spans="1:23" ht="12.75">
      <c r="A148" s="394" t="s">
        <v>323</v>
      </c>
      <c r="I148" s="1">
        <v>112</v>
      </c>
      <c r="J148" s="63">
        <v>514</v>
      </c>
      <c r="K148" s="63" t="s">
        <v>492</v>
      </c>
      <c r="L148" s="63"/>
      <c r="M148" s="26"/>
      <c r="N148" s="78">
        <f>N149</f>
        <v>2700</v>
      </c>
      <c r="O148" s="78">
        <f aca="true" t="shared" si="31" ref="O148:T148">O149</f>
        <v>0</v>
      </c>
      <c r="P148" s="78">
        <f t="shared" si="31"/>
        <v>20000</v>
      </c>
      <c r="Q148" s="78">
        <f t="shared" si="31"/>
        <v>0</v>
      </c>
      <c r="R148" s="101">
        <f t="shared" si="31"/>
        <v>0</v>
      </c>
      <c r="S148" s="78">
        <f t="shared" si="31"/>
        <v>0</v>
      </c>
      <c r="T148" s="78">
        <f t="shared" si="31"/>
        <v>0</v>
      </c>
      <c r="U148" s="176"/>
      <c r="V148" s="176"/>
      <c r="W148" s="176"/>
    </row>
    <row r="149" spans="1:23" ht="13.5" thickBot="1">
      <c r="A149" s="394" t="s">
        <v>565</v>
      </c>
      <c r="I149" s="1">
        <v>112</v>
      </c>
      <c r="J149" s="90">
        <v>5141</v>
      </c>
      <c r="K149" s="90" t="s">
        <v>493</v>
      </c>
      <c r="L149" s="90"/>
      <c r="M149" s="91"/>
      <c r="N149" s="91">
        <v>2700</v>
      </c>
      <c r="O149" s="91">
        <v>0</v>
      </c>
      <c r="P149" s="91">
        <v>20000</v>
      </c>
      <c r="Q149" s="91">
        <v>0</v>
      </c>
      <c r="R149" s="314">
        <v>0</v>
      </c>
      <c r="S149" s="120">
        <v>0</v>
      </c>
      <c r="T149" s="120">
        <v>0</v>
      </c>
      <c r="U149" s="176"/>
      <c r="V149" s="176"/>
      <c r="W149" s="176"/>
    </row>
    <row r="150" spans="10:23" ht="12.75">
      <c r="J150" s="177"/>
      <c r="K150" s="177" t="s">
        <v>259</v>
      </c>
      <c r="L150" s="177"/>
      <c r="M150" s="178">
        <f aca="true" t="shared" si="32" ref="M150:R150">M84</f>
        <v>1456776</v>
      </c>
      <c r="N150" s="178">
        <f>N84</f>
        <v>1666915</v>
      </c>
      <c r="O150" s="178">
        <f t="shared" si="32"/>
        <v>1808200</v>
      </c>
      <c r="P150" s="178">
        <f t="shared" si="32"/>
        <v>1960250</v>
      </c>
      <c r="Q150" s="179">
        <f>Q84</f>
        <v>1830600</v>
      </c>
      <c r="R150" s="290">
        <f t="shared" si="32"/>
        <v>1996000</v>
      </c>
      <c r="S150" s="179">
        <f>S84</f>
        <v>1914700</v>
      </c>
      <c r="T150" s="178">
        <f>T84</f>
        <v>1914700</v>
      </c>
      <c r="U150" s="180"/>
      <c r="V150" s="180"/>
      <c r="W150" s="180"/>
    </row>
    <row r="151" spans="10:23" ht="12.75">
      <c r="J151" s="181"/>
      <c r="K151" s="181"/>
      <c r="L151" s="181"/>
      <c r="M151" s="182"/>
      <c r="N151" s="182"/>
      <c r="O151" s="182"/>
      <c r="P151" s="109"/>
      <c r="Q151" s="183"/>
      <c r="R151" s="315"/>
      <c r="S151" s="154"/>
      <c r="T151" s="109"/>
      <c r="U151" s="184"/>
      <c r="V151" s="184"/>
      <c r="W151" s="184"/>
    </row>
    <row r="152" spans="1:23" ht="12.75">
      <c r="A152" s="396" t="s">
        <v>594</v>
      </c>
      <c r="B152" s="21"/>
      <c r="C152" s="21"/>
      <c r="D152" s="21"/>
      <c r="E152" s="21"/>
      <c r="F152" s="21"/>
      <c r="G152" s="21"/>
      <c r="H152" s="21"/>
      <c r="I152" s="21">
        <v>112</v>
      </c>
      <c r="J152" s="343" t="s">
        <v>92</v>
      </c>
      <c r="K152" s="343" t="s">
        <v>234</v>
      </c>
      <c r="L152" s="343"/>
      <c r="M152" s="354"/>
      <c r="N152" s="354"/>
      <c r="O152" s="354"/>
      <c r="P152" s="354"/>
      <c r="Q152" s="355"/>
      <c r="R152" s="356"/>
      <c r="S152" s="355"/>
      <c r="T152" s="354"/>
      <c r="U152" s="152"/>
      <c r="V152" s="152"/>
      <c r="W152" s="152"/>
    </row>
    <row r="153" spans="1:23" ht="12.75">
      <c r="A153" s="396" t="s">
        <v>594</v>
      </c>
      <c r="I153" s="1">
        <v>112</v>
      </c>
      <c r="J153" s="66">
        <v>3</v>
      </c>
      <c r="K153" s="66" t="s">
        <v>9</v>
      </c>
      <c r="L153" s="66"/>
      <c r="M153" s="78">
        <f aca="true" t="shared" si="33" ref="M153:T154">M154</f>
        <v>52528</v>
      </c>
      <c r="N153" s="136">
        <f t="shared" si="33"/>
        <v>75429</v>
      </c>
      <c r="O153" s="136">
        <f t="shared" si="33"/>
        <v>15000</v>
      </c>
      <c r="P153" s="136">
        <f t="shared" si="33"/>
        <v>18000</v>
      </c>
      <c r="Q153" s="136">
        <f t="shared" si="33"/>
        <v>10000</v>
      </c>
      <c r="R153" s="289">
        <f t="shared" si="33"/>
        <v>15000</v>
      </c>
      <c r="S153" s="136">
        <f t="shared" si="33"/>
        <v>15000</v>
      </c>
      <c r="T153" s="77">
        <f t="shared" si="33"/>
        <v>15000</v>
      </c>
      <c r="U153" s="137">
        <f aca="true" t="shared" si="34" ref="U153:W157">P153/O153*100</f>
        <v>120</v>
      </c>
      <c r="V153" s="137">
        <f t="shared" si="34"/>
        <v>55.55555555555556</v>
      </c>
      <c r="W153" s="137">
        <f t="shared" si="34"/>
        <v>150</v>
      </c>
    </row>
    <row r="154" spans="1:23" ht="12.75">
      <c r="A154" s="396" t="s">
        <v>594</v>
      </c>
      <c r="I154" s="1">
        <v>112</v>
      </c>
      <c r="J154" s="25">
        <v>32</v>
      </c>
      <c r="K154" s="31" t="s">
        <v>41</v>
      </c>
      <c r="L154" s="30"/>
      <c r="M154" s="26">
        <f>M155+M157</f>
        <v>52528</v>
      </c>
      <c r="N154" s="138">
        <f>N155</f>
        <v>75429</v>
      </c>
      <c r="O154" s="138">
        <f>O155</f>
        <v>15000</v>
      </c>
      <c r="P154" s="138">
        <f t="shared" si="33"/>
        <v>18000</v>
      </c>
      <c r="Q154" s="138">
        <f t="shared" si="33"/>
        <v>10000</v>
      </c>
      <c r="R154" s="289">
        <f t="shared" si="33"/>
        <v>15000</v>
      </c>
      <c r="S154" s="138">
        <f>S155+S157</f>
        <v>15000</v>
      </c>
      <c r="T154" s="29">
        <f>T155+T157</f>
        <v>15000</v>
      </c>
      <c r="U154" s="137">
        <f t="shared" si="34"/>
        <v>120</v>
      </c>
      <c r="V154" s="137">
        <f t="shared" si="34"/>
        <v>55.55555555555556</v>
      </c>
      <c r="W154" s="137">
        <f t="shared" si="34"/>
        <v>150</v>
      </c>
    </row>
    <row r="155" spans="1:23" ht="12.75">
      <c r="A155" s="396" t="s">
        <v>594</v>
      </c>
      <c r="C155" s="1">
        <v>2</v>
      </c>
      <c r="D155" s="1">
        <v>3</v>
      </c>
      <c r="E155" s="1">
        <v>4</v>
      </c>
      <c r="I155" s="1">
        <v>112</v>
      </c>
      <c r="J155" s="65">
        <v>323</v>
      </c>
      <c r="K155" s="65" t="s">
        <v>44</v>
      </c>
      <c r="L155" s="65"/>
      <c r="M155" s="26">
        <v>52528</v>
      </c>
      <c r="N155" s="26">
        <f>N156</f>
        <v>75429</v>
      </c>
      <c r="O155" s="26">
        <f aca="true" t="shared" si="35" ref="O155:W155">O156</f>
        <v>15000</v>
      </c>
      <c r="P155" s="26">
        <f t="shared" si="35"/>
        <v>18000</v>
      </c>
      <c r="Q155" s="26">
        <f t="shared" si="35"/>
        <v>10000</v>
      </c>
      <c r="R155" s="101">
        <f t="shared" si="35"/>
        <v>15000</v>
      </c>
      <c r="S155" s="26">
        <f t="shared" si="35"/>
        <v>15000</v>
      </c>
      <c r="T155" s="26">
        <f t="shared" si="35"/>
        <v>15000</v>
      </c>
      <c r="U155" s="26">
        <f t="shared" si="35"/>
        <v>0</v>
      </c>
      <c r="V155" s="26">
        <f t="shared" si="35"/>
        <v>0</v>
      </c>
      <c r="W155" s="26">
        <f t="shared" si="35"/>
        <v>0</v>
      </c>
    </row>
    <row r="156" spans="1:23" ht="12.75">
      <c r="A156" s="396" t="s">
        <v>594</v>
      </c>
      <c r="C156" s="1">
        <v>2</v>
      </c>
      <c r="E156" s="1">
        <v>4</v>
      </c>
      <c r="I156" s="1">
        <v>112</v>
      </c>
      <c r="J156" s="25">
        <v>3232</v>
      </c>
      <c r="K156" s="25" t="s">
        <v>375</v>
      </c>
      <c r="L156" s="25"/>
      <c r="M156" s="26"/>
      <c r="N156" s="26">
        <v>75429</v>
      </c>
      <c r="O156" s="29">
        <v>15000</v>
      </c>
      <c r="P156" s="29">
        <v>18000</v>
      </c>
      <c r="Q156" s="139">
        <v>10000</v>
      </c>
      <c r="R156" s="100">
        <v>15000</v>
      </c>
      <c r="S156" s="138">
        <v>15000</v>
      </c>
      <c r="T156" s="29">
        <v>15000</v>
      </c>
      <c r="U156" s="137"/>
      <c r="V156" s="137"/>
      <c r="W156" s="137"/>
    </row>
    <row r="157" spans="1:23" ht="12.75">
      <c r="A157" s="396" t="s">
        <v>594</v>
      </c>
      <c r="I157" s="1">
        <v>112</v>
      </c>
      <c r="J157" s="65">
        <v>329</v>
      </c>
      <c r="K157" s="65" t="s">
        <v>90</v>
      </c>
      <c r="L157" s="65"/>
      <c r="M157" s="26">
        <v>0</v>
      </c>
      <c r="N157" s="26">
        <v>0</v>
      </c>
      <c r="O157" s="29">
        <v>0</v>
      </c>
      <c r="P157" s="29">
        <v>0</v>
      </c>
      <c r="Q157" s="139">
        <v>0</v>
      </c>
      <c r="R157" s="100">
        <v>0</v>
      </c>
      <c r="S157" s="138">
        <v>0</v>
      </c>
      <c r="T157" s="29">
        <v>0</v>
      </c>
      <c r="U157" s="137" t="e">
        <f t="shared" si="34"/>
        <v>#DIV/0!</v>
      </c>
      <c r="V157" s="137" t="e">
        <f t="shared" si="34"/>
        <v>#DIV/0!</v>
      </c>
      <c r="W157" s="137" t="e">
        <f t="shared" si="34"/>
        <v>#DIV/0!</v>
      </c>
    </row>
    <row r="158" spans="1:23" ht="12.75">
      <c r="A158" s="396" t="s">
        <v>594</v>
      </c>
      <c r="J158" s="185">
        <v>4</v>
      </c>
      <c r="K158" s="185" t="s">
        <v>10</v>
      </c>
      <c r="L158" s="185"/>
      <c r="M158" s="53"/>
      <c r="N158" s="53">
        <f aca="true" t="shared" si="36" ref="N158:T158">N159</f>
        <v>96359</v>
      </c>
      <c r="O158" s="53">
        <f t="shared" si="36"/>
        <v>50000</v>
      </c>
      <c r="P158" s="53">
        <f t="shared" si="36"/>
        <v>56400</v>
      </c>
      <c r="Q158" s="53">
        <f t="shared" si="36"/>
        <v>0</v>
      </c>
      <c r="R158" s="316">
        <f t="shared" si="36"/>
        <v>40000</v>
      </c>
      <c r="S158" s="53">
        <f t="shared" si="36"/>
        <v>0</v>
      </c>
      <c r="T158" s="53">
        <f t="shared" si="36"/>
        <v>0</v>
      </c>
      <c r="U158" s="142"/>
      <c r="V158" s="142"/>
      <c r="W158" s="142"/>
    </row>
    <row r="159" spans="1:23" ht="12.75">
      <c r="A159" s="396" t="s">
        <v>594</v>
      </c>
      <c r="J159" s="25">
        <v>42</v>
      </c>
      <c r="K159" s="25" t="s">
        <v>376</v>
      </c>
      <c r="L159" s="25"/>
      <c r="M159" s="26"/>
      <c r="N159" s="26">
        <f>N160+N164+N161</f>
        <v>96359</v>
      </c>
      <c r="O159" s="26">
        <f>O160+O164+O161+O162</f>
        <v>50000</v>
      </c>
      <c r="P159" s="26">
        <f aca="true" t="shared" si="37" ref="P159:W159">P160+P164+P161+P162</f>
        <v>56400</v>
      </c>
      <c r="Q159" s="26">
        <f t="shared" si="37"/>
        <v>0</v>
      </c>
      <c r="R159" s="101">
        <f>R160+R164+R161+R162+R163</f>
        <v>40000</v>
      </c>
      <c r="S159" s="26">
        <f t="shared" si="37"/>
        <v>0</v>
      </c>
      <c r="T159" s="26">
        <f t="shared" si="37"/>
        <v>0</v>
      </c>
      <c r="U159" s="26">
        <f t="shared" si="37"/>
        <v>0</v>
      </c>
      <c r="V159" s="26">
        <f t="shared" si="37"/>
        <v>0</v>
      </c>
      <c r="W159" s="26">
        <f t="shared" si="37"/>
        <v>0</v>
      </c>
    </row>
    <row r="160" spans="1:23" ht="12.75">
      <c r="A160" s="396" t="s">
        <v>594</v>
      </c>
      <c r="C160" s="1">
        <v>2</v>
      </c>
      <c r="E160" s="1">
        <v>4</v>
      </c>
      <c r="J160" s="25">
        <v>4212</v>
      </c>
      <c r="K160" s="25" t="s">
        <v>377</v>
      </c>
      <c r="L160" s="25"/>
      <c r="M160" s="26"/>
      <c r="N160" s="26">
        <v>96359</v>
      </c>
      <c r="O160" s="26">
        <v>0</v>
      </c>
      <c r="P160" s="26">
        <v>0</v>
      </c>
      <c r="Q160" s="139">
        <v>0</v>
      </c>
      <c r="R160" s="100">
        <v>0</v>
      </c>
      <c r="S160" s="138">
        <v>0</v>
      </c>
      <c r="T160" s="29">
        <v>0</v>
      </c>
      <c r="U160" s="142"/>
      <c r="V160" s="142"/>
      <c r="W160" s="142"/>
    </row>
    <row r="161" spans="1:23" ht="12.75" hidden="1">
      <c r="A161" s="396" t="s">
        <v>594</v>
      </c>
      <c r="C161" s="1">
        <v>2</v>
      </c>
      <c r="E161" s="1">
        <v>4</v>
      </c>
      <c r="J161" s="52">
        <v>4212</v>
      </c>
      <c r="K161" s="52" t="s">
        <v>401</v>
      </c>
      <c r="L161" s="52"/>
      <c r="M161" s="53"/>
      <c r="N161" s="53">
        <v>0</v>
      </c>
      <c r="O161" s="53">
        <v>0</v>
      </c>
      <c r="P161" s="53">
        <v>0</v>
      </c>
      <c r="Q161" s="188">
        <v>0</v>
      </c>
      <c r="R161" s="317">
        <v>0</v>
      </c>
      <c r="S161" s="187">
        <v>0</v>
      </c>
      <c r="T161" s="58">
        <v>0</v>
      </c>
      <c r="U161" s="142"/>
      <c r="V161" s="142"/>
      <c r="W161" s="142"/>
    </row>
    <row r="162" spans="1:23" ht="12.75">
      <c r="A162" s="396" t="s">
        <v>594</v>
      </c>
      <c r="J162" s="52">
        <v>4212</v>
      </c>
      <c r="K162" s="52" t="s">
        <v>512</v>
      </c>
      <c r="L162" s="52"/>
      <c r="M162" s="53"/>
      <c r="N162" s="53">
        <v>0</v>
      </c>
      <c r="O162" s="53">
        <v>40000</v>
      </c>
      <c r="P162" s="53">
        <v>52000</v>
      </c>
      <c r="Q162" s="188">
        <v>0</v>
      </c>
      <c r="R162" s="317">
        <v>40000</v>
      </c>
      <c r="S162" s="187">
        <v>0</v>
      </c>
      <c r="T162" s="58">
        <v>0</v>
      </c>
      <c r="U162" s="142"/>
      <c r="V162" s="142"/>
      <c r="W162" s="142"/>
    </row>
    <row r="163" spans="1:23" ht="12.75" hidden="1">
      <c r="A163" s="396" t="s">
        <v>594</v>
      </c>
      <c r="J163" s="52">
        <v>4212</v>
      </c>
      <c r="K163" s="52" t="s">
        <v>450</v>
      </c>
      <c r="L163" s="52"/>
      <c r="M163" s="53"/>
      <c r="N163" s="53">
        <v>0</v>
      </c>
      <c r="O163" s="53">
        <v>0</v>
      </c>
      <c r="P163" s="53">
        <v>0</v>
      </c>
      <c r="Q163" s="188">
        <v>0</v>
      </c>
      <c r="R163" s="317">
        <v>0</v>
      </c>
      <c r="S163" s="187">
        <v>0</v>
      </c>
      <c r="T163" s="58">
        <v>0</v>
      </c>
      <c r="U163" s="142"/>
      <c r="V163" s="142"/>
      <c r="W163" s="142"/>
    </row>
    <row r="164" spans="1:23" ht="13.5" thickBot="1">
      <c r="A164" s="396" t="s">
        <v>594</v>
      </c>
      <c r="C164" s="1">
        <v>2</v>
      </c>
      <c r="E164" s="1">
        <v>4</v>
      </c>
      <c r="J164" s="52">
        <v>4227</v>
      </c>
      <c r="K164" s="52" t="s">
        <v>378</v>
      </c>
      <c r="L164" s="52"/>
      <c r="M164" s="53"/>
      <c r="N164" s="53">
        <v>0</v>
      </c>
      <c r="O164" s="53">
        <v>10000</v>
      </c>
      <c r="P164" s="53">
        <v>4400</v>
      </c>
      <c r="Q164" s="188">
        <v>0</v>
      </c>
      <c r="R164" s="317">
        <v>0</v>
      </c>
      <c r="S164" s="187">
        <v>0</v>
      </c>
      <c r="T164" s="58">
        <v>0</v>
      </c>
      <c r="U164" s="142"/>
      <c r="V164" s="142"/>
      <c r="W164" s="142"/>
    </row>
    <row r="165" spans="10:23" ht="12.75">
      <c r="J165" s="177"/>
      <c r="K165" s="177" t="s">
        <v>259</v>
      </c>
      <c r="L165" s="177"/>
      <c r="M165" s="178">
        <f>M153</f>
        <v>52528</v>
      </c>
      <c r="N165" s="178">
        <f aca="true" t="shared" si="38" ref="N165:T165">N153+N158</f>
        <v>171788</v>
      </c>
      <c r="O165" s="178">
        <f t="shared" si="38"/>
        <v>65000</v>
      </c>
      <c r="P165" s="178">
        <f t="shared" si="38"/>
        <v>74400</v>
      </c>
      <c r="Q165" s="179">
        <f t="shared" si="38"/>
        <v>10000</v>
      </c>
      <c r="R165" s="290">
        <f t="shared" si="38"/>
        <v>55000</v>
      </c>
      <c r="S165" s="179">
        <f t="shared" si="38"/>
        <v>15000</v>
      </c>
      <c r="T165" s="178">
        <f t="shared" si="38"/>
        <v>15000</v>
      </c>
      <c r="U165" s="180"/>
      <c r="V165" s="180"/>
      <c r="W165" s="180"/>
    </row>
    <row r="166" spans="10:23" ht="12.75">
      <c r="J166" s="181"/>
      <c r="K166" s="181"/>
      <c r="L166" s="181"/>
      <c r="M166" s="182"/>
      <c r="N166" s="182"/>
      <c r="O166" s="182"/>
      <c r="P166" s="109"/>
      <c r="Q166" s="183"/>
      <c r="R166" s="315"/>
      <c r="S166" s="154"/>
      <c r="T166" s="109"/>
      <c r="U166" s="184"/>
      <c r="V166" s="184"/>
      <c r="W166" s="184"/>
    </row>
    <row r="167" spans="1:23" s="21" customFormat="1" ht="12.75">
      <c r="A167" s="396" t="s">
        <v>595</v>
      </c>
      <c r="I167" s="21">
        <v>112</v>
      </c>
      <c r="J167" s="343" t="s">
        <v>92</v>
      </c>
      <c r="K167" s="343" t="s">
        <v>225</v>
      </c>
      <c r="L167" s="343"/>
      <c r="M167" s="354"/>
      <c r="N167" s="354"/>
      <c r="O167" s="354"/>
      <c r="P167" s="354"/>
      <c r="Q167" s="355"/>
      <c r="R167" s="356"/>
      <c r="S167" s="355"/>
      <c r="T167" s="354"/>
      <c r="U167" s="152"/>
      <c r="V167" s="152"/>
      <c r="W167" s="152"/>
    </row>
    <row r="168" spans="1:23" ht="12.75">
      <c r="A168" s="396" t="s">
        <v>595</v>
      </c>
      <c r="I168" s="1">
        <v>112</v>
      </c>
      <c r="J168" s="66">
        <v>3</v>
      </c>
      <c r="K168" s="66" t="s">
        <v>9</v>
      </c>
      <c r="L168" s="66"/>
      <c r="M168" s="78">
        <f>M169+M170</f>
        <v>0</v>
      </c>
      <c r="N168" s="78">
        <f aca="true" t="shared" si="39" ref="N168:T168">N169</f>
        <v>0</v>
      </c>
      <c r="O168" s="78">
        <f t="shared" si="39"/>
        <v>10000</v>
      </c>
      <c r="P168" s="78">
        <f t="shared" si="39"/>
        <v>10000</v>
      </c>
      <c r="Q168" s="78">
        <f t="shared" si="39"/>
        <v>10000</v>
      </c>
      <c r="R168" s="101">
        <f t="shared" si="39"/>
        <v>10000</v>
      </c>
      <c r="S168" s="78">
        <f t="shared" si="39"/>
        <v>10000</v>
      </c>
      <c r="T168" s="77">
        <f t="shared" si="39"/>
        <v>10000</v>
      </c>
      <c r="U168" s="137">
        <f aca="true" t="shared" si="40" ref="U168:W170">P168/O168*100</f>
        <v>100</v>
      </c>
      <c r="V168" s="137">
        <f t="shared" si="40"/>
        <v>100</v>
      </c>
      <c r="W168" s="137">
        <f t="shared" si="40"/>
        <v>100</v>
      </c>
    </row>
    <row r="169" spans="1:23" ht="12.75">
      <c r="A169" s="396" t="s">
        <v>595</v>
      </c>
      <c r="I169" s="1">
        <v>112</v>
      </c>
      <c r="J169" s="25">
        <v>38</v>
      </c>
      <c r="K169" s="31" t="s">
        <v>226</v>
      </c>
      <c r="L169" s="107"/>
      <c r="M169" s="26">
        <v>0</v>
      </c>
      <c r="N169" s="26">
        <f>N170</f>
        <v>0</v>
      </c>
      <c r="O169" s="26">
        <f aca="true" t="shared" si="41" ref="O169:T169">O170</f>
        <v>10000</v>
      </c>
      <c r="P169" s="26">
        <f t="shared" si="41"/>
        <v>10000</v>
      </c>
      <c r="Q169" s="26">
        <f t="shared" si="41"/>
        <v>10000</v>
      </c>
      <c r="R169" s="101">
        <f t="shared" si="41"/>
        <v>10000</v>
      </c>
      <c r="S169" s="26">
        <f t="shared" si="41"/>
        <v>10000</v>
      </c>
      <c r="T169" s="26">
        <f t="shared" si="41"/>
        <v>10000</v>
      </c>
      <c r="U169" s="137">
        <f t="shared" si="40"/>
        <v>100</v>
      </c>
      <c r="V169" s="137">
        <f t="shared" si="40"/>
        <v>100</v>
      </c>
      <c r="W169" s="137">
        <f t="shared" si="40"/>
        <v>100</v>
      </c>
    </row>
    <row r="170" spans="1:23" ht="13.5" thickBot="1">
      <c r="A170" s="396" t="s">
        <v>595</v>
      </c>
      <c r="E170" s="1">
        <v>4</v>
      </c>
      <c r="I170" s="1">
        <v>112</v>
      </c>
      <c r="J170" s="25">
        <v>3831</v>
      </c>
      <c r="K170" s="25" t="s">
        <v>225</v>
      </c>
      <c r="L170" s="25"/>
      <c r="M170" s="26">
        <v>0</v>
      </c>
      <c r="N170" s="26">
        <v>0</v>
      </c>
      <c r="O170" s="29">
        <v>10000</v>
      </c>
      <c r="P170" s="29">
        <v>10000</v>
      </c>
      <c r="Q170" s="139">
        <v>10000</v>
      </c>
      <c r="R170" s="100">
        <v>10000</v>
      </c>
      <c r="S170" s="138">
        <v>10000</v>
      </c>
      <c r="T170" s="29">
        <v>10000</v>
      </c>
      <c r="U170" s="137">
        <f t="shared" si="40"/>
        <v>100</v>
      </c>
      <c r="V170" s="137">
        <f t="shared" si="40"/>
        <v>100</v>
      </c>
      <c r="W170" s="137">
        <f t="shared" si="40"/>
        <v>100</v>
      </c>
    </row>
    <row r="171" spans="10:23" ht="12.75">
      <c r="J171" s="177"/>
      <c r="K171" s="177" t="s">
        <v>259</v>
      </c>
      <c r="L171" s="177"/>
      <c r="M171" s="178">
        <f aca="true" t="shared" si="42" ref="M171:R171">M168</f>
        <v>0</v>
      </c>
      <c r="N171" s="178">
        <f t="shared" si="42"/>
        <v>0</v>
      </c>
      <c r="O171" s="178">
        <f t="shared" si="42"/>
        <v>10000</v>
      </c>
      <c r="P171" s="178">
        <f t="shared" si="42"/>
        <v>10000</v>
      </c>
      <c r="Q171" s="179">
        <f>Q168</f>
        <v>10000</v>
      </c>
      <c r="R171" s="290">
        <f t="shared" si="42"/>
        <v>10000</v>
      </c>
      <c r="S171" s="179">
        <f>S168</f>
        <v>10000</v>
      </c>
      <c r="T171" s="178">
        <f>T168</f>
        <v>10000</v>
      </c>
      <c r="U171" s="180"/>
      <c r="V171" s="180"/>
      <c r="W171" s="180"/>
    </row>
    <row r="172" spans="10:23" ht="12.75" hidden="1">
      <c r="J172" s="181"/>
      <c r="K172" s="181"/>
      <c r="L172" s="181"/>
      <c r="M172" s="182"/>
      <c r="N172" s="182"/>
      <c r="O172" s="182"/>
      <c r="P172" s="109"/>
      <c r="Q172" s="183"/>
      <c r="R172" s="315"/>
      <c r="S172" s="154"/>
      <c r="T172" s="109"/>
      <c r="U172" s="184"/>
      <c r="V172" s="184"/>
      <c r="W172" s="184"/>
    </row>
    <row r="173" spans="1:23" s="92" customFormat="1" ht="12.75" hidden="1">
      <c r="A173" s="92" t="s">
        <v>324</v>
      </c>
      <c r="I173" s="92">
        <v>112</v>
      </c>
      <c r="J173" s="92" t="s">
        <v>135</v>
      </c>
      <c r="K173" s="92" t="s">
        <v>139</v>
      </c>
      <c r="M173" s="93"/>
      <c r="N173" s="93"/>
      <c r="O173" s="93"/>
      <c r="P173" s="93"/>
      <c r="Q173" s="189"/>
      <c r="R173" s="318"/>
      <c r="S173" s="163"/>
      <c r="T173" s="22"/>
      <c r="U173" s="190"/>
      <c r="V173" s="190"/>
      <c r="W173" s="190"/>
    </row>
    <row r="174" spans="1:23" s="92" customFormat="1" ht="12.75" hidden="1">
      <c r="A174" s="92" t="s">
        <v>324</v>
      </c>
      <c r="I174" s="92">
        <v>112</v>
      </c>
      <c r="J174" s="191">
        <v>3</v>
      </c>
      <c r="K174" s="191" t="s">
        <v>9</v>
      </c>
      <c r="L174" s="191"/>
      <c r="M174" s="192">
        <f aca="true" t="shared" si="43" ref="M174:R174">M175+M176</f>
        <v>10000</v>
      </c>
      <c r="N174" s="192">
        <f t="shared" si="43"/>
        <v>0</v>
      </c>
      <c r="O174" s="192">
        <f t="shared" si="43"/>
        <v>0</v>
      </c>
      <c r="P174" s="192">
        <f t="shared" si="43"/>
        <v>0</v>
      </c>
      <c r="Q174" s="193">
        <f>Q175+Q176</f>
        <v>0</v>
      </c>
      <c r="R174" s="319">
        <f t="shared" si="43"/>
        <v>0</v>
      </c>
      <c r="S174" s="136">
        <f>S175+S176</f>
        <v>0</v>
      </c>
      <c r="T174" s="77">
        <f>T175+T176</f>
        <v>0</v>
      </c>
      <c r="U174" s="194" t="e">
        <f aca="true" t="shared" si="44" ref="U174:W176">P174/O174*100</f>
        <v>#DIV/0!</v>
      </c>
      <c r="V174" s="194" t="e">
        <f t="shared" si="44"/>
        <v>#DIV/0!</v>
      </c>
      <c r="W174" s="194" t="e">
        <f t="shared" si="44"/>
        <v>#DIV/0!</v>
      </c>
    </row>
    <row r="175" spans="1:23" s="92" customFormat="1" ht="12.75" hidden="1">
      <c r="A175" s="92" t="s">
        <v>324</v>
      </c>
      <c r="I175" s="92">
        <v>112</v>
      </c>
      <c r="J175" s="94">
        <v>38</v>
      </c>
      <c r="K175" s="94" t="s">
        <v>52</v>
      </c>
      <c r="L175" s="94"/>
      <c r="M175" s="95">
        <v>0</v>
      </c>
      <c r="N175" s="95">
        <v>0</v>
      </c>
      <c r="O175" s="95">
        <v>0</v>
      </c>
      <c r="P175" s="95">
        <v>0</v>
      </c>
      <c r="Q175" s="195">
        <v>0</v>
      </c>
      <c r="R175" s="319">
        <v>0</v>
      </c>
      <c r="S175" s="138">
        <v>0</v>
      </c>
      <c r="T175" s="29">
        <v>0</v>
      </c>
      <c r="U175" s="194" t="e">
        <f t="shared" si="44"/>
        <v>#DIV/0!</v>
      </c>
      <c r="V175" s="194" t="e">
        <f t="shared" si="44"/>
        <v>#DIV/0!</v>
      </c>
      <c r="W175" s="194" t="e">
        <f t="shared" si="44"/>
        <v>#DIV/0!</v>
      </c>
    </row>
    <row r="176" spans="1:23" s="92" customFormat="1" ht="12.75" hidden="1">
      <c r="A176" s="92" t="s">
        <v>324</v>
      </c>
      <c r="E176" s="92">
        <v>4</v>
      </c>
      <c r="I176" s="92">
        <v>112</v>
      </c>
      <c r="J176" s="94">
        <v>3851</v>
      </c>
      <c r="K176" s="94" t="s">
        <v>227</v>
      </c>
      <c r="L176" s="94"/>
      <c r="M176" s="95">
        <v>10000</v>
      </c>
      <c r="N176" s="95">
        <v>0</v>
      </c>
      <c r="O176" s="95">
        <v>0</v>
      </c>
      <c r="P176" s="95">
        <v>0</v>
      </c>
      <c r="Q176" s="195">
        <v>0</v>
      </c>
      <c r="R176" s="319">
        <v>0</v>
      </c>
      <c r="S176" s="138">
        <v>0</v>
      </c>
      <c r="T176" s="29">
        <v>0</v>
      </c>
      <c r="U176" s="194" t="e">
        <f t="shared" si="44"/>
        <v>#DIV/0!</v>
      </c>
      <c r="V176" s="194" t="e">
        <f t="shared" si="44"/>
        <v>#DIV/0!</v>
      </c>
      <c r="W176" s="194" t="e">
        <f t="shared" si="44"/>
        <v>#DIV/0!</v>
      </c>
    </row>
    <row r="177" spans="10:23" s="92" customFormat="1" ht="12.75" hidden="1">
      <c r="J177" s="196"/>
      <c r="K177" s="196" t="s">
        <v>259</v>
      </c>
      <c r="L177" s="196"/>
      <c r="M177" s="197">
        <f aca="true" t="shared" si="45" ref="M177:R177">M174</f>
        <v>10000</v>
      </c>
      <c r="N177" s="197">
        <f t="shared" si="45"/>
        <v>0</v>
      </c>
      <c r="O177" s="197">
        <f t="shared" si="45"/>
        <v>0</v>
      </c>
      <c r="P177" s="197">
        <f t="shared" si="45"/>
        <v>0</v>
      </c>
      <c r="Q177" s="198">
        <f>Q174</f>
        <v>0</v>
      </c>
      <c r="R177" s="320">
        <f t="shared" si="45"/>
        <v>0</v>
      </c>
      <c r="S177" s="199">
        <f>S174</f>
        <v>0</v>
      </c>
      <c r="T177" s="200">
        <f>T174</f>
        <v>0</v>
      </c>
      <c r="U177" s="201"/>
      <c r="V177" s="201"/>
      <c r="W177" s="201"/>
    </row>
    <row r="178" spans="10:23" s="21" customFormat="1" ht="12.75">
      <c r="J178" s="147"/>
      <c r="K178" s="147"/>
      <c r="L178" s="147"/>
      <c r="M178" s="109"/>
      <c r="N178" s="109"/>
      <c r="O178" s="109"/>
      <c r="P178" s="109"/>
      <c r="Q178" s="154"/>
      <c r="R178" s="307"/>
      <c r="S178" s="154"/>
      <c r="T178" s="109"/>
      <c r="U178" s="155"/>
      <c r="V178" s="155"/>
      <c r="W178" s="155"/>
    </row>
    <row r="179" spans="10:23" ht="12.75">
      <c r="J179" s="357" t="s">
        <v>141</v>
      </c>
      <c r="K179" s="357" t="s">
        <v>140</v>
      </c>
      <c r="L179" s="357"/>
      <c r="M179" s="18"/>
      <c r="N179" s="18"/>
      <c r="O179" s="18"/>
      <c r="P179" s="18"/>
      <c r="Q179" s="151"/>
      <c r="R179" s="220"/>
      <c r="S179" s="151"/>
      <c r="T179" s="18"/>
      <c r="U179" s="184"/>
      <c r="V179" s="184"/>
      <c r="W179" s="184"/>
    </row>
    <row r="180" spans="1:23" ht="12.75" hidden="1">
      <c r="A180" s="8" t="s">
        <v>325</v>
      </c>
      <c r="B180" s="8"/>
      <c r="C180" s="8"/>
      <c r="D180" s="8"/>
      <c r="E180" s="8"/>
      <c r="F180" s="8"/>
      <c r="G180" s="8"/>
      <c r="H180" s="8"/>
      <c r="I180" s="8"/>
      <c r="J180" s="8" t="s">
        <v>141</v>
      </c>
      <c r="K180" s="8" t="s">
        <v>140</v>
      </c>
      <c r="L180" s="8"/>
      <c r="M180" s="18"/>
      <c r="N180" s="18"/>
      <c r="O180" s="18"/>
      <c r="P180" s="18"/>
      <c r="Q180" s="151"/>
      <c r="R180" s="220"/>
      <c r="S180" s="151"/>
      <c r="T180" s="18"/>
      <c r="U180" s="152"/>
      <c r="V180" s="152"/>
      <c r="W180" s="152"/>
    </row>
    <row r="181" spans="1:23" ht="12.75">
      <c r="A181" s="394" t="s">
        <v>596</v>
      </c>
      <c r="I181" s="1">
        <v>112</v>
      </c>
      <c r="J181" s="66">
        <v>4</v>
      </c>
      <c r="K181" s="66" t="s">
        <v>10</v>
      </c>
      <c r="L181" s="66"/>
      <c r="M181" s="78">
        <f aca="true" t="shared" si="46" ref="M181:T181">M182</f>
        <v>10534</v>
      </c>
      <c r="N181" s="78">
        <f t="shared" si="46"/>
        <v>51091</v>
      </c>
      <c r="O181" s="78">
        <f t="shared" si="46"/>
        <v>30000</v>
      </c>
      <c r="P181" s="78">
        <f t="shared" si="46"/>
        <v>44000</v>
      </c>
      <c r="Q181" s="135">
        <f t="shared" si="46"/>
        <v>35000</v>
      </c>
      <c r="R181" s="100">
        <f t="shared" si="46"/>
        <v>50000</v>
      </c>
      <c r="S181" s="136">
        <f t="shared" si="46"/>
        <v>25000</v>
      </c>
      <c r="T181" s="77">
        <f t="shared" si="46"/>
        <v>25000</v>
      </c>
      <c r="U181" s="137">
        <f aca="true" t="shared" si="47" ref="U181:U188">P181/O181*100</f>
        <v>146.66666666666666</v>
      </c>
      <c r="V181" s="137">
        <f aca="true" t="shared" si="48" ref="V181:V188">Q181/P181*100</f>
        <v>79.54545454545455</v>
      </c>
      <c r="W181" s="137">
        <f aca="true" t="shared" si="49" ref="W181:W188">R181/Q181*100</f>
        <v>142.85714285714286</v>
      </c>
    </row>
    <row r="182" spans="1:23" ht="12.75">
      <c r="A182" s="394" t="s">
        <v>596</v>
      </c>
      <c r="I182" s="1">
        <v>112</v>
      </c>
      <c r="J182" s="25">
        <v>42</v>
      </c>
      <c r="K182" s="25" t="s">
        <v>126</v>
      </c>
      <c r="L182" s="25"/>
      <c r="M182" s="26">
        <f>M184+M185+M187+M188</f>
        <v>10534</v>
      </c>
      <c r="N182" s="29">
        <f>N184+N185+N187+N188+N186</f>
        <v>51091</v>
      </c>
      <c r="O182" s="29">
        <f>O184+O185+O187+O188</f>
        <v>30000</v>
      </c>
      <c r="P182" s="29">
        <f>P184+P185+P187+P188+P183+P186</f>
        <v>44000</v>
      </c>
      <c r="Q182" s="139">
        <f>Q184+Q185+Q187+Q188+Q183</f>
        <v>35000</v>
      </c>
      <c r="R182" s="100">
        <f>R184+R185+R187+R188+R183</f>
        <v>50000</v>
      </c>
      <c r="S182" s="138">
        <f>S184+S185+S187+S188+S183</f>
        <v>25000</v>
      </c>
      <c r="T182" s="29">
        <f>T184+T185+T187+T188+T183</f>
        <v>25000</v>
      </c>
      <c r="U182" s="137">
        <f t="shared" si="47"/>
        <v>146.66666666666666</v>
      </c>
      <c r="V182" s="137">
        <f t="shared" si="48"/>
        <v>79.54545454545455</v>
      </c>
      <c r="W182" s="137">
        <f t="shared" si="49"/>
        <v>142.85714285714286</v>
      </c>
    </row>
    <row r="183" spans="1:23" ht="12.75" hidden="1">
      <c r="A183" s="394" t="s">
        <v>596</v>
      </c>
      <c r="I183" s="1">
        <v>112</v>
      </c>
      <c r="J183" s="25">
        <v>4214</v>
      </c>
      <c r="K183" s="31" t="s">
        <v>294</v>
      </c>
      <c r="L183" s="30"/>
      <c r="M183" s="26"/>
      <c r="N183" s="26">
        <v>0</v>
      </c>
      <c r="O183" s="29">
        <v>0</v>
      </c>
      <c r="P183" s="29">
        <v>0</v>
      </c>
      <c r="Q183" s="139">
        <v>0</v>
      </c>
      <c r="R183" s="100">
        <v>0</v>
      </c>
      <c r="S183" s="138">
        <v>0</v>
      </c>
      <c r="T183" s="29">
        <v>0</v>
      </c>
      <c r="U183" s="137"/>
      <c r="V183" s="137"/>
      <c r="W183" s="137"/>
    </row>
    <row r="184" spans="1:23" ht="12.75">
      <c r="A184" s="394" t="s">
        <v>596</v>
      </c>
      <c r="E184" s="1">
        <v>4</v>
      </c>
      <c r="G184" s="1">
        <v>6</v>
      </c>
      <c r="I184" s="1">
        <v>112</v>
      </c>
      <c r="J184" s="25">
        <v>4221</v>
      </c>
      <c r="K184" s="25" t="s">
        <v>199</v>
      </c>
      <c r="L184" s="25"/>
      <c r="M184" s="26">
        <v>4274</v>
      </c>
      <c r="N184" s="26">
        <v>4798</v>
      </c>
      <c r="O184" s="29">
        <v>10000</v>
      </c>
      <c r="P184" s="29">
        <v>14000</v>
      </c>
      <c r="Q184" s="139">
        <v>10000</v>
      </c>
      <c r="R184" s="100">
        <v>20000</v>
      </c>
      <c r="S184" s="138">
        <v>10000</v>
      </c>
      <c r="T184" s="29">
        <v>10000</v>
      </c>
      <c r="U184" s="137">
        <f t="shared" si="47"/>
        <v>140</v>
      </c>
      <c r="V184" s="137">
        <f t="shared" si="48"/>
        <v>71.42857142857143</v>
      </c>
      <c r="W184" s="137">
        <f t="shared" si="49"/>
        <v>200</v>
      </c>
    </row>
    <row r="185" spans="1:23" ht="12.75">
      <c r="A185" s="394" t="s">
        <v>596</v>
      </c>
      <c r="E185" s="1">
        <v>4</v>
      </c>
      <c r="G185" s="1">
        <v>6</v>
      </c>
      <c r="I185" s="1">
        <v>112</v>
      </c>
      <c r="J185" s="25">
        <v>4221</v>
      </c>
      <c r="K185" s="25" t="s">
        <v>200</v>
      </c>
      <c r="L185" s="25"/>
      <c r="M185" s="26">
        <v>0</v>
      </c>
      <c r="N185" s="26">
        <v>45668</v>
      </c>
      <c r="O185" s="29">
        <v>15000</v>
      </c>
      <c r="P185" s="29">
        <v>15000</v>
      </c>
      <c r="Q185" s="139">
        <v>20000</v>
      </c>
      <c r="R185" s="100">
        <v>15000</v>
      </c>
      <c r="S185" s="138">
        <v>10000</v>
      </c>
      <c r="T185" s="29">
        <v>10000</v>
      </c>
      <c r="U185" s="137">
        <f t="shared" si="47"/>
        <v>100</v>
      </c>
      <c r="V185" s="137">
        <f t="shared" si="48"/>
        <v>133.33333333333331</v>
      </c>
      <c r="W185" s="137">
        <f t="shared" si="49"/>
        <v>75</v>
      </c>
    </row>
    <row r="186" spans="1:23" ht="12.75" hidden="1">
      <c r="A186" s="394" t="s">
        <v>596</v>
      </c>
      <c r="E186" s="1">
        <v>4</v>
      </c>
      <c r="J186" s="25">
        <v>4227</v>
      </c>
      <c r="K186" s="25" t="s">
        <v>379</v>
      </c>
      <c r="L186" s="25"/>
      <c r="M186" s="26"/>
      <c r="N186" s="26">
        <v>0</v>
      </c>
      <c r="O186" s="29"/>
      <c r="P186" s="29">
        <v>0</v>
      </c>
      <c r="Q186" s="139">
        <v>0</v>
      </c>
      <c r="R186" s="100">
        <v>0</v>
      </c>
      <c r="S186" s="138">
        <v>0</v>
      </c>
      <c r="T186" s="29">
        <v>0</v>
      </c>
      <c r="U186" s="137"/>
      <c r="V186" s="137"/>
      <c r="W186" s="137"/>
    </row>
    <row r="187" spans="1:23" ht="12.75" hidden="1">
      <c r="A187" s="394" t="s">
        <v>596</v>
      </c>
      <c r="I187" s="1">
        <v>112</v>
      </c>
      <c r="J187" s="65">
        <v>423</v>
      </c>
      <c r="K187" s="65" t="s">
        <v>60</v>
      </c>
      <c r="L187" s="65"/>
      <c r="M187" s="26">
        <v>6260</v>
      </c>
      <c r="N187" s="26">
        <v>0</v>
      </c>
      <c r="O187" s="29">
        <v>0</v>
      </c>
      <c r="P187" s="29">
        <v>0</v>
      </c>
      <c r="Q187" s="139">
        <v>0</v>
      </c>
      <c r="R187" s="100">
        <v>0</v>
      </c>
      <c r="S187" s="138">
        <v>0</v>
      </c>
      <c r="T187" s="29">
        <v>0</v>
      </c>
      <c r="U187" s="137" t="e">
        <f t="shared" si="47"/>
        <v>#DIV/0!</v>
      </c>
      <c r="V187" s="137" t="e">
        <f t="shared" si="48"/>
        <v>#DIV/0!</v>
      </c>
      <c r="W187" s="137" t="e">
        <f t="shared" si="49"/>
        <v>#DIV/0!</v>
      </c>
    </row>
    <row r="188" spans="1:23" ht="13.5" thickBot="1">
      <c r="A188" s="394" t="s">
        <v>596</v>
      </c>
      <c r="E188" s="1">
        <v>4</v>
      </c>
      <c r="G188" s="1">
        <v>6</v>
      </c>
      <c r="I188" s="1">
        <v>112</v>
      </c>
      <c r="J188" s="25">
        <v>4262</v>
      </c>
      <c r="K188" s="25" t="s">
        <v>201</v>
      </c>
      <c r="L188" s="25"/>
      <c r="M188" s="26">
        <v>0</v>
      </c>
      <c r="N188" s="26">
        <v>625</v>
      </c>
      <c r="O188" s="29">
        <v>5000</v>
      </c>
      <c r="P188" s="29">
        <v>15000</v>
      </c>
      <c r="Q188" s="139">
        <v>5000</v>
      </c>
      <c r="R188" s="100">
        <v>15000</v>
      </c>
      <c r="S188" s="138">
        <v>5000</v>
      </c>
      <c r="T188" s="29">
        <v>5000</v>
      </c>
      <c r="U188" s="137">
        <f t="shared" si="47"/>
        <v>300</v>
      </c>
      <c r="V188" s="137">
        <f t="shared" si="48"/>
        <v>33.33333333333333</v>
      </c>
      <c r="W188" s="137">
        <f t="shared" si="49"/>
        <v>300</v>
      </c>
    </row>
    <row r="189" spans="10:23" ht="12.75">
      <c r="J189" s="177"/>
      <c r="K189" s="177" t="s">
        <v>259</v>
      </c>
      <c r="L189" s="177"/>
      <c r="M189" s="178">
        <f aca="true" t="shared" si="50" ref="M189:R189">M181</f>
        <v>10534</v>
      </c>
      <c r="N189" s="178">
        <f t="shared" si="50"/>
        <v>51091</v>
      </c>
      <c r="O189" s="178">
        <f t="shared" si="50"/>
        <v>30000</v>
      </c>
      <c r="P189" s="178">
        <f t="shared" si="50"/>
        <v>44000</v>
      </c>
      <c r="Q189" s="179">
        <f>Q181</f>
        <v>35000</v>
      </c>
      <c r="R189" s="290">
        <f t="shared" si="50"/>
        <v>50000</v>
      </c>
      <c r="S189" s="179">
        <f>S181</f>
        <v>25000</v>
      </c>
      <c r="T189" s="178">
        <f>T181</f>
        <v>25000</v>
      </c>
      <c r="U189" s="180"/>
      <c r="V189" s="180"/>
      <c r="W189" s="180"/>
    </row>
    <row r="190" spans="10:23" ht="12.75">
      <c r="J190" s="147"/>
      <c r="K190" s="147"/>
      <c r="L190" s="147"/>
      <c r="M190" s="109"/>
      <c r="N190" s="109"/>
      <c r="O190" s="109"/>
      <c r="P190" s="109"/>
      <c r="Q190" s="154"/>
      <c r="R190" s="307"/>
      <c r="S190" s="154"/>
      <c r="T190" s="109"/>
      <c r="U190" s="288"/>
      <c r="V190" s="288"/>
      <c r="W190" s="288"/>
    </row>
    <row r="191" spans="10:23" ht="12.75" hidden="1">
      <c r="J191" s="130" t="s">
        <v>533</v>
      </c>
      <c r="K191" s="9" t="s">
        <v>340</v>
      </c>
      <c r="L191" s="9"/>
      <c r="M191" s="19"/>
      <c r="N191" s="19"/>
      <c r="O191" s="19"/>
      <c r="P191" s="19"/>
      <c r="Q191" s="167"/>
      <c r="R191" s="308"/>
      <c r="S191" s="167"/>
      <c r="T191" s="19"/>
      <c r="U191" s="184"/>
      <c r="V191" s="184"/>
      <c r="W191" s="184"/>
    </row>
    <row r="192" spans="1:23" ht="12.75">
      <c r="A192" s="397" t="s">
        <v>597</v>
      </c>
      <c r="B192" s="8"/>
      <c r="C192" s="8"/>
      <c r="D192" s="8"/>
      <c r="E192" s="8"/>
      <c r="F192" s="8"/>
      <c r="G192" s="8"/>
      <c r="H192" s="8"/>
      <c r="I192" s="8"/>
      <c r="J192" s="357" t="s">
        <v>141</v>
      </c>
      <c r="K192" s="357" t="s">
        <v>340</v>
      </c>
      <c r="L192" s="357"/>
      <c r="M192" s="18"/>
      <c r="N192" s="18"/>
      <c r="O192" s="18"/>
      <c r="P192" s="18"/>
      <c r="Q192" s="151"/>
      <c r="R192" s="220"/>
      <c r="S192" s="150"/>
      <c r="T192" s="150"/>
      <c r="U192" s="152"/>
      <c r="V192" s="152"/>
      <c r="W192" s="152"/>
    </row>
    <row r="193" spans="1:23" ht="12.75">
      <c r="A193" s="394" t="s">
        <v>597</v>
      </c>
      <c r="I193" s="1">
        <v>112</v>
      </c>
      <c r="J193" s="66">
        <v>3</v>
      </c>
      <c r="K193" s="66" t="s">
        <v>9</v>
      </c>
      <c r="L193" s="66"/>
      <c r="M193" s="78">
        <f>M198+M203</f>
        <v>200497</v>
      </c>
      <c r="N193" s="78">
        <f>N198+N203+N196</f>
        <v>45000</v>
      </c>
      <c r="O193" s="78">
        <f aca="true" t="shared" si="51" ref="O193:T193">O198+O203+O196</f>
        <v>360000</v>
      </c>
      <c r="P193" s="78">
        <f t="shared" si="51"/>
        <v>65000</v>
      </c>
      <c r="Q193" s="78">
        <f>Q198+Q203+Q196</f>
        <v>100000</v>
      </c>
      <c r="R193" s="101">
        <f>R198+R203+R196</f>
        <v>65000</v>
      </c>
      <c r="S193" s="78">
        <f>S198+S203+S196</f>
        <v>200000</v>
      </c>
      <c r="T193" s="78">
        <f t="shared" si="51"/>
        <v>150000</v>
      </c>
      <c r="U193" s="137">
        <f aca="true" t="shared" si="52" ref="U193:U204">P193/O193*100</f>
        <v>18.055555555555554</v>
      </c>
      <c r="V193" s="137">
        <f aca="true" t="shared" si="53" ref="V193:V204">Q193/P193*100</f>
        <v>153.84615384615387</v>
      </c>
      <c r="W193" s="137">
        <f aca="true" t="shared" si="54" ref="W193:W204">R193/Q193*100</f>
        <v>65</v>
      </c>
    </row>
    <row r="194" spans="1:23" ht="12.75" hidden="1">
      <c r="A194" s="59"/>
      <c r="J194" s="66">
        <v>32</v>
      </c>
      <c r="K194" s="66"/>
      <c r="L194" s="66"/>
      <c r="M194" s="78"/>
      <c r="N194" s="78"/>
      <c r="O194" s="78"/>
      <c r="P194" s="78"/>
      <c r="Q194" s="78"/>
      <c r="R194" s="101"/>
      <c r="S194" s="78"/>
      <c r="T194" s="78"/>
      <c r="U194" s="137"/>
      <c r="V194" s="137"/>
      <c r="W194" s="137"/>
    </row>
    <row r="195" spans="1:23" ht="12.75" hidden="1">
      <c r="A195" s="59"/>
      <c r="J195" s="66">
        <v>3237</v>
      </c>
      <c r="K195" s="66"/>
      <c r="L195" s="66"/>
      <c r="M195" s="78"/>
      <c r="N195" s="78"/>
      <c r="O195" s="78"/>
      <c r="P195" s="78"/>
      <c r="Q195" s="78"/>
      <c r="R195" s="101"/>
      <c r="S195" s="78"/>
      <c r="T195" s="78"/>
      <c r="U195" s="137"/>
      <c r="V195" s="137"/>
      <c r="W195" s="137"/>
    </row>
    <row r="196" spans="1:23" ht="12.75">
      <c r="A196" s="394" t="s">
        <v>597</v>
      </c>
      <c r="I196" s="1">
        <v>112</v>
      </c>
      <c r="J196" s="25">
        <v>37</v>
      </c>
      <c r="K196" s="25" t="s">
        <v>419</v>
      </c>
      <c r="L196" s="25"/>
      <c r="M196" s="78"/>
      <c r="N196" s="26">
        <f>N197</f>
        <v>20000</v>
      </c>
      <c r="O196" s="26">
        <f aca="true" t="shared" si="55" ref="O196:T196">O197</f>
        <v>20000</v>
      </c>
      <c r="P196" s="26">
        <f t="shared" si="55"/>
        <v>25000</v>
      </c>
      <c r="Q196" s="26">
        <f t="shared" si="55"/>
        <v>20000</v>
      </c>
      <c r="R196" s="101">
        <f t="shared" si="55"/>
        <v>25000</v>
      </c>
      <c r="S196" s="26">
        <f t="shared" si="55"/>
        <v>20000</v>
      </c>
      <c r="T196" s="26">
        <f t="shared" si="55"/>
        <v>20000</v>
      </c>
      <c r="U196" s="137"/>
      <c r="V196" s="137"/>
      <c r="W196" s="137"/>
    </row>
    <row r="197" spans="1:23" ht="12.75">
      <c r="A197" s="394" t="s">
        <v>597</v>
      </c>
      <c r="C197" s="1">
        <v>2</v>
      </c>
      <c r="I197" s="1">
        <v>112</v>
      </c>
      <c r="J197" s="25">
        <v>3721</v>
      </c>
      <c r="K197" s="25" t="s">
        <v>420</v>
      </c>
      <c r="L197" s="25"/>
      <c r="M197" s="78"/>
      <c r="N197" s="26">
        <v>20000</v>
      </c>
      <c r="O197" s="29">
        <v>20000</v>
      </c>
      <c r="P197" s="29">
        <v>25000</v>
      </c>
      <c r="Q197" s="139">
        <v>20000</v>
      </c>
      <c r="R197" s="100">
        <v>25000</v>
      </c>
      <c r="S197" s="138">
        <v>20000</v>
      </c>
      <c r="T197" s="29">
        <v>20000</v>
      </c>
      <c r="U197" s="137"/>
      <c r="V197" s="137"/>
      <c r="W197" s="137"/>
    </row>
    <row r="198" spans="1:23" ht="12.75">
      <c r="A198" s="394" t="s">
        <v>597</v>
      </c>
      <c r="I198" s="1">
        <v>112</v>
      </c>
      <c r="J198" s="25">
        <v>38</v>
      </c>
      <c r="K198" s="25" t="s">
        <v>341</v>
      </c>
      <c r="L198" s="25"/>
      <c r="M198" s="26">
        <f>M199+M200+M201</f>
        <v>200497</v>
      </c>
      <c r="N198" s="26">
        <f>N199+N200+N201</f>
        <v>25000</v>
      </c>
      <c r="O198" s="29">
        <f aca="true" t="shared" si="56" ref="O198:T198">O199+O200+O201+O202</f>
        <v>90000</v>
      </c>
      <c r="P198" s="29">
        <f t="shared" si="56"/>
        <v>40000</v>
      </c>
      <c r="Q198" s="29">
        <f t="shared" si="56"/>
        <v>80000</v>
      </c>
      <c r="R198" s="100">
        <f t="shared" si="56"/>
        <v>10000</v>
      </c>
      <c r="S198" s="29">
        <f t="shared" si="56"/>
        <v>80000</v>
      </c>
      <c r="T198" s="29">
        <f t="shared" si="56"/>
        <v>80000</v>
      </c>
      <c r="U198" s="137">
        <f t="shared" si="52"/>
        <v>44.44444444444444</v>
      </c>
      <c r="V198" s="137">
        <f t="shared" si="53"/>
        <v>200</v>
      </c>
      <c r="W198" s="137">
        <f t="shared" si="54"/>
        <v>12.5</v>
      </c>
    </row>
    <row r="199" spans="1:23" ht="12.75">
      <c r="A199" s="394" t="s">
        <v>597</v>
      </c>
      <c r="C199" s="1">
        <v>2</v>
      </c>
      <c r="I199" s="1">
        <v>112</v>
      </c>
      <c r="J199" s="25">
        <v>3811</v>
      </c>
      <c r="K199" s="31" t="s">
        <v>451</v>
      </c>
      <c r="L199" s="30"/>
      <c r="M199" s="26">
        <v>0</v>
      </c>
      <c r="N199" s="26">
        <v>25000</v>
      </c>
      <c r="O199" s="29">
        <v>70000</v>
      </c>
      <c r="P199" s="29">
        <v>30000</v>
      </c>
      <c r="Q199" s="139">
        <v>50000</v>
      </c>
      <c r="R199" s="100">
        <v>0</v>
      </c>
      <c r="S199" s="138">
        <v>50000</v>
      </c>
      <c r="T199" s="29">
        <v>50000</v>
      </c>
      <c r="U199" s="137">
        <f t="shared" si="52"/>
        <v>42.857142857142854</v>
      </c>
      <c r="V199" s="137">
        <f t="shared" si="53"/>
        <v>166.66666666666669</v>
      </c>
      <c r="W199" s="137">
        <f t="shared" si="54"/>
        <v>0</v>
      </c>
    </row>
    <row r="200" spans="1:23" ht="12.75" customHeight="1" hidden="1">
      <c r="A200" s="394" t="s">
        <v>597</v>
      </c>
      <c r="I200" s="1">
        <v>112</v>
      </c>
      <c r="J200" s="25">
        <v>4212</v>
      </c>
      <c r="K200" s="31" t="s">
        <v>342</v>
      </c>
      <c r="L200" s="30"/>
      <c r="M200" s="26">
        <v>0</v>
      </c>
      <c r="N200" s="26">
        <v>0</v>
      </c>
      <c r="O200" s="29">
        <v>0</v>
      </c>
      <c r="P200" s="29">
        <v>0</v>
      </c>
      <c r="Q200" s="139">
        <v>0</v>
      </c>
      <c r="R200" s="101">
        <v>0</v>
      </c>
      <c r="S200" s="138">
        <v>0</v>
      </c>
      <c r="T200" s="29">
        <v>0</v>
      </c>
      <c r="U200" s="137" t="e">
        <f t="shared" si="52"/>
        <v>#DIV/0!</v>
      </c>
      <c r="V200" s="137" t="e">
        <f t="shared" si="53"/>
        <v>#DIV/0!</v>
      </c>
      <c r="W200" s="137" t="e">
        <f t="shared" si="54"/>
        <v>#DIV/0!</v>
      </c>
    </row>
    <row r="201" spans="1:23" ht="12.75" customHeight="1" hidden="1">
      <c r="A201" s="394" t="s">
        <v>597</v>
      </c>
      <c r="I201" s="1">
        <v>112</v>
      </c>
      <c r="J201" s="25">
        <v>4214</v>
      </c>
      <c r="K201" s="31" t="s">
        <v>342</v>
      </c>
      <c r="L201" s="25"/>
      <c r="M201" s="26">
        <v>200497</v>
      </c>
      <c r="N201" s="26">
        <v>0</v>
      </c>
      <c r="O201" s="29">
        <v>0</v>
      </c>
      <c r="P201" s="29">
        <v>0</v>
      </c>
      <c r="Q201" s="139">
        <v>0</v>
      </c>
      <c r="R201" s="101">
        <v>0</v>
      </c>
      <c r="S201" s="138">
        <v>0</v>
      </c>
      <c r="T201" s="29">
        <v>0</v>
      </c>
      <c r="U201" s="137" t="e">
        <f t="shared" si="52"/>
        <v>#DIV/0!</v>
      </c>
      <c r="V201" s="137" t="e">
        <f t="shared" si="53"/>
        <v>#DIV/0!</v>
      </c>
      <c r="W201" s="137" t="e">
        <f t="shared" si="54"/>
        <v>#DIV/0!</v>
      </c>
    </row>
    <row r="202" spans="1:23" ht="12.75" customHeight="1">
      <c r="A202" s="394" t="s">
        <v>597</v>
      </c>
      <c r="J202" s="25">
        <v>3811</v>
      </c>
      <c r="K202" s="31" t="s">
        <v>444</v>
      </c>
      <c r="L202" s="25"/>
      <c r="M202" s="26"/>
      <c r="N202" s="26">
        <v>0</v>
      </c>
      <c r="O202" s="29">
        <v>20000</v>
      </c>
      <c r="P202" s="29">
        <v>10000</v>
      </c>
      <c r="Q202" s="139">
        <v>30000</v>
      </c>
      <c r="R202" s="101">
        <v>10000</v>
      </c>
      <c r="S202" s="138">
        <v>30000</v>
      </c>
      <c r="T202" s="29">
        <v>30000</v>
      </c>
      <c r="U202" s="137">
        <f t="shared" si="52"/>
        <v>50</v>
      </c>
      <c r="V202" s="137">
        <f t="shared" si="53"/>
        <v>300</v>
      </c>
      <c r="W202" s="137">
        <f t="shared" si="54"/>
        <v>33.33333333333333</v>
      </c>
    </row>
    <row r="203" spans="1:23" ht="12.75">
      <c r="A203" s="394" t="s">
        <v>597</v>
      </c>
      <c r="I203" s="1">
        <v>112</v>
      </c>
      <c r="J203" s="25">
        <v>4</v>
      </c>
      <c r="K203" s="25" t="s">
        <v>127</v>
      </c>
      <c r="L203" s="25"/>
      <c r="M203" s="26">
        <f aca="true" t="shared" si="57" ref="M203:T203">M204</f>
        <v>0</v>
      </c>
      <c r="N203" s="26">
        <f t="shared" si="57"/>
        <v>0</v>
      </c>
      <c r="O203" s="29">
        <f t="shared" si="57"/>
        <v>250000</v>
      </c>
      <c r="P203" s="29">
        <f t="shared" si="57"/>
        <v>0</v>
      </c>
      <c r="Q203" s="139">
        <f t="shared" si="57"/>
        <v>0</v>
      </c>
      <c r="R203" s="101">
        <f t="shared" si="57"/>
        <v>30000</v>
      </c>
      <c r="S203" s="138">
        <f t="shared" si="57"/>
        <v>100000</v>
      </c>
      <c r="T203" s="29">
        <f t="shared" si="57"/>
        <v>50000</v>
      </c>
      <c r="U203" s="137">
        <f t="shared" si="52"/>
        <v>0</v>
      </c>
      <c r="V203" s="137" t="e">
        <f t="shared" si="53"/>
        <v>#DIV/0!</v>
      </c>
      <c r="W203" s="137" t="e">
        <f t="shared" si="54"/>
        <v>#DIV/0!</v>
      </c>
    </row>
    <row r="204" spans="1:23" ht="13.5" thickBot="1">
      <c r="A204" s="394" t="s">
        <v>597</v>
      </c>
      <c r="I204" s="1">
        <v>112</v>
      </c>
      <c r="J204" s="25">
        <v>4214</v>
      </c>
      <c r="K204" s="25" t="s">
        <v>438</v>
      </c>
      <c r="L204" s="25"/>
      <c r="M204" s="26">
        <v>0</v>
      </c>
      <c r="N204" s="26">
        <v>0</v>
      </c>
      <c r="O204" s="29">
        <v>250000</v>
      </c>
      <c r="P204" s="29">
        <v>0</v>
      </c>
      <c r="Q204" s="139">
        <v>0</v>
      </c>
      <c r="R204" s="101">
        <v>30000</v>
      </c>
      <c r="S204" s="138">
        <v>100000</v>
      </c>
      <c r="T204" s="29">
        <v>50000</v>
      </c>
      <c r="U204" s="137">
        <f t="shared" si="52"/>
        <v>0</v>
      </c>
      <c r="V204" s="137" t="e">
        <f t="shared" si="53"/>
        <v>#DIV/0!</v>
      </c>
      <c r="W204" s="137" t="e">
        <f t="shared" si="54"/>
        <v>#DIV/0!</v>
      </c>
    </row>
    <row r="205" spans="10:23" ht="12.75">
      <c r="J205" s="177"/>
      <c r="K205" s="177" t="s">
        <v>259</v>
      </c>
      <c r="L205" s="177"/>
      <c r="M205" s="178">
        <f aca="true" t="shared" si="58" ref="M205:R205">M193</f>
        <v>200497</v>
      </c>
      <c r="N205" s="178">
        <f t="shared" si="58"/>
        <v>45000</v>
      </c>
      <c r="O205" s="178">
        <f t="shared" si="58"/>
        <v>360000</v>
      </c>
      <c r="P205" s="178">
        <f t="shared" si="58"/>
        <v>65000</v>
      </c>
      <c r="Q205" s="179">
        <f>Q193</f>
        <v>100000</v>
      </c>
      <c r="R205" s="290">
        <f t="shared" si="58"/>
        <v>65000</v>
      </c>
      <c r="S205" s="179">
        <f>S193</f>
        <v>200000</v>
      </c>
      <c r="T205" s="178">
        <f>T193</f>
        <v>150000</v>
      </c>
      <c r="U205" s="180"/>
      <c r="V205" s="180"/>
      <c r="W205" s="180"/>
    </row>
    <row r="206" spans="10:23" ht="12.75">
      <c r="J206" s="147"/>
      <c r="K206" s="147"/>
      <c r="L206" s="147"/>
      <c r="M206" s="109"/>
      <c r="N206" s="109"/>
      <c r="O206" s="109"/>
      <c r="P206" s="109"/>
      <c r="Q206" s="154"/>
      <c r="R206" s="307"/>
      <c r="S206" s="154"/>
      <c r="T206" s="109"/>
      <c r="U206" s="288"/>
      <c r="V206" s="288"/>
      <c r="W206" s="288"/>
    </row>
    <row r="207" spans="10:23" ht="12.75" hidden="1">
      <c r="J207" s="130" t="s">
        <v>534</v>
      </c>
      <c r="K207" s="9" t="s">
        <v>142</v>
      </c>
      <c r="L207" s="9"/>
      <c r="M207" s="19"/>
      <c r="N207" s="19"/>
      <c r="O207" s="19"/>
      <c r="P207" s="19"/>
      <c r="Q207" s="167"/>
      <c r="R207" s="308"/>
      <c r="S207" s="167"/>
      <c r="T207" s="19"/>
      <c r="U207" s="184"/>
      <c r="V207" s="184"/>
      <c r="W207" s="184"/>
    </row>
    <row r="208" spans="1:23" ht="12.75">
      <c r="A208" s="397" t="s">
        <v>599</v>
      </c>
      <c r="B208" s="8"/>
      <c r="C208" s="8"/>
      <c r="D208" s="8"/>
      <c r="E208" s="8"/>
      <c r="F208" s="8"/>
      <c r="G208" s="8"/>
      <c r="H208" s="8"/>
      <c r="I208" s="8"/>
      <c r="J208" s="357" t="s">
        <v>174</v>
      </c>
      <c r="K208" s="357" t="s">
        <v>598</v>
      </c>
      <c r="L208" s="357"/>
      <c r="M208" s="18"/>
      <c r="N208" s="18"/>
      <c r="O208" s="18"/>
      <c r="P208" s="18"/>
      <c r="Q208" s="151"/>
      <c r="R208" s="220"/>
      <c r="S208" s="150"/>
      <c r="T208" s="150"/>
      <c r="U208" s="152"/>
      <c r="V208" s="152"/>
      <c r="W208" s="152"/>
    </row>
    <row r="209" spans="1:23" ht="12.75">
      <c r="A209" s="394" t="s">
        <v>599</v>
      </c>
      <c r="I209" s="1">
        <v>112</v>
      </c>
      <c r="J209" s="66">
        <v>4</v>
      </c>
      <c r="K209" s="66" t="s">
        <v>95</v>
      </c>
      <c r="L209" s="66"/>
      <c r="M209" s="78">
        <f aca="true" t="shared" si="59" ref="M209:T210">M210</f>
        <v>0</v>
      </c>
      <c r="N209" s="78">
        <f>N210</f>
        <v>0</v>
      </c>
      <c r="O209" s="78">
        <f t="shared" si="59"/>
        <v>86000</v>
      </c>
      <c r="P209" s="77">
        <f t="shared" si="59"/>
        <v>86000</v>
      </c>
      <c r="Q209" s="135">
        <f t="shared" si="59"/>
        <v>0</v>
      </c>
      <c r="R209" s="100">
        <f t="shared" si="59"/>
        <v>0</v>
      </c>
      <c r="S209" s="136">
        <f t="shared" si="59"/>
        <v>100000</v>
      </c>
      <c r="T209" s="77">
        <f t="shared" si="59"/>
        <v>100000</v>
      </c>
      <c r="U209" s="137">
        <f aca="true" t="shared" si="60" ref="U209:W211">P209/O209*100</f>
        <v>100</v>
      </c>
      <c r="V209" s="137">
        <f t="shared" si="60"/>
        <v>0</v>
      </c>
      <c r="W209" s="137" t="e">
        <f t="shared" si="60"/>
        <v>#DIV/0!</v>
      </c>
    </row>
    <row r="210" spans="1:23" ht="12.75">
      <c r="A210" s="394" t="s">
        <v>599</v>
      </c>
      <c r="I210" s="1">
        <v>112</v>
      </c>
      <c r="J210" s="25">
        <v>42</v>
      </c>
      <c r="K210" s="25" t="s">
        <v>96</v>
      </c>
      <c r="L210" s="25"/>
      <c r="M210" s="26">
        <f t="shared" si="59"/>
        <v>0</v>
      </c>
      <c r="N210" s="26">
        <f t="shared" si="59"/>
        <v>0</v>
      </c>
      <c r="O210" s="26">
        <f t="shared" si="59"/>
        <v>86000</v>
      </c>
      <c r="P210" s="29">
        <f t="shared" si="59"/>
        <v>86000</v>
      </c>
      <c r="Q210" s="139">
        <f t="shared" si="59"/>
        <v>0</v>
      </c>
      <c r="R210" s="100">
        <f t="shared" si="59"/>
        <v>0</v>
      </c>
      <c r="S210" s="138">
        <f t="shared" si="59"/>
        <v>100000</v>
      </c>
      <c r="T210" s="29">
        <f t="shared" si="59"/>
        <v>100000</v>
      </c>
      <c r="U210" s="137">
        <f t="shared" si="60"/>
        <v>100</v>
      </c>
      <c r="V210" s="137">
        <f t="shared" si="60"/>
        <v>0</v>
      </c>
      <c r="W210" s="137" t="e">
        <f t="shared" si="60"/>
        <v>#DIV/0!</v>
      </c>
    </row>
    <row r="211" spans="1:23" ht="13.5" thickBot="1">
      <c r="A211" s="394" t="s">
        <v>599</v>
      </c>
      <c r="E211" s="1">
        <v>4</v>
      </c>
      <c r="G211" s="1">
        <v>6</v>
      </c>
      <c r="I211" s="1">
        <v>112</v>
      </c>
      <c r="J211" s="25">
        <v>4264</v>
      </c>
      <c r="K211" s="25" t="s">
        <v>202</v>
      </c>
      <c r="L211" s="25"/>
      <c r="M211" s="26">
        <v>0</v>
      </c>
      <c r="N211" s="26">
        <v>0</v>
      </c>
      <c r="O211" s="26">
        <v>86000</v>
      </c>
      <c r="P211" s="29">
        <v>86000</v>
      </c>
      <c r="Q211" s="139">
        <v>0</v>
      </c>
      <c r="R211" s="100">
        <v>0</v>
      </c>
      <c r="S211" s="138">
        <v>100000</v>
      </c>
      <c r="T211" s="29">
        <v>100000</v>
      </c>
      <c r="U211" s="137">
        <f t="shared" si="60"/>
        <v>100</v>
      </c>
      <c r="V211" s="137">
        <f t="shared" si="60"/>
        <v>0</v>
      </c>
      <c r="W211" s="137" t="e">
        <f t="shared" si="60"/>
        <v>#DIV/0!</v>
      </c>
    </row>
    <row r="212" spans="10:23" ht="12.75">
      <c r="J212" s="177"/>
      <c r="K212" s="177" t="s">
        <v>259</v>
      </c>
      <c r="L212" s="177"/>
      <c r="M212" s="178">
        <f aca="true" t="shared" si="61" ref="M212:R212">M209</f>
        <v>0</v>
      </c>
      <c r="N212" s="178">
        <f t="shared" si="61"/>
        <v>0</v>
      </c>
      <c r="O212" s="178">
        <f t="shared" si="61"/>
        <v>86000</v>
      </c>
      <c r="P212" s="178">
        <f t="shared" si="61"/>
        <v>86000</v>
      </c>
      <c r="Q212" s="179">
        <f>Q209</f>
        <v>0</v>
      </c>
      <c r="R212" s="290">
        <f t="shared" si="61"/>
        <v>0</v>
      </c>
      <c r="S212" s="179">
        <f>S209</f>
        <v>100000</v>
      </c>
      <c r="T212" s="178">
        <f>T209</f>
        <v>100000</v>
      </c>
      <c r="U212" s="180"/>
      <c r="V212" s="180"/>
      <c r="W212" s="180"/>
    </row>
    <row r="213" spans="1:23" ht="12.75">
      <c r="A213" s="21"/>
      <c r="B213" s="21"/>
      <c r="C213" s="21"/>
      <c r="D213" s="21"/>
      <c r="E213" s="21"/>
      <c r="F213" s="21"/>
      <c r="G213" s="21"/>
      <c r="H213" s="21"/>
      <c r="I213" s="21"/>
      <c r="J213" s="131"/>
      <c r="K213" s="131"/>
      <c r="L213" s="131"/>
      <c r="M213" s="22"/>
      <c r="N213" s="22"/>
      <c r="O213" s="22"/>
      <c r="P213" s="22"/>
      <c r="Q213" s="163"/>
      <c r="R213" s="312"/>
      <c r="S213" s="170"/>
      <c r="T213" s="170"/>
      <c r="U213" s="169"/>
      <c r="V213" s="169"/>
      <c r="W213" s="169"/>
    </row>
    <row r="214" spans="1:23" s="21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327" t="s">
        <v>600</v>
      </c>
      <c r="K214" s="327" t="s">
        <v>143</v>
      </c>
      <c r="L214" s="399"/>
      <c r="M214" s="400"/>
      <c r="N214" s="400"/>
      <c r="O214" s="400"/>
      <c r="P214" s="400"/>
      <c r="Q214" s="401"/>
      <c r="R214" s="402"/>
      <c r="S214" s="401"/>
      <c r="T214" s="400"/>
      <c r="U214" s="171"/>
      <c r="V214" s="171"/>
      <c r="W214" s="171"/>
    </row>
    <row r="215" spans="9:23" s="394" customFormat="1" ht="12.75">
      <c r="I215" s="394">
        <v>300</v>
      </c>
      <c r="J215" s="406" t="s">
        <v>570</v>
      </c>
      <c r="K215" s="406"/>
      <c r="L215" s="406"/>
      <c r="M215" s="407"/>
      <c r="N215" s="407"/>
      <c r="O215" s="407"/>
      <c r="P215" s="407"/>
      <c r="Q215" s="408"/>
      <c r="R215" s="409"/>
      <c r="S215" s="408"/>
      <c r="T215" s="407"/>
      <c r="U215" s="410"/>
      <c r="V215" s="410"/>
      <c r="W215" s="410"/>
    </row>
    <row r="216" spans="1:23" ht="12.75">
      <c r="A216" s="397" t="s">
        <v>313</v>
      </c>
      <c r="B216" s="8"/>
      <c r="C216" s="8"/>
      <c r="D216" s="8"/>
      <c r="E216" s="8"/>
      <c r="F216" s="8"/>
      <c r="G216" s="8"/>
      <c r="H216" s="8"/>
      <c r="I216" s="8">
        <v>321</v>
      </c>
      <c r="J216" s="8" t="s">
        <v>135</v>
      </c>
      <c r="K216" s="8" t="s">
        <v>144</v>
      </c>
      <c r="L216" s="8"/>
      <c r="M216" s="18"/>
      <c r="N216" s="18"/>
      <c r="O216" s="18"/>
      <c r="P216" s="18"/>
      <c r="Q216" s="151"/>
      <c r="R216" s="220"/>
      <c r="S216" s="150"/>
      <c r="T216" s="150"/>
      <c r="U216" s="152"/>
      <c r="V216" s="152"/>
      <c r="W216" s="152"/>
    </row>
    <row r="217" spans="1:23" ht="12.75">
      <c r="A217" s="394" t="s">
        <v>601</v>
      </c>
      <c r="I217" s="1">
        <v>321</v>
      </c>
      <c r="J217" s="66">
        <v>3</v>
      </c>
      <c r="K217" s="66" t="s">
        <v>9</v>
      </c>
      <c r="L217" s="66"/>
      <c r="M217" s="78">
        <f aca="true" t="shared" si="62" ref="M217:T218">M218</f>
        <v>94000</v>
      </c>
      <c r="N217" s="77">
        <f t="shared" si="62"/>
        <v>140000</v>
      </c>
      <c r="O217" s="77">
        <f t="shared" si="62"/>
        <v>150000</v>
      </c>
      <c r="P217" s="77">
        <f t="shared" si="62"/>
        <v>170000</v>
      </c>
      <c r="Q217" s="135">
        <f t="shared" si="62"/>
        <v>100000</v>
      </c>
      <c r="R217" s="100">
        <f t="shared" si="62"/>
        <v>150000</v>
      </c>
      <c r="S217" s="136">
        <f t="shared" si="62"/>
        <v>200000</v>
      </c>
      <c r="T217" s="77">
        <f t="shared" si="62"/>
        <v>200000</v>
      </c>
      <c r="U217" s="137">
        <f aca="true" t="shared" si="63" ref="U217:W219">P217/O217*100</f>
        <v>113.33333333333333</v>
      </c>
      <c r="V217" s="137">
        <f t="shared" si="63"/>
        <v>58.82352941176471</v>
      </c>
      <c r="W217" s="137">
        <f t="shared" si="63"/>
        <v>150</v>
      </c>
    </row>
    <row r="218" spans="1:23" ht="12.75">
      <c r="A218" s="394" t="s">
        <v>601</v>
      </c>
      <c r="I218" s="1">
        <v>321</v>
      </c>
      <c r="J218" s="25">
        <v>38</v>
      </c>
      <c r="K218" s="25" t="s">
        <v>52</v>
      </c>
      <c r="L218" s="25"/>
      <c r="M218" s="26">
        <f t="shared" si="62"/>
        <v>94000</v>
      </c>
      <c r="N218" s="29">
        <f t="shared" si="62"/>
        <v>140000</v>
      </c>
      <c r="O218" s="29">
        <f t="shared" si="62"/>
        <v>150000</v>
      </c>
      <c r="P218" s="29">
        <f t="shared" si="62"/>
        <v>170000</v>
      </c>
      <c r="Q218" s="139">
        <f t="shared" si="62"/>
        <v>100000</v>
      </c>
      <c r="R218" s="100">
        <f t="shared" si="62"/>
        <v>150000</v>
      </c>
      <c r="S218" s="138">
        <f t="shared" si="62"/>
        <v>200000</v>
      </c>
      <c r="T218" s="29">
        <f t="shared" si="62"/>
        <v>200000</v>
      </c>
      <c r="U218" s="137">
        <f t="shared" si="63"/>
        <v>113.33333333333333</v>
      </c>
      <c r="V218" s="137">
        <f t="shared" si="63"/>
        <v>58.82352941176471</v>
      </c>
      <c r="W218" s="137">
        <f t="shared" si="63"/>
        <v>150</v>
      </c>
    </row>
    <row r="219" spans="1:23" ht="13.5" thickBot="1">
      <c r="A219" s="394" t="s">
        <v>601</v>
      </c>
      <c r="B219" s="1">
        <v>1</v>
      </c>
      <c r="C219" s="1">
        <v>2</v>
      </c>
      <c r="E219" s="1">
        <v>4</v>
      </c>
      <c r="I219" s="1">
        <v>321</v>
      </c>
      <c r="J219" s="25">
        <v>3811</v>
      </c>
      <c r="K219" s="25" t="s">
        <v>203</v>
      </c>
      <c r="L219" s="25"/>
      <c r="M219" s="26">
        <v>94000</v>
      </c>
      <c r="N219" s="29">
        <v>140000</v>
      </c>
      <c r="O219" s="29">
        <v>150000</v>
      </c>
      <c r="P219" s="29">
        <v>170000</v>
      </c>
      <c r="Q219" s="139">
        <v>100000</v>
      </c>
      <c r="R219" s="100">
        <v>150000</v>
      </c>
      <c r="S219" s="138">
        <v>200000</v>
      </c>
      <c r="T219" s="29">
        <v>200000</v>
      </c>
      <c r="U219" s="137">
        <f t="shared" si="63"/>
        <v>113.33333333333333</v>
      </c>
      <c r="V219" s="137">
        <f t="shared" si="63"/>
        <v>58.82352941176471</v>
      </c>
      <c r="W219" s="137">
        <f t="shared" si="63"/>
        <v>150</v>
      </c>
    </row>
    <row r="220" spans="10:23" ht="12.75">
      <c r="J220" s="177"/>
      <c r="K220" s="177" t="s">
        <v>259</v>
      </c>
      <c r="L220" s="177"/>
      <c r="M220" s="178">
        <f aca="true" t="shared" si="64" ref="M220:R220">M217</f>
        <v>94000</v>
      </c>
      <c r="N220" s="178">
        <f>N217</f>
        <v>140000</v>
      </c>
      <c r="O220" s="178">
        <f t="shared" si="64"/>
        <v>150000</v>
      </c>
      <c r="P220" s="178">
        <f t="shared" si="64"/>
        <v>170000</v>
      </c>
      <c r="Q220" s="179">
        <f>Q217</f>
        <v>100000</v>
      </c>
      <c r="R220" s="290">
        <f t="shared" si="64"/>
        <v>150000</v>
      </c>
      <c r="S220" s="179">
        <f>S217</f>
        <v>200000</v>
      </c>
      <c r="T220" s="178">
        <f>T217</f>
        <v>200000</v>
      </c>
      <c r="U220" s="180"/>
      <c r="V220" s="180"/>
      <c r="W220" s="180"/>
    </row>
    <row r="221" spans="10:23" ht="12.75">
      <c r="J221" s="147"/>
      <c r="K221" s="147"/>
      <c r="L221" s="147"/>
      <c r="M221" s="109"/>
      <c r="N221" s="109"/>
      <c r="O221" s="109"/>
      <c r="P221" s="109"/>
      <c r="Q221" s="154"/>
      <c r="R221" s="307"/>
      <c r="S221" s="154"/>
      <c r="T221" s="109"/>
      <c r="U221" s="288"/>
      <c r="V221" s="288"/>
      <c r="W221" s="288"/>
    </row>
    <row r="222" spans="10:23" ht="12.75" hidden="1">
      <c r="J222" s="130" t="s">
        <v>535</v>
      </c>
      <c r="K222" s="9" t="s">
        <v>536</v>
      </c>
      <c r="L222" s="9"/>
      <c r="M222" s="19"/>
      <c r="N222" s="19"/>
      <c r="O222" s="19"/>
      <c r="P222" s="19"/>
      <c r="Q222" s="167"/>
      <c r="R222" s="308"/>
      <c r="S222" s="167"/>
      <c r="T222" s="19"/>
      <c r="U222" s="204"/>
      <c r="V222" s="204"/>
      <c r="W222" s="204"/>
    </row>
    <row r="223" spans="1:23" ht="12.75">
      <c r="A223" s="397" t="s">
        <v>602</v>
      </c>
      <c r="B223" s="8"/>
      <c r="C223" s="8"/>
      <c r="D223" s="8"/>
      <c r="E223" s="8"/>
      <c r="F223" s="8"/>
      <c r="G223" s="8"/>
      <c r="H223" s="8"/>
      <c r="I223" s="8">
        <v>321</v>
      </c>
      <c r="J223" s="357" t="s">
        <v>135</v>
      </c>
      <c r="K223" s="357" t="s">
        <v>145</v>
      </c>
      <c r="L223" s="8"/>
      <c r="M223" s="18"/>
      <c r="N223" s="18"/>
      <c r="O223" s="18"/>
      <c r="P223" s="18"/>
      <c r="Q223" s="151"/>
      <c r="R223" s="220"/>
      <c r="S223" s="151"/>
      <c r="T223" s="18"/>
      <c r="U223" s="152"/>
      <c r="V223" s="152"/>
      <c r="W223" s="152"/>
    </row>
    <row r="224" spans="1:23" ht="12.75">
      <c r="A224" s="394" t="s">
        <v>602</v>
      </c>
      <c r="I224" s="1">
        <v>321</v>
      </c>
      <c r="J224" s="66">
        <v>3</v>
      </c>
      <c r="K224" s="66" t="s">
        <v>9</v>
      </c>
      <c r="L224" s="66"/>
      <c r="M224" s="78">
        <f>M225</f>
        <v>0</v>
      </c>
      <c r="N224" s="77">
        <f aca="true" t="shared" si="65" ref="N224:T224">N225+N229</f>
        <v>36450</v>
      </c>
      <c r="O224" s="78">
        <f t="shared" si="65"/>
        <v>18000</v>
      </c>
      <c r="P224" s="78">
        <f>P225+P229</f>
        <v>18000</v>
      </c>
      <c r="Q224" s="78">
        <f>Q225+Q229</f>
        <v>46500</v>
      </c>
      <c r="R224" s="100">
        <f t="shared" si="65"/>
        <v>18000</v>
      </c>
      <c r="S224" s="136">
        <f>S225+S229</f>
        <v>20000</v>
      </c>
      <c r="T224" s="136">
        <f t="shared" si="65"/>
        <v>20000</v>
      </c>
      <c r="U224" s="137">
        <f aca="true" t="shared" si="66" ref="U224:W228">P224/O224*100</f>
        <v>100</v>
      </c>
      <c r="V224" s="137">
        <f t="shared" si="66"/>
        <v>258.33333333333337</v>
      </c>
      <c r="W224" s="137">
        <f t="shared" si="66"/>
        <v>38.70967741935484</v>
      </c>
    </row>
    <row r="225" spans="1:23" ht="12.75">
      <c r="A225" s="394" t="s">
        <v>602</v>
      </c>
      <c r="I225" s="1">
        <v>321</v>
      </c>
      <c r="J225" s="25">
        <v>32</v>
      </c>
      <c r="K225" s="31" t="s">
        <v>41</v>
      </c>
      <c r="L225" s="30"/>
      <c r="M225" s="26">
        <f>M226+M227</f>
        <v>0</v>
      </c>
      <c r="N225" s="29">
        <f>N226+N227</f>
        <v>29450</v>
      </c>
      <c r="O225" s="26">
        <f aca="true" t="shared" si="67" ref="O225:T225">O226+O227+O228</f>
        <v>13000</v>
      </c>
      <c r="P225" s="139">
        <f t="shared" si="67"/>
        <v>13000</v>
      </c>
      <c r="Q225" s="139">
        <f t="shared" si="67"/>
        <v>39500</v>
      </c>
      <c r="R225" s="100">
        <f t="shared" si="67"/>
        <v>13000</v>
      </c>
      <c r="S225" s="138">
        <f t="shared" si="67"/>
        <v>13000</v>
      </c>
      <c r="T225" s="29">
        <f t="shared" si="67"/>
        <v>13000</v>
      </c>
      <c r="U225" s="137">
        <f t="shared" si="66"/>
        <v>100</v>
      </c>
      <c r="V225" s="137">
        <f t="shared" si="66"/>
        <v>303.8461538461538</v>
      </c>
      <c r="W225" s="137">
        <f t="shared" si="66"/>
        <v>32.91139240506329</v>
      </c>
    </row>
    <row r="226" spans="1:23" ht="12.75">
      <c r="A226" s="394" t="s">
        <v>602</v>
      </c>
      <c r="C226" s="1">
        <v>2</v>
      </c>
      <c r="D226" s="1">
        <v>3</v>
      </c>
      <c r="E226" s="1">
        <v>4</v>
      </c>
      <c r="I226" s="1">
        <v>321</v>
      </c>
      <c r="J226" s="25">
        <v>3237</v>
      </c>
      <c r="K226" s="25" t="s">
        <v>204</v>
      </c>
      <c r="L226" s="25"/>
      <c r="M226" s="26">
        <v>0</v>
      </c>
      <c r="N226" s="29">
        <v>20000</v>
      </c>
      <c r="O226" s="26">
        <v>0</v>
      </c>
      <c r="P226" s="29">
        <v>0</v>
      </c>
      <c r="Q226" s="139">
        <v>20000</v>
      </c>
      <c r="R226" s="100">
        <v>0</v>
      </c>
      <c r="S226" s="138">
        <v>0</v>
      </c>
      <c r="T226" s="29">
        <v>0</v>
      </c>
      <c r="U226" s="137" t="e">
        <f t="shared" si="66"/>
        <v>#DIV/0!</v>
      </c>
      <c r="V226" s="137" t="e">
        <f t="shared" si="66"/>
        <v>#DIV/0!</v>
      </c>
      <c r="W226" s="137">
        <f t="shared" si="66"/>
        <v>0</v>
      </c>
    </row>
    <row r="227" spans="1:23" ht="12.75">
      <c r="A227" s="394" t="s">
        <v>602</v>
      </c>
      <c r="C227" s="1">
        <v>2</v>
      </c>
      <c r="D227" s="1">
        <v>3</v>
      </c>
      <c r="E227" s="1">
        <v>4</v>
      </c>
      <c r="I227" s="1">
        <v>321</v>
      </c>
      <c r="J227" s="25">
        <v>3237</v>
      </c>
      <c r="K227" s="25" t="s">
        <v>380</v>
      </c>
      <c r="L227" s="25"/>
      <c r="M227" s="26">
        <v>0</v>
      </c>
      <c r="N227" s="29">
        <v>9450</v>
      </c>
      <c r="O227" s="26">
        <v>10000</v>
      </c>
      <c r="P227" s="29">
        <v>10000</v>
      </c>
      <c r="Q227" s="139">
        <v>16500</v>
      </c>
      <c r="R227" s="100">
        <v>10000</v>
      </c>
      <c r="S227" s="138">
        <v>10000</v>
      </c>
      <c r="T227" s="29">
        <v>10000</v>
      </c>
      <c r="U227" s="137">
        <f t="shared" si="66"/>
        <v>100</v>
      </c>
      <c r="V227" s="137">
        <f t="shared" si="66"/>
        <v>165</v>
      </c>
      <c r="W227" s="137">
        <f t="shared" si="66"/>
        <v>60.60606060606061</v>
      </c>
    </row>
    <row r="228" spans="1:23" ht="12.75">
      <c r="A228" s="394" t="s">
        <v>602</v>
      </c>
      <c r="C228" s="1">
        <v>2</v>
      </c>
      <c r="D228" s="1">
        <v>3</v>
      </c>
      <c r="E228" s="1">
        <v>4</v>
      </c>
      <c r="I228" s="1">
        <v>321</v>
      </c>
      <c r="J228" s="52">
        <v>3237</v>
      </c>
      <c r="K228" s="25" t="s">
        <v>276</v>
      </c>
      <c r="L228" s="52"/>
      <c r="M228" s="53">
        <v>0</v>
      </c>
      <c r="N228" s="58">
        <v>0</v>
      </c>
      <c r="O228" s="53">
        <v>3000</v>
      </c>
      <c r="P228" s="58">
        <v>3000</v>
      </c>
      <c r="Q228" s="139">
        <v>3000</v>
      </c>
      <c r="R228" s="317">
        <v>3000</v>
      </c>
      <c r="S228" s="138">
        <v>3000</v>
      </c>
      <c r="T228" s="29">
        <v>3000</v>
      </c>
      <c r="U228" s="137">
        <f t="shared" si="66"/>
        <v>100</v>
      </c>
      <c r="V228" s="137">
        <f t="shared" si="66"/>
        <v>100</v>
      </c>
      <c r="W228" s="137">
        <f t="shared" si="66"/>
        <v>100</v>
      </c>
    </row>
    <row r="229" spans="1:23" ht="12.75">
      <c r="A229" s="394" t="s">
        <v>602</v>
      </c>
      <c r="C229" s="1">
        <v>2</v>
      </c>
      <c r="D229" s="1">
        <v>3</v>
      </c>
      <c r="E229" s="1">
        <v>4</v>
      </c>
      <c r="I229" s="1">
        <v>321</v>
      </c>
      <c r="J229" s="52">
        <v>381</v>
      </c>
      <c r="K229" s="31" t="s">
        <v>53</v>
      </c>
      <c r="L229" s="60"/>
      <c r="M229" s="53"/>
      <c r="N229" s="58">
        <f aca="true" t="shared" si="68" ref="N229:T229">N230</f>
        <v>7000</v>
      </c>
      <c r="O229" s="53">
        <f t="shared" si="68"/>
        <v>5000</v>
      </c>
      <c r="P229" s="58">
        <f t="shared" si="68"/>
        <v>5000</v>
      </c>
      <c r="Q229" s="186">
        <f t="shared" si="68"/>
        <v>7000</v>
      </c>
      <c r="R229" s="317">
        <f t="shared" si="68"/>
        <v>5000</v>
      </c>
      <c r="S229" s="187">
        <f t="shared" si="68"/>
        <v>7000</v>
      </c>
      <c r="T229" s="58">
        <f t="shared" si="68"/>
        <v>7000</v>
      </c>
      <c r="U229" s="142"/>
      <c r="V229" s="142"/>
      <c r="W229" s="142"/>
    </row>
    <row r="230" spans="1:23" ht="13.5" thickBot="1">
      <c r="A230" s="394" t="s">
        <v>602</v>
      </c>
      <c r="C230" s="1">
        <v>2</v>
      </c>
      <c r="D230" s="1">
        <v>3</v>
      </c>
      <c r="E230" s="1">
        <v>4</v>
      </c>
      <c r="I230" s="1">
        <v>321</v>
      </c>
      <c r="J230" s="52">
        <v>3811</v>
      </c>
      <c r="K230" s="52" t="s">
        <v>359</v>
      </c>
      <c r="L230" s="52"/>
      <c r="M230" s="53"/>
      <c r="N230" s="58">
        <v>7000</v>
      </c>
      <c r="O230" s="53">
        <v>5000</v>
      </c>
      <c r="P230" s="58">
        <v>5000</v>
      </c>
      <c r="Q230" s="188">
        <v>7000</v>
      </c>
      <c r="R230" s="317">
        <v>5000</v>
      </c>
      <c r="S230" s="187">
        <v>7000</v>
      </c>
      <c r="T230" s="58">
        <v>7000</v>
      </c>
      <c r="U230" s="142"/>
      <c r="V230" s="142"/>
      <c r="W230" s="142"/>
    </row>
    <row r="231" spans="10:23" ht="12.75">
      <c r="J231" s="177"/>
      <c r="K231" s="177" t="s">
        <v>259</v>
      </c>
      <c r="L231" s="177"/>
      <c r="M231" s="178">
        <f aca="true" t="shared" si="69" ref="M231:R231">M224</f>
        <v>0</v>
      </c>
      <c r="N231" s="178">
        <f t="shared" si="69"/>
        <v>36450</v>
      </c>
      <c r="O231" s="178">
        <f t="shared" si="69"/>
        <v>18000</v>
      </c>
      <c r="P231" s="178">
        <f t="shared" si="69"/>
        <v>18000</v>
      </c>
      <c r="Q231" s="179">
        <f>Q224</f>
        <v>46500</v>
      </c>
      <c r="R231" s="290">
        <f t="shared" si="69"/>
        <v>18000</v>
      </c>
      <c r="S231" s="179">
        <f>S224</f>
        <v>20000</v>
      </c>
      <c r="T231" s="178">
        <f>T224</f>
        <v>20000</v>
      </c>
      <c r="U231" s="180"/>
      <c r="V231" s="180"/>
      <c r="W231" s="180"/>
    </row>
    <row r="232" spans="10:23" ht="13.5" hidden="1" thickBot="1">
      <c r="J232" s="32"/>
      <c r="K232" s="32"/>
      <c r="L232" s="32"/>
      <c r="M232" s="33"/>
      <c r="N232" s="35"/>
      <c r="O232" s="33"/>
      <c r="P232" s="35"/>
      <c r="Q232" s="203"/>
      <c r="R232" s="315"/>
      <c r="S232" s="148"/>
      <c r="T232" s="35"/>
      <c r="U232" s="204"/>
      <c r="V232" s="204"/>
      <c r="W232" s="204"/>
    </row>
    <row r="233" spans="1:23" ht="13.5" hidden="1" thickBot="1">
      <c r="A233" s="8"/>
      <c r="B233" s="8"/>
      <c r="C233" s="8"/>
      <c r="D233" s="8"/>
      <c r="E233" s="8"/>
      <c r="F233" s="8"/>
      <c r="G233" s="8"/>
      <c r="H233" s="8"/>
      <c r="I233" s="8">
        <v>321</v>
      </c>
      <c r="J233" s="8" t="s">
        <v>147</v>
      </c>
      <c r="K233" s="8" t="s">
        <v>146</v>
      </c>
      <c r="L233" s="8"/>
      <c r="M233" s="18"/>
      <c r="N233" s="22"/>
      <c r="O233" s="18"/>
      <c r="P233" s="22"/>
      <c r="Q233" s="151"/>
      <c r="R233" s="220"/>
      <c r="S233" s="163"/>
      <c r="T233" s="22"/>
      <c r="U233" s="152"/>
      <c r="V233" s="152"/>
      <c r="W233" s="152"/>
    </row>
    <row r="234" spans="10:23" ht="13.5" hidden="1" thickBot="1">
      <c r="J234" s="66">
        <v>3</v>
      </c>
      <c r="K234" s="66" t="s">
        <v>9</v>
      </c>
      <c r="L234" s="66"/>
      <c r="M234" s="78">
        <f aca="true" t="shared" si="70" ref="M234:T235">M235</f>
        <v>0</v>
      </c>
      <c r="N234" s="77">
        <f t="shared" si="70"/>
        <v>0</v>
      </c>
      <c r="O234" s="78">
        <f t="shared" si="70"/>
        <v>0</v>
      </c>
      <c r="P234" s="77">
        <f t="shared" si="70"/>
        <v>0</v>
      </c>
      <c r="Q234" s="139">
        <f t="shared" si="70"/>
        <v>0</v>
      </c>
      <c r="R234" s="101">
        <f t="shared" si="70"/>
        <v>0</v>
      </c>
      <c r="S234" s="138">
        <f t="shared" si="70"/>
        <v>0</v>
      </c>
      <c r="T234" s="29">
        <f t="shared" si="70"/>
        <v>0</v>
      </c>
      <c r="U234" s="137" t="e">
        <f aca="true" t="shared" si="71" ref="U234:W236">P234/O234</f>
        <v>#DIV/0!</v>
      </c>
      <c r="V234" s="137" t="e">
        <f t="shared" si="71"/>
        <v>#DIV/0!</v>
      </c>
      <c r="W234" s="137" t="e">
        <f t="shared" si="71"/>
        <v>#DIV/0!</v>
      </c>
    </row>
    <row r="235" spans="10:23" ht="13.5" hidden="1" thickBot="1">
      <c r="J235" s="25">
        <v>38</v>
      </c>
      <c r="K235" s="25" t="s">
        <v>52</v>
      </c>
      <c r="L235" s="25"/>
      <c r="M235" s="26">
        <f t="shared" si="70"/>
        <v>0</v>
      </c>
      <c r="N235" s="29">
        <f t="shared" si="70"/>
        <v>0</v>
      </c>
      <c r="O235" s="26">
        <f t="shared" si="70"/>
        <v>0</v>
      </c>
      <c r="P235" s="29">
        <f t="shared" si="70"/>
        <v>0</v>
      </c>
      <c r="Q235" s="139">
        <f t="shared" si="70"/>
        <v>0</v>
      </c>
      <c r="R235" s="101">
        <f t="shared" si="70"/>
        <v>0</v>
      </c>
      <c r="S235" s="138">
        <f t="shared" si="70"/>
        <v>0</v>
      </c>
      <c r="T235" s="29">
        <f t="shared" si="70"/>
        <v>0</v>
      </c>
      <c r="U235" s="137" t="e">
        <f t="shared" si="71"/>
        <v>#DIV/0!</v>
      </c>
      <c r="V235" s="137" t="e">
        <f t="shared" si="71"/>
        <v>#DIV/0!</v>
      </c>
      <c r="W235" s="137" t="e">
        <f t="shared" si="71"/>
        <v>#DIV/0!</v>
      </c>
    </row>
    <row r="236" spans="10:23" ht="13.5" hidden="1" thickBot="1">
      <c r="J236" s="25">
        <v>3821</v>
      </c>
      <c r="K236" s="25" t="s">
        <v>205</v>
      </c>
      <c r="L236" s="25"/>
      <c r="M236" s="26">
        <v>0</v>
      </c>
      <c r="N236" s="29">
        <v>0</v>
      </c>
      <c r="O236" s="26">
        <v>0</v>
      </c>
      <c r="P236" s="29">
        <v>0</v>
      </c>
      <c r="Q236" s="139">
        <v>0</v>
      </c>
      <c r="R236" s="101">
        <v>0</v>
      </c>
      <c r="S236" s="138">
        <v>0</v>
      </c>
      <c r="T236" s="29">
        <v>0</v>
      </c>
      <c r="U236" s="137" t="e">
        <f t="shared" si="71"/>
        <v>#DIV/0!</v>
      </c>
      <c r="V236" s="137" t="e">
        <f t="shared" si="71"/>
        <v>#DIV/0!</v>
      </c>
      <c r="W236" s="137" t="e">
        <f t="shared" si="71"/>
        <v>#DIV/0!</v>
      </c>
    </row>
    <row r="237" spans="10:23" ht="13.5" hidden="1" thickBot="1">
      <c r="J237" s="177"/>
      <c r="K237" s="177" t="s">
        <v>259</v>
      </c>
      <c r="L237" s="177"/>
      <c r="M237" s="178">
        <f aca="true" t="shared" si="72" ref="M237:R237">M234</f>
        <v>0</v>
      </c>
      <c r="N237" s="200">
        <f>N234</f>
        <v>0</v>
      </c>
      <c r="O237" s="178">
        <f t="shared" si="72"/>
        <v>0</v>
      </c>
      <c r="P237" s="200">
        <f t="shared" si="72"/>
        <v>0</v>
      </c>
      <c r="Q237" s="179">
        <f>Q234</f>
        <v>0</v>
      </c>
      <c r="R237" s="290">
        <f t="shared" si="72"/>
        <v>0</v>
      </c>
      <c r="S237" s="199">
        <f>S234</f>
        <v>0</v>
      </c>
      <c r="T237" s="200">
        <f>T234</f>
        <v>0</v>
      </c>
      <c r="U237" s="180"/>
      <c r="V237" s="180"/>
      <c r="W237" s="180"/>
    </row>
    <row r="238" spans="10:23" ht="12.75">
      <c r="J238" s="32"/>
      <c r="K238" s="32"/>
      <c r="L238" s="32"/>
      <c r="M238" s="33"/>
      <c r="N238" s="35"/>
      <c r="O238" s="33"/>
      <c r="P238" s="35"/>
      <c r="Q238" s="203"/>
      <c r="R238" s="315"/>
      <c r="S238" s="148"/>
      <c r="T238" s="35"/>
      <c r="U238" s="204"/>
      <c r="V238" s="204"/>
      <c r="W238" s="204"/>
    </row>
    <row r="239" spans="1:23" s="21" customFormat="1" ht="12.75">
      <c r="A239" s="398"/>
      <c r="B239" s="7"/>
      <c r="C239" s="7"/>
      <c r="D239" s="7"/>
      <c r="E239" s="7"/>
      <c r="F239" s="7"/>
      <c r="G239" s="7"/>
      <c r="H239" s="7"/>
      <c r="I239" s="7"/>
      <c r="J239" s="327" t="s">
        <v>563</v>
      </c>
      <c r="K239" s="327" t="s">
        <v>550</v>
      </c>
      <c r="L239" s="327"/>
      <c r="M239" s="411"/>
      <c r="N239" s="411"/>
      <c r="O239" s="411"/>
      <c r="P239" s="411"/>
      <c r="Q239" s="412"/>
      <c r="R239" s="402"/>
      <c r="S239" s="412"/>
      <c r="T239" s="411"/>
      <c r="U239" s="171"/>
      <c r="V239" s="171"/>
      <c r="W239" s="171"/>
    </row>
    <row r="240" spans="1:23" ht="12.75">
      <c r="A240" s="397" t="s">
        <v>314</v>
      </c>
      <c r="B240" s="8"/>
      <c r="C240" s="8"/>
      <c r="D240" s="8"/>
      <c r="E240" s="8"/>
      <c r="F240" s="8"/>
      <c r="G240" s="8"/>
      <c r="H240" s="8"/>
      <c r="I240" s="8">
        <v>451</v>
      </c>
      <c r="J240" s="343" t="s">
        <v>149</v>
      </c>
      <c r="K240" s="343" t="s">
        <v>148</v>
      </c>
      <c r="L240" s="343"/>
      <c r="M240" s="354"/>
      <c r="N240" s="354"/>
      <c r="O240" s="354"/>
      <c r="P240" s="354"/>
      <c r="Q240" s="355"/>
      <c r="R240" s="356"/>
      <c r="S240" s="362"/>
      <c r="T240" s="362"/>
      <c r="U240" s="152"/>
      <c r="V240" s="152"/>
      <c r="W240" s="152"/>
    </row>
    <row r="241" spans="1:23" ht="12.75">
      <c r="A241" s="394" t="s">
        <v>565</v>
      </c>
      <c r="I241" s="1">
        <v>451</v>
      </c>
      <c r="J241" s="66">
        <v>3</v>
      </c>
      <c r="K241" s="66" t="s">
        <v>9</v>
      </c>
      <c r="L241" s="66"/>
      <c r="M241" s="78">
        <f aca="true" t="shared" si="73" ref="M241:T241">M242</f>
        <v>464686</v>
      </c>
      <c r="N241" s="77">
        <f t="shared" si="73"/>
        <v>406085</v>
      </c>
      <c r="O241" s="77">
        <f t="shared" si="73"/>
        <v>200000</v>
      </c>
      <c r="P241" s="77">
        <f t="shared" si="73"/>
        <v>550000</v>
      </c>
      <c r="Q241" s="135">
        <f t="shared" si="73"/>
        <v>100000</v>
      </c>
      <c r="R241" s="100">
        <f t="shared" si="73"/>
        <v>230000</v>
      </c>
      <c r="S241" s="136">
        <f t="shared" si="73"/>
        <v>300000</v>
      </c>
      <c r="T241" s="77">
        <f t="shared" si="73"/>
        <v>300000</v>
      </c>
      <c r="U241" s="137">
        <f aca="true" t="shared" si="74" ref="U241:W243">P241/O241*100</f>
        <v>275</v>
      </c>
      <c r="V241" s="137">
        <f t="shared" si="74"/>
        <v>18.181818181818183</v>
      </c>
      <c r="W241" s="137">
        <f t="shared" si="74"/>
        <v>229.99999999999997</v>
      </c>
    </row>
    <row r="242" spans="1:23" ht="12.75">
      <c r="A242" s="394" t="s">
        <v>565</v>
      </c>
      <c r="I242" s="1">
        <v>451</v>
      </c>
      <c r="J242" s="25">
        <v>32</v>
      </c>
      <c r="K242" s="31" t="s">
        <v>41</v>
      </c>
      <c r="L242" s="30"/>
      <c r="M242" s="26">
        <f>M243</f>
        <v>464686</v>
      </c>
      <c r="N242" s="29">
        <f>N243+N244</f>
        <v>406085</v>
      </c>
      <c r="O242" s="29">
        <f>O243</f>
        <v>200000</v>
      </c>
      <c r="P242" s="29">
        <f>P243+P244</f>
        <v>550000</v>
      </c>
      <c r="Q242" s="139">
        <f>Q243</f>
        <v>100000</v>
      </c>
      <c r="R242" s="100">
        <f>R243+R244</f>
        <v>230000</v>
      </c>
      <c r="S242" s="138">
        <f>S243</f>
        <v>300000</v>
      </c>
      <c r="T242" s="29">
        <f>T243</f>
        <v>300000</v>
      </c>
      <c r="U242" s="137">
        <f t="shared" si="74"/>
        <v>275</v>
      </c>
      <c r="V242" s="137">
        <f t="shared" si="74"/>
        <v>18.181818181818183</v>
      </c>
      <c r="W242" s="137">
        <f t="shared" si="74"/>
        <v>229.99999999999997</v>
      </c>
    </row>
    <row r="243" spans="1:23" ht="12.75">
      <c r="A243" s="394" t="s">
        <v>565</v>
      </c>
      <c r="C243" s="1">
        <v>2</v>
      </c>
      <c r="D243" s="1">
        <v>3</v>
      </c>
      <c r="E243" s="1">
        <v>4</v>
      </c>
      <c r="I243" s="1">
        <v>451</v>
      </c>
      <c r="J243" s="25">
        <v>3232</v>
      </c>
      <c r="K243" s="25" t="s">
        <v>304</v>
      </c>
      <c r="L243" s="25"/>
      <c r="M243" s="26">
        <v>464686</v>
      </c>
      <c r="N243" s="29">
        <v>329259</v>
      </c>
      <c r="O243" s="29">
        <v>200000</v>
      </c>
      <c r="P243" s="29">
        <v>550000</v>
      </c>
      <c r="Q243" s="139">
        <v>100000</v>
      </c>
      <c r="R243" s="100">
        <v>200000</v>
      </c>
      <c r="S243" s="138">
        <v>300000</v>
      </c>
      <c r="T243" s="29">
        <v>300000</v>
      </c>
      <c r="U243" s="137">
        <f t="shared" si="74"/>
        <v>275</v>
      </c>
      <c r="V243" s="137">
        <f t="shared" si="74"/>
        <v>18.181818181818183</v>
      </c>
      <c r="W243" s="137">
        <f t="shared" si="74"/>
        <v>200</v>
      </c>
    </row>
    <row r="244" spans="1:23" ht="13.5" thickBot="1">
      <c r="A244" s="394" t="s">
        <v>565</v>
      </c>
      <c r="I244" s="1">
        <v>451</v>
      </c>
      <c r="J244" s="52">
        <v>3232</v>
      </c>
      <c r="K244" s="25" t="s">
        <v>496</v>
      </c>
      <c r="L244" s="52"/>
      <c r="M244" s="53"/>
      <c r="N244" s="58">
        <v>76826</v>
      </c>
      <c r="O244" s="58">
        <v>0</v>
      </c>
      <c r="P244" s="58">
        <v>0</v>
      </c>
      <c r="Q244" s="188">
        <v>0</v>
      </c>
      <c r="R244" s="317">
        <v>30000</v>
      </c>
      <c r="S244" s="187">
        <v>0</v>
      </c>
      <c r="T244" s="58">
        <v>0</v>
      </c>
      <c r="U244" s="142"/>
      <c r="V244" s="142"/>
      <c r="W244" s="142"/>
    </row>
    <row r="245" spans="10:23" ht="12.75">
      <c r="J245" s="177"/>
      <c r="K245" s="177" t="s">
        <v>259</v>
      </c>
      <c r="L245" s="177"/>
      <c r="M245" s="178">
        <f aca="true" t="shared" si="75" ref="M245:R245">M241</f>
        <v>464686</v>
      </c>
      <c r="N245" s="178">
        <f>N241</f>
        <v>406085</v>
      </c>
      <c r="O245" s="178">
        <f t="shared" si="75"/>
        <v>200000</v>
      </c>
      <c r="P245" s="178">
        <f t="shared" si="75"/>
        <v>550000</v>
      </c>
      <c r="Q245" s="179">
        <f>Q241</f>
        <v>100000</v>
      </c>
      <c r="R245" s="290">
        <f t="shared" si="75"/>
        <v>230000</v>
      </c>
      <c r="S245" s="179">
        <f>S241</f>
        <v>300000</v>
      </c>
      <c r="T245" s="178">
        <f>T241</f>
        <v>300000</v>
      </c>
      <c r="U245" s="180"/>
      <c r="V245" s="180"/>
      <c r="W245" s="180"/>
    </row>
    <row r="246" spans="10:23" ht="12.75">
      <c r="J246" s="147"/>
      <c r="K246" s="147"/>
      <c r="L246" s="147"/>
      <c r="M246" s="109"/>
      <c r="N246" s="109"/>
      <c r="O246" s="109"/>
      <c r="P246" s="109"/>
      <c r="Q246" s="154"/>
      <c r="R246" s="307"/>
      <c r="S246" s="154"/>
      <c r="T246" s="109"/>
      <c r="U246" s="288"/>
      <c r="V246" s="288"/>
      <c r="W246" s="288"/>
    </row>
    <row r="247" spans="1:23" ht="12.75">
      <c r="A247" s="397"/>
      <c r="B247" s="8"/>
      <c r="C247" s="8"/>
      <c r="D247" s="8"/>
      <c r="E247" s="8"/>
      <c r="F247" s="8"/>
      <c r="G247" s="8"/>
      <c r="H247" s="8"/>
      <c r="I247" s="8">
        <v>560</v>
      </c>
      <c r="J247" s="357" t="s">
        <v>150</v>
      </c>
      <c r="K247" s="357" t="s">
        <v>297</v>
      </c>
      <c r="L247" s="357"/>
      <c r="M247" s="18"/>
      <c r="N247" s="18"/>
      <c r="O247" s="18"/>
      <c r="P247" s="18"/>
      <c r="Q247" s="151"/>
      <c r="R247" s="220"/>
      <c r="S247" s="150"/>
      <c r="T247" s="150"/>
      <c r="U247" s="152"/>
      <c r="V247" s="152"/>
      <c r="W247" s="152"/>
    </row>
    <row r="248" spans="1:23" ht="12.75">
      <c r="A248" s="394" t="s">
        <v>566</v>
      </c>
      <c r="I248" s="1">
        <v>560</v>
      </c>
      <c r="J248" s="66">
        <v>3</v>
      </c>
      <c r="K248" s="66" t="s">
        <v>9</v>
      </c>
      <c r="L248" s="66"/>
      <c r="M248" s="78">
        <f>M249</f>
        <v>0</v>
      </c>
      <c r="N248" s="77">
        <f>N249+N253</f>
        <v>7224</v>
      </c>
      <c r="O248" s="77">
        <f aca="true" t="shared" si="76" ref="O248:T248">O249+O253</f>
        <v>535000</v>
      </c>
      <c r="P248" s="77">
        <f t="shared" si="76"/>
        <v>700000</v>
      </c>
      <c r="Q248" s="77">
        <f>Q249+Q253</f>
        <v>430000</v>
      </c>
      <c r="R248" s="100">
        <f>R249+R253</f>
        <v>490000</v>
      </c>
      <c r="S248" s="77">
        <f>S249+S253</f>
        <v>590000</v>
      </c>
      <c r="T248" s="77">
        <f t="shared" si="76"/>
        <v>590000</v>
      </c>
      <c r="U248" s="137">
        <f aca="true" t="shared" si="77" ref="U248:W250">P248/O248*100</f>
        <v>130.8411214953271</v>
      </c>
      <c r="V248" s="137">
        <f t="shared" si="77"/>
        <v>61.42857142857143</v>
      </c>
      <c r="W248" s="137">
        <f t="shared" si="77"/>
        <v>113.95348837209302</v>
      </c>
    </row>
    <row r="249" spans="1:23" ht="12.75">
      <c r="A249" s="394" t="s">
        <v>566</v>
      </c>
      <c r="I249" s="1">
        <v>560</v>
      </c>
      <c r="J249" s="25">
        <v>32</v>
      </c>
      <c r="K249" s="31" t="s">
        <v>41</v>
      </c>
      <c r="L249" s="30"/>
      <c r="M249" s="26">
        <f>M250</f>
        <v>0</v>
      </c>
      <c r="N249" s="29">
        <f>N250</f>
        <v>7224</v>
      </c>
      <c r="O249" s="29">
        <f>O250+O251+O252</f>
        <v>470000</v>
      </c>
      <c r="P249" s="29">
        <f>P250+P251+P252</f>
        <v>700000</v>
      </c>
      <c r="Q249" s="29">
        <f aca="true" t="shared" si="78" ref="Q249:W249">Q250+Q251+Q252</f>
        <v>430000</v>
      </c>
      <c r="R249" s="100">
        <f t="shared" si="78"/>
        <v>450000</v>
      </c>
      <c r="S249" s="29">
        <f t="shared" si="78"/>
        <v>540000</v>
      </c>
      <c r="T249" s="29">
        <f t="shared" si="78"/>
        <v>540000</v>
      </c>
      <c r="U249" s="29">
        <f t="shared" si="78"/>
        <v>500</v>
      </c>
      <c r="V249" s="29">
        <f t="shared" si="78"/>
        <v>30</v>
      </c>
      <c r="W249" s="29">
        <f t="shared" si="78"/>
        <v>166.66666666666669</v>
      </c>
    </row>
    <row r="250" spans="1:23" ht="12.75">
      <c r="A250" s="394" t="s">
        <v>566</v>
      </c>
      <c r="C250" s="1">
        <v>2</v>
      </c>
      <c r="D250" s="1">
        <v>3</v>
      </c>
      <c r="E250" s="1">
        <v>4</v>
      </c>
      <c r="I250" s="1">
        <v>560</v>
      </c>
      <c r="J250" s="25">
        <v>3232</v>
      </c>
      <c r="K250" s="25" t="s">
        <v>207</v>
      </c>
      <c r="L250" s="25"/>
      <c r="M250" s="26">
        <v>0</v>
      </c>
      <c r="N250" s="29">
        <v>7224</v>
      </c>
      <c r="O250" s="29">
        <v>20000</v>
      </c>
      <c r="P250" s="29">
        <v>100000</v>
      </c>
      <c r="Q250" s="139">
        <v>30000</v>
      </c>
      <c r="R250" s="100">
        <v>50000</v>
      </c>
      <c r="S250" s="138">
        <v>0</v>
      </c>
      <c r="T250" s="29">
        <v>0</v>
      </c>
      <c r="U250" s="137">
        <f t="shared" si="77"/>
        <v>500</v>
      </c>
      <c r="V250" s="137">
        <f t="shared" si="77"/>
        <v>30</v>
      </c>
      <c r="W250" s="137">
        <f t="shared" si="77"/>
        <v>166.66666666666669</v>
      </c>
    </row>
    <row r="251" spans="1:23" ht="12.75">
      <c r="A251" s="394" t="s">
        <v>566</v>
      </c>
      <c r="I251" s="1">
        <v>560</v>
      </c>
      <c r="J251" s="52">
        <v>3232</v>
      </c>
      <c r="K251" s="25" t="s">
        <v>441</v>
      </c>
      <c r="L251" s="52"/>
      <c r="M251" s="53"/>
      <c r="N251" s="58">
        <v>0</v>
      </c>
      <c r="O251" s="58">
        <v>50000</v>
      </c>
      <c r="P251" s="58">
        <v>50000</v>
      </c>
      <c r="Q251" s="188">
        <v>0</v>
      </c>
      <c r="R251" s="317">
        <v>50000</v>
      </c>
      <c r="S251" s="187">
        <v>40000</v>
      </c>
      <c r="T251" s="58">
        <v>40000</v>
      </c>
      <c r="U251" s="142"/>
      <c r="V251" s="142"/>
      <c r="W251" s="142"/>
    </row>
    <row r="252" spans="1:23" ht="12.75">
      <c r="A252" s="394" t="s">
        <v>566</v>
      </c>
      <c r="I252" s="1">
        <v>560</v>
      </c>
      <c r="J252" s="52">
        <v>3232</v>
      </c>
      <c r="K252" s="25" t="s">
        <v>483</v>
      </c>
      <c r="L252" s="52"/>
      <c r="M252" s="53"/>
      <c r="N252" s="58">
        <v>0</v>
      </c>
      <c r="O252" s="58">
        <v>400000</v>
      </c>
      <c r="P252" s="58">
        <v>550000</v>
      </c>
      <c r="Q252" s="188">
        <v>400000</v>
      </c>
      <c r="R252" s="317">
        <v>350000</v>
      </c>
      <c r="S252" s="187">
        <v>500000</v>
      </c>
      <c r="T252" s="58">
        <v>500000</v>
      </c>
      <c r="U252" s="142"/>
      <c r="V252" s="142"/>
      <c r="W252" s="142"/>
    </row>
    <row r="253" spans="1:23" ht="12.75">
      <c r="A253" s="394" t="s">
        <v>566</v>
      </c>
      <c r="I253" s="1">
        <v>560</v>
      </c>
      <c r="J253" s="52">
        <v>4</v>
      </c>
      <c r="K253" s="66" t="s">
        <v>95</v>
      </c>
      <c r="L253" s="52"/>
      <c r="M253" s="53"/>
      <c r="N253" s="58">
        <f>N254</f>
        <v>0</v>
      </c>
      <c r="O253" s="58">
        <f aca="true" t="shared" si="79" ref="O253:T254">O254</f>
        <v>65000</v>
      </c>
      <c r="P253" s="58">
        <f t="shared" si="79"/>
        <v>0</v>
      </c>
      <c r="Q253" s="58">
        <f t="shared" si="79"/>
        <v>0</v>
      </c>
      <c r="R253" s="317">
        <f t="shared" si="79"/>
        <v>40000</v>
      </c>
      <c r="S253" s="58">
        <f t="shared" si="79"/>
        <v>50000</v>
      </c>
      <c r="T253" s="58">
        <f t="shared" si="79"/>
        <v>50000</v>
      </c>
      <c r="U253" s="142"/>
      <c r="V253" s="142"/>
      <c r="W253" s="142"/>
    </row>
    <row r="254" spans="1:23" ht="12.75">
      <c r="A254" s="394" t="s">
        <v>566</v>
      </c>
      <c r="I254" s="1">
        <v>560</v>
      </c>
      <c r="J254" s="25">
        <v>42</v>
      </c>
      <c r="K254" s="25" t="s">
        <v>98</v>
      </c>
      <c r="L254" s="25"/>
      <c r="M254" s="53"/>
      <c r="N254" s="58">
        <f>N255</f>
        <v>0</v>
      </c>
      <c r="O254" s="58">
        <f t="shared" si="79"/>
        <v>65000</v>
      </c>
      <c r="P254" s="58">
        <f t="shared" si="79"/>
        <v>0</v>
      </c>
      <c r="Q254" s="58">
        <f t="shared" si="79"/>
        <v>0</v>
      </c>
      <c r="R254" s="317">
        <f t="shared" si="79"/>
        <v>40000</v>
      </c>
      <c r="S254" s="58">
        <f t="shared" si="79"/>
        <v>50000</v>
      </c>
      <c r="T254" s="58">
        <f t="shared" si="79"/>
        <v>50000</v>
      </c>
      <c r="U254" s="142"/>
      <c r="V254" s="142"/>
      <c r="W254" s="142"/>
    </row>
    <row r="255" spans="1:23" ht="13.5" thickBot="1">
      <c r="A255" s="394" t="s">
        <v>566</v>
      </c>
      <c r="I255" s="1">
        <v>560</v>
      </c>
      <c r="J255" s="52">
        <v>4214</v>
      </c>
      <c r="K255" s="52" t="s">
        <v>421</v>
      </c>
      <c r="L255" s="52"/>
      <c r="M255" s="53"/>
      <c r="N255" s="58">
        <v>0</v>
      </c>
      <c r="O255" s="58">
        <v>65000</v>
      </c>
      <c r="P255" s="58">
        <v>0</v>
      </c>
      <c r="Q255" s="188">
        <v>0</v>
      </c>
      <c r="R255" s="317">
        <v>40000</v>
      </c>
      <c r="S255" s="187">
        <v>50000</v>
      </c>
      <c r="T255" s="58">
        <v>50000</v>
      </c>
      <c r="U255" s="142"/>
      <c r="V255" s="142"/>
      <c r="W255" s="142"/>
    </row>
    <row r="256" spans="10:23" ht="12.75">
      <c r="J256" s="177"/>
      <c r="K256" s="177" t="s">
        <v>259</v>
      </c>
      <c r="L256" s="177"/>
      <c r="M256" s="178">
        <f aca="true" t="shared" si="80" ref="M256:R256">M248</f>
        <v>0</v>
      </c>
      <c r="N256" s="178">
        <f>N248</f>
        <v>7224</v>
      </c>
      <c r="O256" s="178">
        <f>O248</f>
        <v>535000</v>
      </c>
      <c r="P256" s="178">
        <f t="shared" si="80"/>
        <v>700000</v>
      </c>
      <c r="Q256" s="179">
        <f>Q248</f>
        <v>430000</v>
      </c>
      <c r="R256" s="290">
        <f t="shared" si="80"/>
        <v>490000</v>
      </c>
      <c r="S256" s="179">
        <f>S248</f>
        <v>590000</v>
      </c>
      <c r="T256" s="178">
        <f>T248</f>
        <v>590000</v>
      </c>
      <c r="U256" s="180"/>
      <c r="V256" s="180"/>
      <c r="W256" s="180"/>
    </row>
    <row r="257" spans="10:23" s="59" customFormat="1" ht="12.75">
      <c r="J257" s="387"/>
      <c r="K257" s="387"/>
      <c r="L257" s="387"/>
      <c r="M257" s="388"/>
      <c r="N257" s="388"/>
      <c r="O257" s="388"/>
      <c r="P257" s="388"/>
      <c r="Q257" s="389"/>
      <c r="R257" s="392"/>
      <c r="S257" s="389"/>
      <c r="T257" s="388"/>
      <c r="U257" s="393"/>
      <c r="V257" s="393"/>
      <c r="W257" s="393"/>
    </row>
    <row r="258" spans="1:24" ht="12.75">
      <c r="A258" s="397"/>
      <c r="B258" s="8"/>
      <c r="C258" s="8"/>
      <c r="D258" s="8"/>
      <c r="E258" s="8"/>
      <c r="F258" s="8"/>
      <c r="G258" s="8"/>
      <c r="H258" s="8"/>
      <c r="I258" s="8">
        <v>560</v>
      </c>
      <c r="J258" s="363" t="s">
        <v>150</v>
      </c>
      <c r="K258" s="363" t="s">
        <v>573</v>
      </c>
      <c r="L258" s="363"/>
      <c r="M258" s="364"/>
      <c r="N258" s="364"/>
      <c r="O258" s="205"/>
      <c r="P258" s="205"/>
      <c r="Q258" s="206"/>
      <c r="R258" s="321"/>
      <c r="S258" s="205"/>
      <c r="T258" s="205"/>
      <c r="U258" s="206"/>
      <c r="V258" s="206"/>
      <c r="W258" s="206"/>
      <c r="X258" s="209"/>
    </row>
    <row r="259" spans="1:24" ht="12.75">
      <c r="A259" s="394" t="s">
        <v>567</v>
      </c>
      <c r="I259" s="1">
        <v>560</v>
      </c>
      <c r="J259" s="105">
        <v>3</v>
      </c>
      <c r="K259" s="105" t="s">
        <v>9</v>
      </c>
      <c r="L259" s="105"/>
      <c r="M259" s="77">
        <f aca="true" t="shared" si="81" ref="M259:T260">M260</f>
        <v>0</v>
      </c>
      <c r="N259" s="77">
        <f>N260+N266+N278</f>
        <v>226078</v>
      </c>
      <c r="O259" s="77">
        <f>O260+O266</f>
        <v>232100</v>
      </c>
      <c r="P259" s="77">
        <f>P260+P266+P278</f>
        <v>309350</v>
      </c>
      <c r="Q259" s="77">
        <f>Q260+Q266</f>
        <v>156800</v>
      </c>
      <c r="R259" s="322">
        <f>R260+R266</f>
        <v>313350</v>
      </c>
      <c r="S259" s="261">
        <f>S260+S266</f>
        <v>156200</v>
      </c>
      <c r="T259" s="261">
        <f>T260+T266</f>
        <v>156200</v>
      </c>
      <c r="U259" s="208"/>
      <c r="V259" s="208"/>
      <c r="W259" s="208"/>
      <c r="X259" s="207"/>
    </row>
    <row r="260" spans="1:24" ht="12.75">
      <c r="A260" s="394" t="s">
        <v>567</v>
      </c>
      <c r="E260" s="1">
        <v>4</v>
      </c>
      <c r="I260" s="1">
        <v>560</v>
      </c>
      <c r="J260" s="28">
        <v>31</v>
      </c>
      <c r="K260" s="28" t="s">
        <v>37</v>
      </c>
      <c r="L260" s="28"/>
      <c r="M260" s="29">
        <f t="shared" si="81"/>
        <v>0</v>
      </c>
      <c r="N260" s="29">
        <f t="shared" si="81"/>
        <v>179709</v>
      </c>
      <c r="O260" s="29">
        <f t="shared" si="81"/>
        <v>182100</v>
      </c>
      <c r="P260" s="29">
        <f t="shared" si="81"/>
        <v>248200</v>
      </c>
      <c r="Q260" s="29">
        <f t="shared" si="81"/>
        <v>110400</v>
      </c>
      <c r="R260" s="322">
        <f t="shared" si="81"/>
        <v>248200</v>
      </c>
      <c r="S260" s="29">
        <f t="shared" si="81"/>
        <v>110400</v>
      </c>
      <c r="T260" s="29">
        <f t="shared" si="81"/>
        <v>110400</v>
      </c>
      <c r="U260" s="208"/>
      <c r="V260" s="208"/>
      <c r="W260" s="208"/>
      <c r="X260" s="207"/>
    </row>
    <row r="261" spans="1:24" ht="12.75">
      <c r="A261" s="394" t="s">
        <v>567</v>
      </c>
      <c r="E261" s="1">
        <v>4</v>
      </c>
      <c r="I261" s="1">
        <v>560</v>
      </c>
      <c r="J261" s="28">
        <v>311</v>
      </c>
      <c r="K261" s="28" t="s">
        <v>179</v>
      </c>
      <c r="L261" s="28"/>
      <c r="M261" s="29">
        <v>0</v>
      </c>
      <c r="N261" s="29">
        <f>N262+N264+N265+N263</f>
        <v>179709</v>
      </c>
      <c r="O261" s="29">
        <f>O262+O264+O265</f>
        <v>182100</v>
      </c>
      <c r="P261" s="29">
        <f>P262+P264+P265</f>
        <v>248200</v>
      </c>
      <c r="Q261" s="29">
        <f>Q262+Q264+Q265+Q263</f>
        <v>110400</v>
      </c>
      <c r="R261" s="322">
        <f>R262+R264+R265+R263</f>
        <v>248200</v>
      </c>
      <c r="S261" s="29">
        <f>S262+S264+S265+S263</f>
        <v>110400</v>
      </c>
      <c r="T261" s="29">
        <f>T262+T264+T265+T263</f>
        <v>110400</v>
      </c>
      <c r="U261" s="29"/>
      <c r="V261" s="29"/>
      <c r="W261" s="29"/>
      <c r="X261" s="207"/>
    </row>
    <row r="262" spans="1:24" ht="12.75">
      <c r="A262" s="394" t="s">
        <v>567</v>
      </c>
      <c r="E262" s="1">
        <v>4</v>
      </c>
      <c r="I262" s="1">
        <v>560</v>
      </c>
      <c r="J262" s="25">
        <v>3111</v>
      </c>
      <c r="K262" s="25" t="s">
        <v>179</v>
      </c>
      <c r="L262" s="25"/>
      <c r="M262" s="29"/>
      <c r="N262" s="29">
        <v>155997</v>
      </c>
      <c r="O262" s="29">
        <v>158000</v>
      </c>
      <c r="P262" s="29">
        <v>215000</v>
      </c>
      <c r="Q262" s="29">
        <v>96500</v>
      </c>
      <c r="R262" s="322">
        <v>215000</v>
      </c>
      <c r="S262" s="29">
        <v>96500</v>
      </c>
      <c r="T262" s="29">
        <v>96500</v>
      </c>
      <c r="U262" s="208"/>
      <c r="V262" s="208"/>
      <c r="W262" s="208"/>
      <c r="X262" s="207"/>
    </row>
    <row r="263" spans="1:24" ht="12.75" hidden="1">
      <c r="A263" s="394" t="s">
        <v>567</v>
      </c>
      <c r="E263" s="1">
        <v>4</v>
      </c>
      <c r="I263" s="1">
        <v>560</v>
      </c>
      <c r="J263" s="25">
        <v>3113</v>
      </c>
      <c r="K263" s="25" t="s">
        <v>381</v>
      </c>
      <c r="L263" s="25"/>
      <c r="M263" s="29"/>
      <c r="N263" s="29">
        <v>0</v>
      </c>
      <c r="O263" s="29">
        <v>0</v>
      </c>
      <c r="P263" s="29">
        <v>0</v>
      </c>
      <c r="Q263" s="29">
        <v>0</v>
      </c>
      <c r="R263" s="322">
        <v>0</v>
      </c>
      <c r="S263" s="29">
        <v>0</v>
      </c>
      <c r="T263" s="29">
        <v>0</v>
      </c>
      <c r="U263" s="208"/>
      <c r="V263" s="208"/>
      <c r="W263" s="208"/>
      <c r="X263" s="207"/>
    </row>
    <row r="264" spans="1:24" ht="12.75">
      <c r="A264" s="394" t="s">
        <v>567</v>
      </c>
      <c r="E264" s="1">
        <v>4</v>
      </c>
      <c r="I264" s="1">
        <v>560</v>
      </c>
      <c r="J264" s="25">
        <v>3132</v>
      </c>
      <c r="K264" s="25" t="s">
        <v>217</v>
      </c>
      <c r="L264" s="25"/>
      <c r="M264" s="29"/>
      <c r="N264" s="29">
        <v>21060</v>
      </c>
      <c r="O264" s="29">
        <v>21400</v>
      </c>
      <c r="P264" s="29">
        <v>29500</v>
      </c>
      <c r="Q264" s="29">
        <v>12500</v>
      </c>
      <c r="R264" s="322">
        <v>29500</v>
      </c>
      <c r="S264" s="29">
        <v>12500</v>
      </c>
      <c r="T264" s="29">
        <v>12500</v>
      </c>
      <c r="U264" s="208"/>
      <c r="V264" s="208"/>
      <c r="W264" s="208"/>
      <c r="X264" s="207"/>
    </row>
    <row r="265" spans="1:24" ht="12.75">
      <c r="A265" s="394" t="s">
        <v>567</v>
      </c>
      <c r="E265" s="1">
        <v>4</v>
      </c>
      <c r="I265" s="1">
        <v>560</v>
      </c>
      <c r="J265" s="25">
        <v>3133</v>
      </c>
      <c r="K265" s="25" t="s">
        <v>180</v>
      </c>
      <c r="L265" s="25"/>
      <c r="M265" s="29"/>
      <c r="N265" s="29">
        <v>2652</v>
      </c>
      <c r="O265" s="29">
        <v>2700</v>
      </c>
      <c r="P265" s="29">
        <v>3700</v>
      </c>
      <c r="Q265" s="29">
        <v>1400</v>
      </c>
      <c r="R265" s="322">
        <v>3700</v>
      </c>
      <c r="S265" s="29">
        <v>1400</v>
      </c>
      <c r="T265" s="29">
        <v>1400</v>
      </c>
      <c r="U265" s="208"/>
      <c r="V265" s="208"/>
      <c r="W265" s="208"/>
      <c r="X265" s="207"/>
    </row>
    <row r="266" spans="1:24" ht="12.75">
      <c r="A266" s="394" t="s">
        <v>567</v>
      </c>
      <c r="E266" s="1">
        <v>4</v>
      </c>
      <c r="I266" s="1">
        <v>560</v>
      </c>
      <c r="J266" s="25">
        <v>32</v>
      </c>
      <c r="K266" s="31" t="s">
        <v>41</v>
      </c>
      <c r="L266" s="30"/>
      <c r="M266" s="29"/>
      <c r="N266" s="29">
        <f aca="true" t="shared" si="82" ref="N266:T266">N267+N270</f>
        <v>37927</v>
      </c>
      <c r="O266" s="29">
        <f t="shared" si="82"/>
        <v>50000</v>
      </c>
      <c r="P266" s="29">
        <f t="shared" si="82"/>
        <v>61150</v>
      </c>
      <c r="Q266" s="29">
        <f>Q267+Q270</f>
        <v>46400</v>
      </c>
      <c r="R266" s="322">
        <f t="shared" si="82"/>
        <v>65150</v>
      </c>
      <c r="S266" s="29">
        <f>S267+S270</f>
        <v>45800</v>
      </c>
      <c r="T266" s="29">
        <f t="shared" si="82"/>
        <v>45800</v>
      </c>
      <c r="U266" s="208"/>
      <c r="V266" s="208"/>
      <c r="W266" s="208"/>
      <c r="X266" s="209"/>
    </row>
    <row r="267" spans="1:24" ht="12.75">
      <c r="A267" s="394" t="s">
        <v>567</v>
      </c>
      <c r="E267" s="1">
        <v>4</v>
      </c>
      <c r="I267" s="1">
        <v>560</v>
      </c>
      <c r="J267" s="63">
        <v>321</v>
      </c>
      <c r="K267" s="63" t="s">
        <v>42</v>
      </c>
      <c r="L267" s="63"/>
      <c r="M267" s="29"/>
      <c r="N267" s="77">
        <f>N268+N269</f>
        <v>12000</v>
      </c>
      <c r="O267" s="77">
        <f>O268+O269</f>
        <v>12000</v>
      </c>
      <c r="P267" s="77">
        <f>P268+P269</f>
        <v>29800</v>
      </c>
      <c r="Q267" s="77">
        <f>Q268</f>
        <v>9100</v>
      </c>
      <c r="R267" s="322">
        <f>R268</f>
        <v>30000</v>
      </c>
      <c r="S267" s="77">
        <f>S268</f>
        <v>9100</v>
      </c>
      <c r="T267" s="77">
        <f>T268</f>
        <v>9100</v>
      </c>
      <c r="U267" s="208"/>
      <c r="V267" s="208"/>
      <c r="W267" s="208"/>
      <c r="X267" s="207"/>
    </row>
    <row r="268" spans="1:24" ht="12.75">
      <c r="A268" s="394" t="s">
        <v>567</v>
      </c>
      <c r="E268" s="1">
        <v>4</v>
      </c>
      <c r="I268" s="1">
        <v>560</v>
      </c>
      <c r="J268" s="25">
        <v>3212</v>
      </c>
      <c r="K268" s="25" t="s">
        <v>182</v>
      </c>
      <c r="L268" s="25"/>
      <c r="M268" s="29"/>
      <c r="N268" s="29">
        <v>12000</v>
      </c>
      <c r="O268" s="29">
        <v>12000</v>
      </c>
      <c r="P268" s="29">
        <v>29800</v>
      </c>
      <c r="Q268" s="29">
        <v>9100</v>
      </c>
      <c r="R268" s="322">
        <v>30000</v>
      </c>
      <c r="S268" s="29">
        <v>9100</v>
      </c>
      <c r="T268" s="29">
        <v>9100</v>
      </c>
      <c r="U268" s="208"/>
      <c r="V268" s="208"/>
      <c r="W268" s="208"/>
      <c r="X268" s="207"/>
    </row>
    <row r="269" spans="1:24" ht="12.75" hidden="1">
      <c r="A269" s="394" t="s">
        <v>567</v>
      </c>
      <c r="E269" s="1">
        <v>4</v>
      </c>
      <c r="I269" s="1">
        <v>560</v>
      </c>
      <c r="J269" s="25">
        <v>3214</v>
      </c>
      <c r="K269" s="25" t="s">
        <v>382</v>
      </c>
      <c r="L269" s="25"/>
      <c r="M269" s="29"/>
      <c r="N269" s="29">
        <v>0</v>
      </c>
      <c r="O269" s="29">
        <v>0</v>
      </c>
      <c r="P269" s="29">
        <v>0</v>
      </c>
      <c r="Q269" s="29">
        <v>0</v>
      </c>
      <c r="R269" s="322">
        <v>0</v>
      </c>
      <c r="S269" s="29">
        <v>0</v>
      </c>
      <c r="T269" s="29">
        <v>0</v>
      </c>
      <c r="U269" s="208"/>
      <c r="V269" s="208"/>
      <c r="W269" s="208"/>
      <c r="X269" s="209"/>
    </row>
    <row r="270" spans="1:24" ht="12.75">
      <c r="A270" s="394" t="s">
        <v>567</v>
      </c>
      <c r="I270" s="1">
        <v>560</v>
      </c>
      <c r="J270" s="63">
        <v>322</v>
      </c>
      <c r="K270" s="63" t="s">
        <v>94</v>
      </c>
      <c r="L270" s="63"/>
      <c r="M270" s="25"/>
      <c r="N270" s="77">
        <f>N271+N273+N272+N276+N275+N277+N274</f>
        <v>25927</v>
      </c>
      <c r="O270" s="77">
        <f>O271+O273+O272+O276+O275+O277+O2</f>
        <v>38000</v>
      </c>
      <c r="P270" s="77">
        <f>P271+P273+P272+P276+P275+P277+P274</f>
        <v>31350</v>
      </c>
      <c r="Q270" s="77">
        <f>Q271+Q273+Q272+Q276+Q275+Q277+Q274</f>
        <v>37300</v>
      </c>
      <c r="R270" s="100">
        <f aca="true" t="shared" si="83" ref="R270:W270">R271+R273+R272+R276+R275+R277</f>
        <v>35150</v>
      </c>
      <c r="S270" s="77">
        <f>S271+S273+S272+S276+S275+S277+S274</f>
        <v>36700</v>
      </c>
      <c r="T270" s="77">
        <f>T271+T273+T272+T276+T275+T277+T274</f>
        <v>36700</v>
      </c>
      <c r="U270" s="77">
        <f t="shared" si="83"/>
        <v>0</v>
      </c>
      <c r="V270" s="77">
        <f t="shared" si="83"/>
        <v>0</v>
      </c>
      <c r="W270" s="77">
        <f t="shared" si="83"/>
        <v>0</v>
      </c>
      <c r="X270" s="207"/>
    </row>
    <row r="271" spans="1:24" ht="12.75">
      <c r="A271" s="394" t="s">
        <v>567</v>
      </c>
      <c r="C271" s="1">
        <v>2</v>
      </c>
      <c r="I271" s="1">
        <v>560</v>
      </c>
      <c r="J271" s="25">
        <v>32271</v>
      </c>
      <c r="K271" s="25" t="s">
        <v>299</v>
      </c>
      <c r="L271" s="25"/>
      <c r="M271" s="29"/>
      <c r="N271" s="29">
        <v>3640</v>
      </c>
      <c r="O271" s="29">
        <v>4000</v>
      </c>
      <c r="P271" s="29">
        <v>3000</v>
      </c>
      <c r="Q271" s="29">
        <v>4000</v>
      </c>
      <c r="R271" s="322">
        <v>3000</v>
      </c>
      <c r="S271" s="29">
        <v>4000</v>
      </c>
      <c r="T271" s="29">
        <v>4000</v>
      </c>
      <c r="U271" s="208"/>
      <c r="V271" s="208"/>
      <c r="W271" s="208"/>
      <c r="X271" s="207"/>
    </row>
    <row r="272" spans="1:24" ht="12.75">
      <c r="A272" s="394" t="s">
        <v>567</v>
      </c>
      <c r="C272" s="1">
        <v>2</v>
      </c>
      <c r="I272" s="1">
        <v>560</v>
      </c>
      <c r="J272" s="42">
        <v>32219</v>
      </c>
      <c r="K272" s="210" t="s">
        <v>300</v>
      </c>
      <c r="L272" s="211"/>
      <c r="M272" s="73"/>
      <c r="N272" s="29">
        <v>5570</v>
      </c>
      <c r="O272" s="73">
        <v>8000</v>
      </c>
      <c r="P272" s="29">
        <v>6000</v>
      </c>
      <c r="Q272" s="29">
        <v>8000</v>
      </c>
      <c r="R272" s="323">
        <v>8000</v>
      </c>
      <c r="S272" s="29">
        <v>8000</v>
      </c>
      <c r="T272" s="29">
        <v>8000</v>
      </c>
      <c r="U272" s="208"/>
      <c r="V272" s="208"/>
      <c r="W272" s="208"/>
      <c r="X272" s="207"/>
    </row>
    <row r="273" spans="1:24" ht="12.75">
      <c r="A273" s="394" t="s">
        <v>567</v>
      </c>
      <c r="C273" s="1">
        <v>2</v>
      </c>
      <c r="I273" s="1">
        <v>560</v>
      </c>
      <c r="J273" s="42">
        <v>3223</v>
      </c>
      <c r="K273" s="210" t="s">
        <v>185</v>
      </c>
      <c r="L273" s="211"/>
      <c r="M273" s="73"/>
      <c r="N273" s="29">
        <v>7403</v>
      </c>
      <c r="O273" s="73">
        <v>10000</v>
      </c>
      <c r="P273" s="29">
        <v>9200</v>
      </c>
      <c r="Q273" s="29">
        <v>7100</v>
      </c>
      <c r="R273" s="323">
        <v>11000</v>
      </c>
      <c r="S273" s="29">
        <v>7500</v>
      </c>
      <c r="T273" s="29">
        <v>7500</v>
      </c>
      <c r="U273" s="208"/>
      <c r="V273" s="208"/>
      <c r="W273" s="208"/>
      <c r="X273" s="207"/>
    </row>
    <row r="274" spans="1:24" ht="12.75">
      <c r="A274" s="394" t="s">
        <v>567</v>
      </c>
      <c r="I274" s="1">
        <v>560</v>
      </c>
      <c r="J274" s="42">
        <v>3225</v>
      </c>
      <c r="K274" s="210" t="s">
        <v>497</v>
      </c>
      <c r="L274" s="211"/>
      <c r="M274" s="73"/>
      <c r="N274" s="73">
        <v>2883</v>
      </c>
      <c r="O274" s="73">
        <v>3000</v>
      </c>
      <c r="P274" s="73">
        <v>0</v>
      </c>
      <c r="Q274" s="29">
        <v>3000</v>
      </c>
      <c r="R274" s="323">
        <v>3000</v>
      </c>
      <c r="S274" s="29">
        <v>2000</v>
      </c>
      <c r="T274" s="29">
        <v>2000</v>
      </c>
      <c r="U274" s="208"/>
      <c r="V274" s="208"/>
      <c r="W274" s="208"/>
      <c r="X274" s="207"/>
    </row>
    <row r="275" spans="1:24" ht="12.75">
      <c r="A275" s="394" t="s">
        <v>567</v>
      </c>
      <c r="C275" s="1">
        <v>2</v>
      </c>
      <c r="I275" s="1">
        <v>560</v>
      </c>
      <c r="J275" s="42">
        <v>3231</v>
      </c>
      <c r="K275" s="210" t="s">
        <v>513</v>
      </c>
      <c r="L275" s="211"/>
      <c r="M275" s="73"/>
      <c r="N275" s="73">
        <v>0</v>
      </c>
      <c r="O275" s="73">
        <v>0</v>
      </c>
      <c r="P275" s="73">
        <v>1250</v>
      </c>
      <c r="Q275" s="29">
        <v>0</v>
      </c>
      <c r="R275" s="323">
        <v>1250</v>
      </c>
      <c r="S275" s="29">
        <v>0</v>
      </c>
      <c r="T275" s="29">
        <v>0</v>
      </c>
      <c r="U275" s="208"/>
      <c r="V275" s="208"/>
      <c r="W275" s="208"/>
      <c r="X275" s="207"/>
    </row>
    <row r="276" spans="1:24" ht="13.5" thickBot="1">
      <c r="A276" s="394" t="s">
        <v>567</v>
      </c>
      <c r="C276" s="1">
        <v>2</v>
      </c>
      <c r="I276" s="1">
        <v>560</v>
      </c>
      <c r="J276" s="25">
        <v>32369</v>
      </c>
      <c r="K276" s="31" t="s">
        <v>301</v>
      </c>
      <c r="L276" s="30"/>
      <c r="M276" s="29"/>
      <c r="N276" s="29">
        <v>6431</v>
      </c>
      <c r="O276" s="29">
        <v>10000</v>
      </c>
      <c r="P276" s="29">
        <v>3500</v>
      </c>
      <c r="Q276" s="29">
        <v>9200</v>
      </c>
      <c r="R276" s="322">
        <v>3500</v>
      </c>
      <c r="S276" s="29">
        <v>9200</v>
      </c>
      <c r="T276" s="29">
        <v>9200</v>
      </c>
      <c r="U276" s="212"/>
      <c r="V276" s="212"/>
      <c r="W276" s="212"/>
      <c r="X276" s="207"/>
    </row>
    <row r="277" spans="1:24" ht="12.75">
      <c r="A277" s="394" t="s">
        <v>567</v>
      </c>
      <c r="C277" s="1">
        <v>2</v>
      </c>
      <c r="I277" s="1">
        <v>560</v>
      </c>
      <c r="J277" s="25">
        <v>32379</v>
      </c>
      <c r="K277" s="31" t="s">
        <v>413</v>
      </c>
      <c r="L277" s="30"/>
      <c r="M277" s="29"/>
      <c r="N277" s="29">
        <v>0</v>
      </c>
      <c r="O277" s="29">
        <v>6000</v>
      </c>
      <c r="P277" s="29">
        <v>8400</v>
      </c>
      <c r="Q277" s="29">
        <v>6000</v>
      </c>
      <c r="R277" s="322">
        <v>8400</v>
      </c>
      <c r="S277" s="29">
        <v>6000</v>
      </c>
      <c r="T277" s="29">
        <v>6000</v>
      </c>
      <c r="U277" s="213"/>
      <c r="V277" s="213"/>
      <c r="W277" s="213"/>
      <c r="X277" s="207"/>
    </row>
    <row r="278" spans="1:24" ht="12.75">
      <c r="A278" s="394" t="s">
        <v>567</v>
      </c>
      <c r="I278" s="1">
        <v>560</v>
      </c>
      <c r="J278" s="66">
        <v>4</v>
      </c>
      <c r="K278" s="66" t="s">
        <v>10</v>
      </c>
      <c r="L278" s="66"/>
      <c r="M278" s="29"/>
      <c r="N278" s="77">
        <f>N279</f>
        <v>8442</v>
      </c>
      <c r="O278" s="77">
        <f aca="true" t="shared" si="84" ref="O278:T279">O279</f>
        <v>0</v>
      </c>
      <c r="P278" s="77">
        <f t="shared" si="84"/>
        <v>0</v>
      </c>
      <c r="Q278" s="77">
        <f t="shared" si="84"/>
        <v>0</v>
      </c>
      <c r="R278" s="100">
        <f t="shared" si="84"/>
        <v>0</v>
      </c>
      <c r="S278" s="77">
        <f t="shared" si="84"/>
        <v>0</v>
      </c>
      <c r="T278" s="77">
        <f t="shared" si="84"/>
        <v>0</v>
      </c>
      <c r="U278" s="213"/>
      <c r="V278" s="213"/>
      <c r="W278" s="213"/>
      <c r="X278" s="207"/>
    </row>
    <row r="279" spans="1:24" ht="12.75">
      <c r="A279" s="394" t="s">
        <v>567</v>
      </c>
      <c r="I279" s="1">
        <v>560</v>
      </c>
      <c r="J279" s="25">
        <v>42</v>
      </c>
      <c r="K279" s="25" t="s">
        <v>498</v>
      </c>
      <c r="L279" s="25"/>
      <c r="M279" s="29"/>
      <c r="N279" s="29">
        <f>N280</f>
        <v>8442</v>
      </c>
      <c r="O279" s="29">
        <f t="shared" si="84"/>
        <v>0</v>
      </c>
      <c r="P279" s="29">
        <f t="shared" si="84"/>
        <v>0</v>
      </c>
      <c r="Q279" s="29">
        <f t="shared" si="84"/>
        <v>0</v>
      </c>
      <c r="R279" s="100">
        <f t="shared" si="84"/>
        <v>0</v>
      </c>
      <c r="S279" s="29">
        <f t="shared" si="84"/>
        <v>0</v>
      </c>
      <c r="T279" s="29">
        <f t="shared" si="84"/>
        <v>0</v>
      </c>
      <c r="U279" s="213"/>
      <c r="V279" s="213"/>
      <c r="W279" s="213"/>
      <c r="X279" s="207"/>
    </row>
    <row r="280" spans="1:24" ht="13.5" thickBot="1">
      <c r="A280" s="394" t="s">
        <v>567</v>
      </c>
      <c r="I280" s="1">
        <v>560</v>
      </c>
      <c r="J280" s="45">
        <v>4227</v>
      </c>
      <c r="K280" s="47" t="s">
        <v>499</v>
      </c>
      <c r="L280" s="48"/>
      <c r="M280" s="74"/>
      <c r="N280" s="74">
        <v>8442</v>
      </c>
      <c r="O280" s="74">
        <v>0</v>
      </c>
      <c r="P280" s="74">
        <v>0</v>
      </c>
      <c r="Q280" s="74">
        <v>0</v>
      </c>
      <c r="R280" s="303">
        <v>0</v>
      </c>
      <c r="S280" s="74">
        <v>0</v>
      </c>
      <c r="T280" s="74">
        <v>0</v>
      </c>
      <c r="U280" s="213"/>
      <c r="V280" s="213"/>
      <c r="W280" s="213"/>
      <c r="X280" s="209"/>
    </row>
    <row r="281" spans="10:24" ht="12.75">
      <c r="J281" s="143"/>
      <c r="K281" s="143" t="s">
        <v>259</v>
      </c>
      <c r="L281" s="143"/>
      <c r="M281" s="144">
        <f aca="true" t="shared" si="85" ref="M281:T281">M259</f>
        <v>0</v>
      </c>
      <c r="N281" s="144">
        <f t="shared" si="85"/>
        <v>226078</v>
      </c>
      <c r="O281" s="144">
        <f t="shared" si="85"/>
        <v>232100</v>
      </c>
      <c r="P281" s="144">
        <f t="shared" si="85"/>
        <v>309350</v>
      </c>
      <c r="Q281" s="144">
        <f>Q259</f>
        <v>156800</v>
      </c>
      <c r="R281" s="324">
        <f t="shared" si="85"/>
        <v>313350</v>
      </c>
      <c r="S281" s="214">
        <f>S259</f>
        <v>156200</v>
      </c>
      <c r="T281" s="144">
        <f t="shared" si="85"/>
        <v>156200</v>
      </c>
      <c r="U281" s="153"/>
      <c r="V281" s="153"/>
      <c r="W281" s="153"/>
      <c r="X281" s="209"/>
    </row>
    <row r="282" spans="10:23" ht="12.75">
      <c r="J282" s="147"/>
      <c r="K282" s="147"/>
      <c r="L282" s="147"/>
      <c r="M282" s="109"/>
      <c r="N282" s="109"/>
      <c r="O282" s="109"/>
      <c r="P282" s="109"/>
      <c r="Q282" s="109"/>
      <c r="R282" s="307"/>
      <c r="S282" s="109"/>
      <c r="T282" s="109"/>
      <c r="U282" s="288"/>
      <c r="V282" s="288"/>
      <c r="W282" s="288"/>
    </row>
    <row r="283" spans="1:23" ht="12.75">
      <c r="A283" s="397" t="s">
        <v>604</v>
      </c>
      <c r="B283" s="8"/>
      <c r="C283" s="8"/>
      <c r="D283" s="8"/>
      <c r="E283" s="8"/>
      <c r="F283" s="8"/>
      <c r="G283" s="8"/>
      <c r="H283" s="8"/>
      <c r="I283" s="8">
        <v>640</v>
      </c>
      <c r="J283" s="357" t="s">
        <v>151</v>
      </c>
      <c r="K283" s="357" t="s">
        <v>206</v>
      </c>
      <c r="L283" s="357"/>
      <c r="M283" s="18"/>
      <c r="N283" s="18"/>
      <c r="O283" s="18"/>
      <c r="P283" s="18"/>
      <c r="Q283" s="151"/>
      <c r="R283" s="220"/>
      <c r="S283" s="150"/>
      <c r="T283" s="150"/>
      <c r="U283" s="152"/>
      <c r="V283" s="152"/>
      <c r="W283" s="152"/>
    </row>
    <row r="284" spans="1:23" ht="12.75">
      <c r="A284" s="394" t="s">
        <v>604</v>
      </c>
      <c r="I284" s="1">
        <v>640</v>
      </c>
      <c r="J284" s="66">
        <v>3</v>
      </c>
      <c r="K284" s="66" t="s">
        <v>9</v>
      </c>
      <c r="L284" s="66"/>
      <c r="M284" s="78">
        <f aca="true" t="shared" si="86" ref="M284:T284">M285</f>
        <v>537205</v>
      </c>
      <c r="N284" s="77">
        <f t="shared" si="86"/>
        <v>722278</v>
      </c>
      <c r="O284" s="77">
        <f t="shared" si="86"/>
        <v>600000</v>
      </c>
      <c r="P284" s="77">
        <f t="shared" si="86"/>
        <v>870000</v>
      </c>
      <c r="Q284" s="135">
        <f t="shared" si="86"/>
        <v>650000</v>
      </c>
      <c r="R284" s="100">
        <f t="shared" si="86"/>
        <v>520000</v>
      </c>
      <c r="S284" s="136">
        <f t="shared" si="86"/>
        <v>700000</v>
      </c>
      <c r="T284" s="77">
        <f t="shared" si="86"/>
        <v>700000</v>
      </c>
      <c r="U284" s="137">
        <f aca="true" t="shared" si="87" ref="U284:W287">P284/O284*100</f>
        <v>145</v>
      </c>
      <c r="V284" s="137">
        <f t="shared" si="87"/>
        <v>74.71264367816092</v>
      </c>
      <c r="W284" s="137">
        <f t="shared" si="87"/>
        <v>80</v>
      </c>
    </row>
    <row r="285" spans="1:23" ht="12.75">
      <c r="A285" s="394" t="s">
        <v>604</v>
      </c>
      <c r="I285" s="1">
        <v>640</v>
      </c>
      <c r="J285" s="25">
        <v>32</v>
      </c>
      <c r="K285" s="31" t="s">
        <v>41</v>
      </c>
      <c r="L285" s="30"/>
      <c r="M285" s="26">
        <f aca="true" t="shared" si="88" ref="M285:R285">M286+M287</f>
        <v>537205</v>
      </c>
      <c r="N285" s="29">
        <f>N286+N287</f>
        <v>722278</v>
      </c>
      <c r="O285" s="29">
        <f t="shared" si="88"/>
        <v>600000</v>
      </c>
      <c r="P285" s="29">
        <f t="shared" si="88"/>
        <v>870000</v>
      </c>
      <c r="Q285" s="139">
        <f>Q286+Q287</f>
        <v>650000</v>
      </c>
      <c r="R285" s="100">
        <f t="shared" si="88"/>
        <v>520000</v>
      </c>
      <c r="S285" s="138">
        <f>S286+S287</f>
        <v>700000</v>
      </c>
      <c r="T285" s="29">
        <f>T286+T287</f>
        <v>700000</v>
      </c>
      <c r="U285" s="137">
        <f t="shared" si="87"/>
        <v>145</v>
      </c>
      <c r="V285" s="137">
        <f t="shared" si="87"/>
        <v>74.71264367816092</v>
      </c>
      <c r="W285" s="137">
        <f t="shared" si="87"/>
        <v>80</v>
      </c>
    </row>
    <row r="286" spans="1:23" ht="12.75">
      <c r="A286" s="394" t="s">
        <v>604</v>
      </c>
      <c r="E286" s="1">
        <v>4</v>
      </c>
      <c r="I286" s="1">
        <v>640</v>
      </c>
      <c r="J286" s="25">
        <v>3223</v>
      </c>
      <c r="K286" s="31" t="s">
        <v>185</v>
      </c>
      <c r="L286" s="30"/>
      <c r="M286" s="26">
        <v>335523</v>
      </c>
      <c r="N286" s="29">
        <v>438437</v>
      </c>
      <c r="O286" s="29">
        <v>450000</v>
      </c>
      <c r="P286" s="29">
        <v>620000</v>
      </c>
      <c r="Q286" s="139">
        <v>450000</v>
      </c>
      <c r="R286" s="100">
        <v>400000</v>
      </c>
      <c r="S286" s="138">
        <v>450000</v>
      </c>
      <c r="T286" s="29">
        <v>450000</v>
      </c>
      <c r="U286" s="137">
        <f t="shared" si="87"/>
        <v>137.77777777777777</v>
      </c>
      <c r="V286" s="137">
        <f t="shared" si="87"/>
        <v>72.58064516129032</v>
      </c>
      <c r="W286" s="137">
        <f t="shared" si="87"/>
        <v>88.88888888888889</v>
      </c>
    </row>
    <row r="287" spans="1:23" ht="13.5" thickBot="1">
      <c r="A287" s="394" t="s">
        <v>604</v>
      </c>
      <c r="C287" s="1">
        <v>2</v>
      </c>
      <c r="D287" s="1">
        <v>3</v>
      </c>
      <c r="E287" s="1">
        <v>4</v>
      </c>
      <c r="I287" s="1">
        <v>640</v>
      </c>
      <c r="J287" s="25">
        <v>3232</v>
      </c>
      <c r="K287" s="25" t="s">
        <v>207</v>
      </c>
      <c r="L287" s="25"/>
      <c r="M287" s="26">
        <v>201682</v>
      </c>
      <c r="N287" s="29">
        <v>283841</v>
      </c>
      <c r="O287" s="29">
        <v>150000</v>
      </c>
      <c r="P287" s="29">
        <v>250000</v>
      </c>
      <c r="Q287" s="139">
        <v>200000</v>
      </c>
      <c r="R287" s="100">
        <v>120000</v>
      </c>
      <c r="S287" s="138">
        <v>250000</v>
      </c>
      <c r="T287" s="29">
        <v>250000</v>
      </c>
      <c r="U287" s="137">
        <f t="shared" si="87"/>
        <v>166.66666666666669</v>
      </c>
      <c r="V287" s="137">
        <f t="shared" si="87"/>
        <v>80</v>
      </c>
      <c r="W287" s="137">
        <f t="shared" si="87"/>
        <v>60</v>
      </c>
    </row>
    <row r="288" spans="10:23" ht="12.75">
      <c r="J288" s="177"/>
      <c r="K288" s="177" t="s">
        <v>259</v>
      </c>
      <c r="L288" s="177"/>
      <c r="M288" s="178">
        <f aca="true" t="shared" si="89" ref="M288:R288">M284</f>
        <v>537205</v>
      </c>
      <c r="N288" s="178">
        <f>N284</f>
        <v>722278</v>
      </c>
      <c r="O288" s="178">
        <f t="shared" si="89"/>
        <v>600000</v>
      </c>
      <c r="P288" s="178">
        <f t="shared" si="89"/>
        <v>870000</v>
      </c>
      <c r="Q288" s="179">
        <f>Q284</f>
        <v>650000</v>
      </c>
      <c r="R288" s="290">
        <f t="shared" si="89"/>
        <v>520000</v>
      </c>
      <c r="S288" s="179">
        <f>S284</f>
        <v>700000</v>
      </c>
      <c r="T288" s="178">
        <f>T284</f>
        <v>700000</v>
      </c>
      <c r="U288" s="180"/>
      <c r="V288" s="180"/>
      <c r="W288" s="180"/>
    </row>
    <row r="289" spans="10:23" ht="12.75">
      <c r="J289" s="147"/>
      <c r="K289" s="147"/>
      <c r="L289" s="147"/>
      <c r="M289" s="109"/>
      <c r="N289" s="109"/>
      <c r="O289" s="109"/>
      <c r="P289" s="109"/>
      <c r="Q289" s="154"/>
      <c r="R289" s="307"/>
      <c r="S289" s="154"/>
      <c r="T289" s="109"/>
      <c r="U289" s="288"/>
      <c r="V289" s="288"/>
      <c r="W289" s="288"/>
    </row>
    <row r="290" spans="1:23" ht="12.75">
      <c r="A290" s="397" t="s">
        <v>605</v>
      </c>
      <c r="B290" s="8"/>
      <c r="C290" s="8"/>
      <c r="D290" s="8"/>
      <c r="E290" s="8"/>
      <c r="F290" s="8"/>
      <c r="G290" s="8"/>
      <c r="H290" s="8"/>
      <c r="I290" s="8">
        <v>520</v>
      </c>
      <c r="J290" s="357" t="s">
        <v>135</v>
      </c>
      <c r="K290" s="357" t="s">
        <v>208</v>
      </c>
      <c r="L290" s="357"/>
      <c r="M290" s="365"/>
      <c r="N290" s="365"/>
      <c r="O290" s="18"/>
      <c r="P290" s="18"/>
      <c r="Q290" s="151"/>
      <c r="R290" s="220"/>
      <c r="S290" s="150"/>
      <c r="T290" s="150"/>
      <c r="U290" s="152"/>
      <c r="V290" s="152"/>
      <c r="W290" s="152"/>
    </row>
    <row r="291" spans="1:23" ht="12.75">
      <c r="A291" s="394" t="s">
        <v>605</v>
      </c>
      <c r="I291" s="1">
        <v>520</v>
      </c>
      <c r="J291" s="66">
        <v>3</v>
      </c>
      <c r="K291" s="66" t="s">
        <v>9</v>
      </c>
      <c r="L291" s="66"/>
      <c r="M291" s="78">
        <f aca="true" t="shared" si="90" ref="M291:T291">M292</f>
        <v>39284</v>
      </c>
      <c r="N291" s="77">
        <f t="shared" si="90"/>
        <v>58430</v>
      </c>
      <c r="O291" s="77">
        <f t="shared" si="90"/>
        <v>25000</v>
      </c>
      <c r="P291" s="77">
        <f t="shared" si="90"/>
        <v>30000</v>
      </c>
      <c r="Q291" s="135">
        <f t="shared" si="90"/>
        <v>30000</v>
      </c>
      <c r="R291" s="100">
        <f t="shared" si="90"/>
        <v>30000</v>
      </c>
      <c r="S291" s="136">
        <f t="shared" si="90"/>
        <v>30000</v>
      </c>
      <c r="T291" s="77">
        <f t="shared" si="90"/>
        <v>30000</v>
      </c>
      <c r="U291" s="137">
        <f aca="true" t="shared" si="91" ref="U291:U296">P291/O291*100</f>
        <v>120</v>
      </c>
      <c r="V291" s="137">
        <f aca="true" t="shared" si="92" ref="V291:V296">Q291/P291*100</f>
        <v>100</v>
      </c>
      <c r="W291" s="137">
        <f aca="true" t="shared" si="93" ref="W291:W296">R291/Q291*100</f>
        <v>100</v>
      </c>
    </row>
    <row r="292" spans="1:23" ht="12.75">
      <c r="A292" s="394" t="s">
        <v>605</v>
      </c>
      <c r="I292" s="1">
        <v>520</v>
      </c>
      <c r="J292" s="25">
        <v>32</v>
      </c>
      <c r="K292" s="31" t="s">
        <v>41</v>
      </c>
      <c r="L292" s="30"/>
      <c r="M292" s="26">
        <f aca="true" t="shared" si="94" ref="M292:R292">M293+M294+M295+M296</f>
        <v>39284</v>
      </c>
      <c r="N292" s="29">
        <f>N293+N294+N295+N296</f>
        <v>58430</v>
      </c>
      <c r="O292" s="29">
        <f t="shared" si="94"/>
        <v>25000</v>
      </c>
      <c r="P292" s="29">
        <f t="shared" si="94"/>
        <v>30000</v>
      </c>
      <c r="Q292" s="139">
        <f>Q293+Q294+Q295+Q296</f>
        <v>30000</v>
      </c>
      <c r="R292" s="100">
        <f t="shared" si="94"/>
        <v>30000</v>
      </c>
      <c r="S292" s="138">
        <f>S293+S294+S295+S296</f>
        <v>30000</v>
      </c>
      <c r="T292" s="29">
        <f>T293+T294+T295+T296</f>
        <v>30000</v>
      </c>
      <c r="U292" s="137">
        <f t="shared" si="91"/>
        <v>120</v>
      </c>
      <c r="V292" s="137">
        <f t="shared" si="92"/>
        <v>100</v>
      </c>
      <c r="W292" s="137">
        <f t="shared" si="93"/>
        <v>100</v>
      </c>
    </row>
    <row r="293" spans="1:23" ht="12.75">
      <c r="A293" s="394" t="s">
        <v>605</v>
      </c>
      <c r="C293" s="1">
        <v>2</v>
      </c>
      <c r="D293" s="1">
        <v>3</v>
      </c>
      <c r="E293" s="1">
        <v>4</v>
      </c>
      <c r="I293" s="1">
        <v>520</v>
      </c>
      <c r="J293" s="25">
        <v>3234</v>
      </c>
      <c r="K293" s="25" t="s">
        <v>209</v>
      </c>
      <c r="L293" s="25"/>
      <c r="M293" s="26">
        <v>39284</v>
      </c>
      <c r="N293" s="29">
        <v>15000</v>
      </c>
      <c r="O293" s="29">
        <v>15000</v>
      </c>
      <c r="P293" s="29">
        <v>20000</v>
      </c>
      <c r="Q293" s="139">
        <v>15000</v>
      </c>
      <c r="R293" s="100">
        <v>20000</v>
      </c>
      <c r="S293" s="138">
        <v>15000</v>
      </c>
      <c r="T293" s="29">
        <v>15000</v>
      </c>
      <c r="U293" s="137">
        <f t="shared" si="91"/>
        <v>133.33333333333331</v>
      </c>
      <c r="V293" s="137">
        <f t="shared" si="92"/>
        <v>75</v>
      </c>
      <c r="W293" s="137">
        <f t="shared" si="93"/>
        <v>133.33333333333331</v>
      </c>
    </row>
    <row r="294" spans="1:23" ht="13.5" thickBot="1">
      <c r="A294" s="394" t="s">
        <v>605</v>
      </c>
      <c r="C294" s="1">
        <v>2</v>
      </c>
      <c r="D294" s="1">
        <v>3</v>
      </c>
      <c r="E294" s="1">
        <v>4</v>
      </c>
      <c r="I294" s="1">
        <v>520</v>
      </c>
      <c r="J294" s="25">
        <v>3234</v>
      </c>
      <c r="K294" s="25" t="s">
        <v>210</v>
      </c>
      <c r="L294" s="25"/>
      <c r="M294" s="26">
        <v>0</v>
      </c>
      <c r="N294" s="29">
        <v>4555</v>
      </c>
      <c r="O294" s="29">
        <v>10000</v>
      </c>
      <c r="P294" s="29">
        <v>10000</v>
      </c>
      <c r="Q294" s="139">
        <v>15000</v>
      </c>
      <c r="R294" s="100">
        <v>10000</v>
      </c>
      <c r="S294" s="138">
        <v>15000</v>
      </c>
      <c r="T294" s="29">
        <v>15000</v>
      </c>
      <c r="U294" s="137">
        <f t="shared" si="91"/>
        <v>100</v>
      </c>
      <c r="V294" s="137">
        <f t="shared" si="92"/>
        <v>150</v>
      </c>
      <c r="W294" s="137">
        <f t="shared" si="93"/>
        <v>66.66666666666666</v>
      </c>
    </row>
    <row r="295" spans="1:23" ht="13.5" hidden="1" thickBot="1">
      <c r="A295" s="59" t="s">
        <v>326</v>
      </c>
      <c r="C295" s="1">
        <v>2</v>
      </c>
      <c r="D295" s="1">
        <v>3</v>
      </c>
      <c r="E295" s="1">
        <v>4</v>
      </c>
      <c r="I295" s="1">
        <v>520</v>
      </c>
      <c r="J295" s="25">
        <v>3234</v>
      </c>
      <c r="K295" s="25" t="s">
        <v>500</v>
      </c>
      <c r="L295" s="25"/>
      <c r="M295" s="26">
        <v>0</v>
      </c>
      <c r="N295" s="29">
        <v>38875</v>
      </c>
      <c r="O295" s="29">
        <v>0</v>
      </c>
      <c r="P295" s="29">
        <v>0</v>
      </c>
      <c r="Q295" s="139">
        <v>0</v>
      </c>
      <c r="R295" s="100">
        <v>0</v>
      </c>
      <c r="S295" s="138">
        <v>0</v>
      </c>
      <c r="T295" s="29">
        <v>0</v>
      </c>
      <c r="U295" s="137" t="e">
        <f t="shared" si="91"/>
        <v>#DIV/0!</v>
      </c>
      <c r="V295" s="137" t="e">
        <f t="shared" si="92"/>
        <v>#DIV/0!</v>
      </c>
      <c r="W295" s="137" t="e">
        <f t="shared" si="93"/>
        <v>#DIV/0!</v>
      </c>
    </row>
    <row r="296" spans="1:23" ht="13.5" hidden="1" thickBot="1">
      <c r="A296" s="59" t="s">
        <v>326</v>
      </c>
      <c r="C296" s="1">
        <v>2</v>
      </c>
      <c r="D296" s="1">
        <v>3</v>
      </c>
      <c r="E296" s="1">
        <v>4</v>
      </c>
      <c r="I296" s="1">
        <v>520</v>
      </c>
      <c r="J296" s="52">
        <v>3234</v>
      </c>
      <c r="K296" s="52" t="s">
        <v>270</v>
      </c>
      <c r="L296" s="52"/>
      <c r="M296" s="53">
        <v>0</v>
      </c>
      <c r="N296" s="58">
        <v>0</v>
      </c>
      <c r="O296" s="58">
        <v>0</v>
      </c>
      <c r="P296" s="58">
        <v>0</v>
      </c>
      <c r="Q296" s="139">
        <v>0</v>
      </c>
      <c r="R296" s="317">
        <v>0</v>
      </c>
      <c r="S296" s="138">
        <v>0</v>
      </c>
      <c r="T296" s="29">
        <v>0</v>
      </c>
      <c r="U296" s="137" t="e">
        <f t="shared" si="91"/>
        <v>#DIV/0!</v>
      </c>
      <c r="V296" s="137" t="e">
        <f t="shared" si="92"/>
        <v>#DIV/0!</v>
      </c>
      <c r="W296" s="137" t="e">
        <f t="shared" si="93"/>
        <v>#DIV/0!</v>
      </c>
    </row>
    <row r="297" spans="10:23" ht="12.75">
      <c r="J297" s="177"/>
      <c r="K297" s="177" t="s">
        <v>259</v>
      </c>
      <c r="L297" s="177"/>
      <c r="M297" s="178">
        <f aca="true" t="shared" si="95" ref="M297:R297">M291</f>
        <v>39284</v>
      </c>
      <c r="N297" s="178">
        <f>N291</f>
        <v>58430</v>
      </c>
      <c r="O297" s="178">
        <f t="shared" si="95"/>
        <v>25000</v>
      </c>
      <c r="P297" s="178">
        <f t="shared" si="95"/>
        <v>30000</v>
      </c>
      <c r="Q297" s="179">
        <f>Q291</f>
        <v>30000</v>
      </c>
      <c r="R297" s="290">
        <f t="shared" si="95"/>
        <v>30000</v>
      </c>
      <c r="S297" s="179">
        <f>S291</f>
        <v>30000</v>
      </c>
      <c r="T297" s="178">
        <f>T291</f>
        <v>30000</v>
      </c>
      <c r="U297" s="180"/>
      <c r="V297" s="180"/>
      <c r="W297" s="180"/>
    </row>
    <row r="298" spans="10:23" ht="12.75">
      <c r="J298" s="147"/>
      <c r="K298" s="147"/>
      <c r="L298" s="147"/>
      <c r="M298" s="109"/>
      <c r="N298" s="109"/>
      <c r="O298" s="109"/>
      <c r="P298" s="109"/>
      <c r="Q298" s="154"/>
      <c r="R298" s="307"/>
      <c r="S298" s="154"/>
      <c r="T298" s="109"/>
      <c r="U298" s="288"/>
      <c r="V298" s="288"/>
      <c r="W298" s="288"/>
    </row>
    <row r="299" spans="1:24" s="21" customFormat="1" ht="12.75">
      <c r="A299" s="397" t="s">
        <v>568</v>
      </c>
      <c r="B299" s="8"/>
      <c r="C299" s="8"/>
      <c r="D299" s="8"/>
      <c r="E299" s="8"/>
      <c r="F299" s="8"/>
      <c r="G299" s="8"/>
      <c r="H299" s="8"/>
      <c r="I299" s="8">
        <v>520</v>
      </c>
      <c r="J299" s="357" t="s">
        <v>135</v>
      </c>
      <c r="K299" s="357" t="s">
        <v>290</v>
      </c>
      <c r="L299" s="357"/>
      <c r="M299" s="18"/>
      <c r="N299" s="18"/>
      <c r="O299" s="18"/>
      <c r="P299" s="18"/>
      <c r="Q299" s="151"/>
      <c r="R299" s="220"/>
      <c r="S299" s="150"/>
      <c r="T299" s="150"/>
      <c r="U299" s="152"/>
      <c r="V299" s="152"/>
      <c r="W299" s="152"/>
      <c r="X299" s="1"/>
    </row>
    <row r="300" spans="1:23" ht="12.75">
      <c r="A300" s="394" t="s">
        <v>568</v>
      </c>
      <c r="I300" s="1">
        <v>520</v>
      </c>
      <c r="J300" s="66">
        <v>3</v>
      </c>
      <c r="K300" s="66" t="s">
        <v>9</v>
      </c>
      <c r="L300" s="66"/>
      <c r="M300" s="78">
        <f aca="true" t="shared" si="96" ref="M300:T300">M301</f>
        <v>100000</v>
      </c>
      <c r="N300" s="77">
        <f t="shared" si="96"/>
        <v>41170</v>
      </c>
      <c r="O300" s="78">
        <f t="shared" si="96"/>
        <v>350000</v>
      </c>
      <c r="P300" s="77">
        <f t="shared" si="96"/>
        <v>480000</v>
      </c>
      <c r="Q300" s="135">
        <f t="shared" si="96"/>
        <v>150000</v>
      </c>
      <c r="R300" s="100">
        <f t="shared" si="96"/>
        <v>150000</v>
      </c>
      <c r="S300" s="136">
        <f t="shared" si="96"/>
        <v>150000</v>
      </c>
      <c r="T300" s="77">
        <f t="shared" si="96"/>
        <v>150000</v>
      </c>
      <c r="U300" s="137">
        <f aca="true" t="shared" si="97" ref="U300:W302">P300/O300*100</f>
        <v>137.14285714285714</v>
      </c>
      <c r="V300" s="137">
        <f t="shared" si="97"/>
        <v>31.25</v>
      </c>
      <c r="W300" s="137">
        <f t="shared" si="97"/>
        <v>100</v>
      </c>
    </row>
    <row r="301" spans="1:23" ht="12.75">
      <c r="A301" s="394" t="s">
        <v>568</v>
      </c>
      <c r="I301" s="1">
        <v>520</v>
      </c>
      <c r="J301" s="25">
        <v>32</v>
      </c>
      <c r="K301" s="31" t="s">
        <v>41</v>
      </c>
      <c r="L301" s="30"/>
      <c r="M301" s="26">
        <f aca="true" t="shared" si="98" ref="M301:T301">M302</f>
        <v>100000</v>
      </c>
      <c r="N301" s="29">
        <f t="shared" si="98"/>
        <v>41170</v>
      </c>
      <c r="O301" s="26">
        <f t="shared" si="98"/>
        <v>350000</v>
      </c>
      <c r="P301" s="29">
        <f t="shared" si="98"/>
        <v>480000</v>
      </c>
      <c r="Q301" s="139">
        <f t="shared" si="98"/>
        <v>150000</v>
      </c>
      <c r="R301" s="100">
        <f t="shared" si="98"/>
        <v>150000</v>
      </c>
      <c r="S301" s="138">
        <f t="shared" si="98"/>
        <v>150000</v>
      </c>
      <c r="T301" s="29">
        <f t="shared" si="98"/>
        <v>150000</v>
      </c>
      <c r="U301" s="137">
        <f t="shared" si="97"/>
        <v>137.14285714285714</v>
      </c>
      <c r="V301" s="137">
        <f t="shared" si="97"/>
        <v>31.25</v>
      </c>
      <c r="W301" s="137">
        <f t="shared" si="97"/>
        <v>100</v>
      </c>
    </row>
    <row r="302" spans="1:23" ht="13.5" thickBot="1">
      <c r="A302" s="394" t="s">
        <v>568</v>
      </c>
      <c r="C302" s="1">
        <v>2</v>
      </c>
      <c r="D302" s="1">
        <v>3</v>
      </c>
      <c r="E302" s="1">
        <v>4</v>
      </c>
      <c r="I302" s="1">
        <v>520</v>
      </c>
      <c r="J302" s="25">
        <v>3232</v>
      </c>
      <c r="K302" s="25" t="s">
        <v>218</v>
      </c>
      <c r="L302" s="25"/>
      <c r="M302" s="26">
        <v>100000</v>
      </c>
      <c r="N302" s="29">
        <v>41170</v>
      </c>
      <c r="O302" s="26">
        <v>350000</v>
      </c>
      <c r="P302" s="29">
        <v>480000</v>
      </c>
      <c r="Q302" s="139">
        <v>150000</v>
      </c>
      <c r="R302" s="100">
        <v>150000</v>
      </c>
      <c r="S302" s="138">
        <v>150000</v>
      </c>
      <c r="T302" s="29">
        <v>150000</v>
      </c>
      <c r="U302" s="137">
        <f t="shared" si="97"/>
        <v>137.14285714285714</v>
      </c>
      <c r="V302" s="137">
        <f t="shared" si="97"/>
        <v>31.25</v>
      </c>
      <c r="W302" s="137">
        <f t="shared" si="97"/>
        <v>100</v>
      </c>
    </row>
    <row r="303" spans="10:23" ht="12.75">
      <c r="J303" s="177"/>
      <c r="K303" s="177" t="s">
        <v>259</v>
      </c>
      <c r="L303" s="177"/>
      <c r="M303" s="178">
        <f aca="true" t="shared" si="99" ref="M303:R303">M300</f>
        <v>100000</v>
      </c>
      <c r="N303" s="178">
        <f>N300</f>
        <v>41170</v>
      </c>
      <c r="O303" s="178">
        <f t="shared" si="99"/>
        <v>350000</v>
      </c>
      <c r="P303" s="178">
        <f t="shared" si="99"/>
        <v>480000</v>
      </c>
      <c r="Q303" s="179">
        <f>Q300</f>
        <v>150000</v>
      </c>
      <c r="R303" s="290">
        <f t="shared" si="99"/>
        <v>150000</v>
      </c>
      <c r="S303" s="179">
        <f>S300</f>
        <v>150000</v>
      </c>
      <c r="T303" s="178">
        <f>T300</f>
        <v>150000</v>
      </c>
      <c r="U303" s="180"/>
      <c r="V303" s="180"/>
      <c r="W303" s="180"/>
    </row>
    <row r="304" spans="10:23" ht="12.75">
      <c r="J304" s="147"/>
      <c r="K304" s="147"/>
      <c r="L304" s="147"/>
      <c r="M304" s="109"/>
      <c r="N304" s="109"/>
      <c r="O304" s="109"/>
      <c r="P304" s="109"/>
      <c r="Q304" s="154"/>
      <c r="R304" s="307"/>
      <c r="S304" s="154"/>
      <c r="T304" s="109"/>
      <c r="U304" s="288"/>
      <c r="V304" s="288"/>
      <c r="W304" s="288"/>
    </row>
    <row r="305" spans="1:23" ht="12.75">
      <c r="A305" s="397" t="s">
        <v>569</v>
      </c>
      <c r="B305" s="8"/>
      <c r="C305" s="8"/>
      <c r="D305" s="8"/>
      <c r="E305" s="8"/>
      <c r="F305" s="8"/>
      <c r="G305" s="8"/>
      <c r="H305" s="8"/>
      <c r="I305" s="8">
        <v>510</v>
      </c>
      <c r="J305" s="357" t="s">
        <v>135</v>
      </c>
      <c r="K305" s="357" t="s">
        <v>211</v>
      </c>
      <c r="L305" s="357"/>
      <c r="M305" s="365"/>
      <c r="N305" s="365"/>
      <c r="O305" s="18"/>
      <c r="P305" s="18"/>
      <c r="Q305" s="151"/>
      <c r="R305" s="220"/>
      <c r="S305" s="150"/>
      <c r="T305" s="150"/>
      <c r="U305" s="152"/>
      <c r="V305" s="152"/>
      <c r="W305" s="152"/>
    </row>
    <row r="306" spans="1:23" ht="12.75">
      <c r="A306" s="394" t="s">
        <v>569</v>
      </c>
      <c r="I306" s="1">
        <v>510</v>
      </c>
      <c r="J306" s="66">
        <v>4</v>
      </c>
      <c r="K306" s="66" t="s">
        <v>10</v>
      </c>
      <c r="L306" s="66"/>
      <c r="M306" s="78">
        <f aca="true" t="shared" si="100" ref="M306:T306">M307</f>
        <v>120780</v>
      </c>
      <c r="N306" s="77">
        <f t="shared" si="100"/>
        <v>0</v>
      </c>
      <c r="O306" s="77">
        <f t="shared" si="100"/>
        <v>193500</v>
      </c>
      <c r="P306" s="77">
        <f t="shared" si="100"/>
        <v>391475</v>
      </c>
      <c r="Q306" s="135">
        <f t="shared" si="100"/>
        <v>560000</v>
      </c>
      <c r="R306" s="100">
        <f t="shared" si="100"/>
        <v>770000</v>
      </c>
      <c r="S306" s="136">
        <f t="shared" si="100"/>
        <v>553500</v>
      </c>
      <c r="T306" s="77">
        <f t="shared" si="100"/>
        <v>553500</v>
      </c>
      <c r="U306" s="137">
        <f aca="true" t="shared" si="101" ref="U306:U316">P306/O306*100</f>
        <v>202.312661498708</v>
      </c>
      <c r="V306" s="137">
        <f aca="true" t="shared" si="102" ref="V306:V316">Q306/P306*100</f>
        <v>143.0487259722843</v>
      </c>
      <c r="W306" s="137">
        <f aca="true" t="shared" si="103" ref="W306:W316">R306/Q306*100</f>
        <v>137.5</v>
      </c>
    </row>
    <row r="307" spans="1:23" ht="12.75">
      <c r="A307" s="394" t="s">
        <v>569</v>
      </c>
      <c r="I307" s="1">
        <v>510</v>
      </c>
      <c r="J307" s="25">
        <v>42</v>
      </c>
      <c r="K307" s="25" t="s">
        <v>97</v>
      </c>
      <c r="L307" s="25"/>
      <c r="M307" s="26">
        <f>M308+M312+M309</f>
        <v>120780</v>
      </c>
      <c r="N307" s="29">
        <f>N308+N312+N309</f>
        <v>0</v>
      </c>
      <c r="O307" s="29">
        <f>O308+O312+O309+O310+O311+O315</f>
        <v>193500</v>
      </c>
      <c r="P307" s="29">
        <f>P308+P312+P309+P310+P311+P315+P314</f>
        <v>391475</v>
      </c>
      <c r="Q307" s="139">
        <f>Q308+Q312+Q309+Q313+Q314+Q315+Q316</f>
        <v>560000</v>
      </c>
      <c r="R307" s="100">
        <f>R308+R312+R309+R310+R311+R315+R314</f>
        <v>770000</v>
      </c>
      <c r="S307" s="138">
        <f>S308+S312+S309+S313+S314+S315+S316+S310+S311</f>
        <v>553500</v>
      </c>
      <c r="T307" s="29">
        <f>T308+T312+T309+T313+T314+T315+T316+T310+T311</f>
        <v>553500</v>
      </c>
      <c r="U307" s="137">
        <f t="shared" si="101"/>
        <v>202.312661498708</v>
      </c>
      <c r="V307" s="137">
        <f t="shared" si="102"/>
        <v>143.0487259722843</v>
      </c>
      <c r="W307" s="137">
        <f t="shared" si="103"/>
        <v>137.5</v>
      </c>
    </row>
    <row r="308" spans="1:23" ht="12.75" hidden="1">
      <c r="A308" s="394" t="s">
        <v>569</v>
      </c>
      <c r="E308" s="1">
        <v>4</v>
      </c>
      <c r="G308" s="1">
        <v>6</v>
      </c>
      <c r="I308" s="1">
        <v>510</v>
      </c>
      <c r="J308" s="25">
        <v>4227</v>
      </c>
      <c r="K308" s="25" t="s">
        <v>383</v>
      </c>
      <c r="L308" s="25"/>
      <c r="M308" s="26">
        <v>120780</v>
      </c>
      <c r="N308" s="29">
        <v>0</v>
      </c>
      <c r="O308" s="29">
        <v>0</v>
      </c>
      <c r="P308" s="29">
        <v>0</v>
      </c>
      <c r="Q308" s="139">
        <v>0</v>
      </c>
      <c r="R308" s="100">
        <v>0</v>
      </c>
      <c r="S308" s="138">
        <v>0</v>
      </c>
      <c r="T308" s="29">
        <v>0</v>
      </c>
      <c r="U308" s="137" t="e">
        <f t="shared" si="101"/>
        <v>#DIV/0!</v>
      </c>
      <c r="V308" s="137" t="e">
        <f t="shared" si="102"/>
        <v>#DIV/0!</v>
      </c>
      <c r="W308" s="137" t="e">
        <f t="shared" si="103"/>
        <v>#DIV/0!</v>
      </c>
    </row>
    <row r="309" spans="1:23" ht="12.75">
      <c r="A309" s="394" t="s">
        <v>569</v>
      </c>
      <c r="E309" s="1">
        <v>4</v>
      </c>
      <c r="G309" s="1">
        <v>6</v>
      </c>
      <c r="I309" s="1">
        <v>510</v>
      </c>
      <c r="J309" s="25">
        <v>4227</v>
      </c>
      <c r="K309" s="25" t="s">
        <v>411</v>
      </c>
      <c r="L309" s="25"/>
      <c r="M309" s="26">
        <v>0</v>
      </c>
      <c r="N309" s="29">
        <v>0</v>
      </c>
      <c r="O309" s="29">
        <v>50000</v>
      </c>
      <c r="P309" s="29">
        <v>87375</v>
      </c>
      <c r="Q309" s="139">
        <v>60000</v>
      </c>
      <c r="R309" s="100">
        <v>60000</v>
      </c>
      <c r="S309" s="138">
        <v>100000</v>
      </c>
      <c r="T309" s="29">
        <v>100000</v>
      </c>
      <c r="U309" s="137">
        <f t="shared" si="101"/>
        <v>174.75</v>
      </c>
      <c r="V309" s="137">
        <f t="shared" si="102"/>
        <v>68.6695278969957</v>
      </c>
      <c r="W309" s="137">
        <f t="shared" si="103"/>
        <v>100</v>
      </c>
    </row>
    <row r="310" spans="1:23" ht="12.75">
      <c r="A310" s="394" t="s">
        <v>569</v>
      </c>
      <c r="J310" s="25">
        <v>4227</v>
      </c>
      <c r="K310" s="25" t="s">
        <v>443</v>
      </c>
      <c r="L310" s="25"/>
      <c r="M310" s="26"/>
      <c r="N310" s="29">
        <v>0</v>
      </c>
      <c r="O310" s="29">
        <v>3500</v>
      </c>
      <c r="P310" s="29">
        <v>4100</v>
      </c>
      <c r="Q310" s="139">
        <v>0</v>
      </c>
      <c r="R310" s="100">
        <v>0</v>
      </c>
      <c r="S310" s="138">
        <v>3500</v>
      </c>
      <c r="T310" s="29">
        <v>3500</v>
      </c>
      <c r="U310" s="137"/>
      <c r="V310" s="137"/>
      <c r="W310" s="137"/>
    </row>
    <row r="311" spans="1:23" ht="12.75">
      <c r="A311" s="394" t="s">
        <v>569</v>
      </c>
      <c r="J311" s="25">
        <v>4227</v>
      </c>
      <c r="K311" s="25" t="s">
        <v>442</v>
      </c>
      <c r="L311" s="25"/>
      <c r="M311" s="26"/>
      <c r="N311" s="29">
        <v>0</v>
      </c>
      <c r="O311" s="29">
        <v>10000</v>
      </c>
      <c r="P311" s="29">
        <v>0</v>
      </c>
      <c r="Q311" s="139">
        <v>0</v>
      </c>
      <c r="R311" s="100">
        <v>10000</v>
      </c>
      <c r="S311" s="138">
        <v>50000</v>
      </c>
      <c r="T311" s="29">
        <v>50000</v>
      </c>
      <c r="U311" s="137"/>
      <c r="V311" s="137"/>
      <c r="W311" s="137"/>
    </row>
    <row r="312" spans="1:23" ht="12.75" hidden="1">
      <c r="A312" s="394" t="s">
        <v>569</v>
      </c>
      <c r="E312" s="1">
        <v>4</v>
      </c>
      <c r="G312" s="1">
        <v>6</v>
      </c>
      <c r="I312" s="1">
        <v>510</v>
      </c>
      <c r="J312" s="25">
        <v>4227</v>
      </c>
      <c r="K312" s="25" t="s">
        <v>384</v>
      </c>
      <c r="L312" s="25"/>
      <c r="M312" s="26">
        <v>0</v>
      </c>
      <c r="N312" s="29">
        <v>0</v>
      </c>
      <c r="O312" s="29">
        <v>0</v>
      </c>
      <c r="P312" s="29">
        <v>0</v>
      </c>
      <c r="Q312" s="139">
        <v>0</v>
      </c>
      <c r="R312" s="100">
        <v>0</v>
      </c>
      <c r="S312" s="138">
        <v>0</v>
      </c>
      <c r="T312" s="29">
        <v>0</v>
      </c>
      <c r="U312" s="137" t="e">
        <f t="shared" si="101"/>
        <v>#DIV/0!</v>
      </c>
      <c r="V312" s="137" t="e">
        <f t="shared" si="102"/>
        <v>#DIV/0!</v>
      </c>
      <c r="W312" s="137" t="e">
        <f t="shared" si="103"/>
        <v>#DIV/0!</v>
      </c>
    </row>
    <row r="313" spans="1:23" ht="12.75" hidden="1">
      <c r="A313" s="394" t="s">
        <v>569</v>
      </c>
      <c r="E313" s="1">
        <v>4</v>
      </c>
      <c r="G313" s="1">
        <v>6</v>
      </c>
      <c r="I313" s="1">
        <v>510</v>
      </c>
      <c r="J313" s="52">
        <v>4227</v>
      </c>
      <c r="K313" s="25" t="s">
        <v>282</v>
      </c>
      <c r="L313" s="52"/>
      <c r="M313" s="53">
        <v>0</v>
      </c>
      <c r="N313" s="58">
        <v>0</v>
      </c>
      <c r="O313" s="58">
        <v>0</v>
      </c>
      <c r="P313" s="58">
        <v>0</v>
      </c>
      <c r="Q313" s="139">
        <v>0</v>
      </c>
      <c r="R313" s="317">
        <v>0</v>
      </c>
      <c r="S313" s="138">
        <v>0</v>
      </c>
      <c r="T313" s="29">
        <v>0</v>
      </c>
      <c r="U313" s="137" t="e">
        <f t="shared" si="101"/>
        <v>#DIV/0!</v>
      </c>
      <c r="V313" s="137" t="e">
        <f t="shared" si="102"/>
        <v>#DIV/0!</v>
      </c>
      <c r="W313" s="137" t="e">
        <f t="shared" si="103"/>
        <v>#DIV/0!</v>
      </c>
    </row>
    <row r="314" spans="1:23" ht="12.75">
      <c r="A314" s="394" t="s">
        <v>569</v>
      </c>
      <c r="E314" s="1">
        <v>4</v>
      </c>
      <c r="G314" s="1">
        <v>6</v>
      </c>
      <c r="I314" s="1">
        <v>510</v>
      </c>
      <c r="J314" s="25">
        <v>4227</v>
      </c>
      <c r="K314" s="25" t="s">
        <v>514</v>
      </c>
      <c r="L314" s="25"/>
      <c r="M314" s="26">
        <v>0</v>
      </c>
      <c r="N314" s="29">
        <v>0</v>
      </c>
      <c r="O314" s="29">
        <v>0</v>
      </c>
      <c r="P314" s="29">
        <v>300000</v>
      </c>
      <c r="Q314" s="139">
        <v>0</v>
      </c>
      <c r="R314" s="100">
        <v>700000</v>
      </c>
      <c r="S314" s="138">
        <v>400000</v>
      </c>
      <c r="T314" s="29">
        <v>400000</v>
      </c>
      <c r="U314" s="137" t="e">
        <f t="shared" si="101"/>
        <v>#DIV/0!</v>
      </c>
      <c r="V314" s="137">
        <f t="shared" si="102"/>
        <v>0</v>
      </c>
      <c r="W314" s="137" t="e">
        <f t="shared" si="103"/>
        <v>#DIV/0!</v>
      </c>
    </row>
    <row r="315" spans="1:23" ht="12.75">
      <c r="A315" s="394" t="s">
        <v>569</v>
      </c>
      <c r="E315" s="1">
        <v>4</v>
      </c>
      <c r="G315" s="1">
        <v>6</v>
      </c>
      <c r="I315" s="1">
        <v>510</v>
      </c>
      <c r="J315" s="25">
        <v>4227</v>
      </c>
      <c r="K315" s="25" t="s">
        <v>286</v>
      </c>
      <c r="L315" s="25"/>
      <c r="M315" s="26">
        <v>0</v>
      </c>
      <c r="N315" s="29">
        <v>0</v>
      </c>
      <c r="O315" s="26">
        <v>130000</v>
      </c>
      <c r="P315" s="29">
        <v>0</v>
      </c>
      <c r="Q315" s="139">
        <v>0</v>
      </c>
      <c r="R315" s="100">
        <v>0</v>
      </c>
      <c r="S315" s="138">
        <v>0</v>
      </c>
      <c r="T315" s="29">
        <v>0</v>
      </c>
      <c r="U315" s="137">
        <f t="shared" si="101"/>
        <v>0</v>
      </c>
      <c r="V315" s="137" t="e">
        <f t="shared" si="102"/>
        <v>#DIV/0!</v>
      </c>
      <c r="W315" s="137" t="e">
        <f t="shared" si="103"/>
        <v>#DIV/0!</v>
      </c>
    </row>
    <row r="316" spans="1:23" ht="13.5" thickBot="1">
      <c r="A316" s="394" t="s">
        <v>569</v>
      </c>
      <c r="E316" s="1">
        <v>4</v>
      </c>
      <c r="G316" s="1">
        <v>6</v>
      </c>
      <c r="I316" s="1">
        <v>510</v>
      </c>
      <c r="J316" s="52">
        <v>4227</v>
      </c>
      <c r="K316" s="25" t="s">
        <v>418</v>
      </c>
      <c r="L316" s="52"/>
      <c r="M316" s="53"/>
      <c r="N316" s="58">
        <v>0</v>
      </c>
      <c r="O316" s="53">
        <v>0</v>
      </c>
      <c r="P316" s="58">
        <v>0</v>
      </c>
      <c r="Q316" s="188">
        <v>500000</v>
      </c>
      <c r="R316" s="317">
        <v>0</v>
      </c>
      <c r="S316" s="187">
        <v>0</v>
      </c>
      <c r="T316" s="58">
        <v>0</v>
      </c>
      <c r="U316" s="142" t="e">
        <f t="shared" si="101"/>
        <v>#DIV/0!</v>
      </c>
      <c r="V316" s="142" t="e">
        <f t="shared" si="102"/>
        <v>#DIV/0!</v>
      </c>
      <c r="W316" s="142">
        <f t="shared" si="103"/>
        <v>0</v>
      </c>
    </row>
    <row r="317" spans="10:23" ht="12.75">
      <c r="J317" s="177"/>
      <c r="K317" s="177" t="s">
        <v>259</v>
      </c>
      <c r="L317" s="177"/>
      <c r="M317" s="178">
        <f aca="true" t="shared" si="104" ref="M317:R317">M306</f>
        <v>120780</v>
      </c>
      <c r="N317" s="178">
        <f>N306</f>
        <v>0</v>
      </c>
      <c r="O317" s="178">
        <f t="shared" si="104"/>
        <v>193500</v>
      </c>
      <c r="P317" s="178">
        <f t="shared" si="104"/>
        <v>391475</v>
      </c>
      <c r="Q317" s="179">
        <f>Q306</f>
        <v>560000</v>
      </c>
      <c r="R317" s="290">
        <f t="shared" si="104"/>
        <v>770000</v>
      </c>
      <c r="S317" s="179">
        <f>S306</f>
        <v>553500</v>
      </c>
      <c r="T317" s="178">
        <f>T306</f>
        <v>553500</v>
      </c>
      <c r="U317" s="180"/>
      <c r="V317" s="180"/>
      <c r="W317" s="180"/>
    </row>
    <row r="318" spans="10:23" ht="12.75">
      <c r="J318" s="147"/>
      <c r="K318" s="147"/>
      <c r="L318" s="147"/>
      <c r="M318" s="109"/>
      <c r="N318" s="109"/>
      <c r="O318" s="109"/>
      <c r="P318" s="109"/>
      <c r="Q318" s="154"/>
      <c r="R318" s="307"/>
      <c r="S318" s="154"/>
      <c r="T318" s="109"/>
      <c r="U318" s="288"/>
      <c r="V318" s="288"/>
      <c r="W318" s="288"/>
    </row>
    <row r="319" spans="1:23" s="21" customFormat="1" ht="12.75">
      <c r="A319" s="398" t="s">
        <v>315</v>
      </c>
      <c r="B319" s="7"/>
      <c r="C319" s="7"/>
      <c r="D319" s="7"/>
      <c r="E319" s="7"/>
      <c r="F319" s="7"/>
      <c r="G319" s="7"/>
      <c r="H319" s="7"/>
      <c r="I319" s="7"/>
      <c r="J319" s="403" t="s">
        <v>603</v>
      </c>
      <c r="K319" s="403" t="s">
        <v>612</v>
      </c>
      <c r="L319" s="403"/>
      <c r="M319" s="17"/>
      <c r="N319" s="17"/>
      <c r="O319" s="17"/>
      <c r="P319" s="17"/>
      <c r="Q319" s="371"/>
      <c r="R319" s="372"/>
      <c r="S319" s="371"/>
      <c r="T319" s="17"/>
      <c r="U319" s="171"/>
      <c r="V319" s="171"/>
      <c r="W319" s="171"/>
    </row>
    <row r="320" spans="1:23" s="21" customFormat="1" ht="12.75">
      <c r="A320" s="397" t="s">
        <v>606</v>
      </c>
      <c r="B320" s="8"/>
      <c r="C320" s="8"/>
      <c r="D320" s="8"/>
      <c r="E320" s="8"/>
      <c r="F320" s="8"/>
      <c r="G320" s="8"/>
      <c r="H320" s="397"/>
      <c r="I320" s="397">
        <v>451</v>
      </c>
      <c r="J320" s="397" t="s">
        <v>152</v>
      </c>
      <c r="K320" s="397" t="s">
        <v>575</v>
      </c>
      <c r="L320" s="397"/>
      <c r="M320" s="18"/>
      <c r="N320" s="18"/>
      <c r="O320" s="18"/>
      <c r="P320" s="18"/>
      <c r="Q320" s="151"/>
      <c r="R320" s="220"/>
      <c r="S320" s="150"/>
      <c r="T320" s="150"/>
      <c r="U320" s="171"/>
      <c r="V320" s="171"/>
      <c r="W320" s="171"/>
    </row>
    <row r="321" spans="1:23" ht="12.75">
      <c r="A321" s="394" t="s">
        <v>606</v>
      </c>
      <c r="I321" s="1">
        <v>451</v>
      </c>
      <c r="J321" s="66">
        <v>4</v>
      </c>
      <c r="K321" s="66" t="s">
        <v>10</v>
      </c>
      <c r="L321" s="66"/>
      <c r="M321" s="78">
        <f aca="true" t="shared" si="105" ref="M321:T321">M322</f>
        <v>0</v>
      </c>
      <c r="N321" s="136">
        <f t="shared" si="105"/>
        <v>148103</v>
      </c>
      <c r="O321" s="136">
        <f t="shared" si="105"/>
        <v>870000</v>
      </c>
      <c r="P321" s="136">
        <f t="shared" si="105"/>
        <v>26300</v>
      </c>
      <c r="Q321" s="136">
        <f t="shared" si="105"/>
        <v>1930000</v>
      </c>
      <c r="R321" s="289">
        <f t="shared" si="105"/>
        <v>490000</v>
      </c>
      <c r="S321" s="136">
        <f t="shared" si="105"/>
        <v>1150000</v>
      </c>
      <c r="T321" s="77">
        <f t="shared" si="105"/>
        <v>650000</v>
      </c>
      <c r="U321" s="137">
        <f aca="true" t="shared" si="106" ref="U321:U356">P321/O321*100</f>
        <v>3.0229885057471266</v>
      </c>
      <c r="V321" s="137">
        <f aca="true" t="shared" si="107" ref="V321:V356">Q321/P321*100</f>
        <v>7338.403041825094</v>
      </c>
      <c r="W321" s="137">
        <f aca="true" t="shared" si="108" ref="W321:W356">R321/Q321*100</f>
        <v>25.38860103626943</v>
      </c>
    </row>
    <row r="322" spans="1:23" ht="12.75">
      <c r="A322" s="394" t="s">
        <v>606</v>
      </c>
      <c r="I322" s="1">
        <v>451</v>
      </c>
      <c r="J322" s="25">
        <v>42</v>
      </c>
      <c r="K322" s="25" t="s">
        <v>98</v>
      </c>
      <c r="L322" s="25"/>
      <c r="M322" s="26">
        <f>M325+M326+M327+M340+M350+M351+M352</f>
        <v>0</v>
      </c>
      <c r="N322" s="138">
        <f>N323+N324+N325+N326+N327+N340+N350+N351+N352+N353+N335+N336+N338+N339+N342+N354+N355+N348+N349+N341+N343+N334+N333+N332+N331+N330+N329+N328</f>
        <v>148103</v>
      </c>
      <c r="O322" s="138">
        <f>O323+O324+O325+O326+O327+O340+O350+O351+O352+O353+O335+O336+O338+O339+O342+O354+O355+O348+O349+O341+O343+O329+O344+O345+O347</f>
        <v>870000</v>
      </c>
      <c r="P322" s="138">
        <f>P323+P324+P325+P326+P327+P340+P350+P351+P352+P353+P335+P336+P338+P339+P342+P354+P355+P348+P349+P341+P343+P329+P337</f>
        <v>26300</v>
      </c>
      <c r="Q322" s="138">
        <f>Q323+Q324+Q325+Q326+Q327+Q340+Q350+Q351+Q352+Q353+Q335+Q336+Q338+Q339+Q342+Q354+Q355+Q348+Q349+Q341+Q343+Q329+Q344+Q345+Q346+Q347</f>
        <v>1930000</v>
      </c>
      <c r="R322" s="289">
        <f>R323+R324+R325+R326+R327+R340+R350+R351+R352+R353+R335+R336+R338+R339+R342+R354+R355+R348+R349+R341+R343+R329+R344+R345+R346+R347</f>
        <v>490000</v>
      </c>
      <c r="S322" s="138">
        <f>S323+S324+S325+S326+S327+S340+S350+S351+S352+S353+S335+S336+S338+S339+S342+S354+S355+S348+S349+S341+S343+S329+S344+S345+S346+S347</f>
        <v>1150000</v>
      </c>
      <c r="T322" s="138">
        <f>T323+T324+T325+T326+T327+T340+T350+T351+T352+T353+T335+T336+T338+T339+T342+T354+T355+T348+T349+T341+T343+T329+T344+T345+T346+T347</f>
        <v>650000</v>
      </c>
      <c r="U322" s="137">
        <f t="shared" si="106"/>
        <v>3.0229885057471266</v>
      </c>
      <c r="V322" s="137">
        <f t="shared" si="107"/>
        <v>7338.403041825094</v>
      </c>
      <c r="W322" s="137">
        <f t="shared" si="108"/>
        <v>25.38860103626943</v>
      </c>
    </row>
    <row r="323" spans="1:23" ht="12.75">
      <c r="A323" s="394" t="s">
        <v>606</v>
      </c>
      <c r="I323" s="1">
        <v>451</v>
      </c>
      <c r="J323" s="25">
        <v>4212</v>
      </c>
      <c r="K323" s="25" t="s">
        <v>408</v>
      </c>
      <c r="L323" s="25"/>
      <c r="M323" s="26"/>
      <c r="N323" s="29">
        <v>0</v>
      </c>
      <c r="O323" s="29">
        <v>0</v>
      </c>
      <c r="P323" s="29">
        <v>0</v>
      </c>
      <c r="Q323" s="139">
        <v>0</v>
      </c>
      <c r="R323" s="100">
        <v>0</v>
      </c>
      <c r="S323" s="138">
        <v>30000</v>
      </c>
      <c r="T323" s="29">
        <v>30000</v>
      </c>
      <c r="U323" s="137"/>
      <c r="V323" s="137"/>
      <c r="W323" s="137"/>
    </row>
    <row r="324" spans="1:23" ht="12.75">
      <c r="A324" s="394" t="s">
        <v>606</v>
      </c>
      <c r="I324" s="1">
        <v>451</v>
      </c>
      <c r="J324" s="25">
        <v>4212</v>
      </c>
      <c r="K324" s="25" t="s">
        <v>308</v>
      </c>
      <c r="L324" s="25"/>
      <c r="M324" s="26"/>
      <c r="N324" s="29">
        <v>0</v>
      </c>
      <c r="O324" s="29">
        <v>0</v>
      </c>
      <c r="P324" s="29">
        <v>0</v>
      </c>
      <c r="Q324" s="139">
        <v>0</v>
      </c>
      <c r="R324" s="100">
        <v>0</v>
      </c>
      <c r="S324" s="138">
        <v>20000</v>
      </c>
      <c r="T324" s="29">
        <v>20000</v>
      </c>
      <c r="U324" s="137"/>
      <c r="V324" s="137"/>
      <c r="W324" s="137"/>
    </row>
    <row r="325" spans="1:23" ht="12.75">
      <c r="A325" s="394" t="s">
        <v>606</v>
      </c>
      <c r="E325" s="1">
        <v>4</v>
      </c>
      <c r="G325" s="1">
        <v>6</v>
      </c>
      <c r="I325" s="1">
        <v>451</v>
      </c>
      <c r="J325" s="25">
        <v>4213</v>
      </c>
      <c r="K325" s="25" t="s">
        <v>480</v>
      </c>
      <c r="L325" s="25"/>
      <c r="M325" s="26">
        <v>0</v>
      </c>
      <c r="N325" s="29">
        <v>0</v>
      </c>
      <c r="O325" s="29">
        <v>0</v>
      </c>
      <c r="P325" s="29">
        <v>0</v>
      </c>
      <c r="Q325" s="139">
        <v>130000</v>
      </c>
      <c r="R325" s="100">
        <v>20000</v>
      </c>
      <c r="S325" s="138">
        <v>0</v>
      </c>
      <c r="T325" s="29">
        <v>0</v>
      </c>
      <c r="U325" s="137" t="e">
        <f t="shared" si="106"/>
        <v>#DIV/0!</v>
      </c>
      <c r="V325" s="137" t="e">
        <f t="shared" si="107"/>
        <v>#DIV/0!</v>
      </c>
      <c r="W325" s="137">
        <f t="shared" si="108"/>
        <v>15.384615384615385</v>
      </c>
    </row>
    <row r="326" spans="1:23" ht="12.75" hidden="1">
      <c r="A326" s="394" t="s">
        <v>606</v>
      </c>
      <c r="E326" s="1">
        <v>4</v>
      </c>
      <c r="G326" s="1">
        <v>6</v>
      </c>
      <c r="I326" s="1">
        <v>451</v>
      </c>
      <c r="J326" s="25">
        <v>4213</v>
      </c>
      <c r="K326" s="25" t="s">
        <v>385</v>
      </c>
      <c r="L326" s="25"/>
      <c r="M326" s="26">
        <v>0</v>
      </c>
      <c r="N326" s="29">
        <v>0</v>
      </c>
      <c r="O326" s="29">
        <v>0</v>
      </c>
      <c r="P326" s="29">
        <v>0</v>
      </c>
      <c r="Q326" s="139">
        <v>0</v>
      </c>
      <c r="R326" s="100">
        <v>0</v>
      </c>
      <c r="S326" s="138">
        <v>0</v>
      </c>
      <c r="T326" s="29">
        <v>0</v>
      </c>
      <c r="U326" s="137" t="e">
        <f t="shared" si="106"/>
        <v>#DIV/0!</v>
      </c>
      <c r="V326" s="137" t="e">
        <f t="shared" si="107"/>
        <v>#DIV/0!</v>
      </c>
      <c r="W326" s="137" t="e">
        <f t="shared" si="108"/>
        <v>#DIV/0!</v>
      </c>
    </row>
    <row r="327" spans="1:23" ht="12.75" hidden="1">
      <c r="A327" s="394" t="s">
        <v>606</v>
      </c>
      <c r="E327" s="1">
        <v>4</v>
      </c>
      <c r="G327" s="1">
        <v>6</v>
      </c>
      <c r="I327" s="1">
        <v>451</v>
      </c>
      <c r="J327" s="25">
        <v>4213</v>
      </c>
      <c r="K327" s="25" t="s">
        <v>285</v>
      </c>
      <c r="L327" s="25"/>
      <c r="M327" s="26">
        <v>0</v>
      </c>
      <c r="N327" s="29">
        <v>0</v>
      </c>
      <c r="O327" s="29">
        <v>0</v>
      </c>
      <c r="P327" s="29">
        <v>0</v>
      </c>
      <c r="Q327" s="139">
        <v>0</v>
      </c>
      <c r="R327" s="100">
        <v>0</v>
      </c>
      <c r="S327" s="138">
        <v>0</v>
      </c>
      <c r="T327" s="29">
        <v>0</v>
      </c>
      <c r="U327" s="137" t="e">
        <f t="shared" si="106"/>
        <v>#DIV/0!</v>
      </c>
      <c r="V327" s="137" t="e">
        <f t="shared" si="107"/>
        <v>#DIV/0!</v>
      </c>
      <c r="W327" s="137" t="e">
        <f t="shared" si="108"/>
        <v>#DIV/0!</v>
      </c>
    </row>
    <row r="328" spans="1:23" ht="12.75" hidden="1">
      <c r="A328" s="394" t="s">
        <v>606</v>
      </c>
      <c r="C328" s="1">
        <v>2</v>
      </c>
      <c r="I328" s="1">
        <v>451</v>
      </c>
      <c r="J328" s="25">
        <v>4213</v>
      </c>
      <c r="K328" s="25" t="s">
        <v>386</v>
      </c>
      <c r="L328" s="25"/>
      <c r="M328" s="26"/>
      <c r="N328" s="29">
        <v>0</v>
      </c>
      <c r="O328" s="29">
        <v>0</v>
      </c>
      <c r="P328" s="29">
        <v>0</v>
      </c>
      <c r="Q328" s="139">
        <v>0</v>
      </c>
      <c r="R328" s="100">
        <v>0</v>
      </c>
      <c r="S328" s="138">
        <v>0</v>
      </c>
      <c r="T328" s="29">
        <v>0</v>
      </c>
      <c r="U328" s="137" t="e">
        <f t="shared" si="106"/>
        <v>#DIV/0!</v>
      </c>
      <c r="V328" s="137" t="e">
        <f t="shared" si="107"/>
        <v>#DIV/0!</v>
      </c>
      <c r="W328" s="137" t="e">
        <f t="shared" si="108"/>
        <v>#DIV/0!</v>
      </c>
    </row>
    <row r="329" spans="1:23" ht="12.75">
      <c r="A329" s="394" t="s">
        <v>606</v>
      </c>
      <c r="C329" s="1">
        <v>2</v>
      </c>
      <c r="I329" s="1">
        <v>451</v>
      </c>
      <c r="J329" s="25">
        <v>4213</v>
      </c>
      <c r="K329" s="25" t="s">
        <v>452</v>
      </c>
      <c r="L329" s="25"/>
      <c r="M329" s="26"/>
      <c r="N329" s="29">
        <v>0</v>
      </c>
      <c r="O329" s="29">
        <v>200000</v>
      </c>
      <c r="P329" s="29">
        <v>0</v>
      </c>
      <c r="Q329" s="139">
        <v>0</v>
      </c>
      <c r="R329" s="100">
        <v>400000</v>
      </c>
      <c r="S329" s="138">
        <v>0</v>
      </c>
      <c r="T329" s="29">
        <v>0</v>
      </c>
      <c r="U329" s="137">
        <f t="shared" si="106"/>
        <v>0</v>
      </c>
      <c r="V329" s="137" t="e">
        <f t="shared" si="107"/>
        <v>#DIV/0!</v>
      </c>
      <c r="W329" s="137" t="e">
        <f t="shared" si="108"/>
        <v>#DIV/0!</v>
      </c>
    </row>
    <row r="330" spans="1:23" ht="12.75" hidden="1">
      <c r="A330" s="394" t="s">
        <v>606</v>
      </c>
      <c r="C330" s="1">
        <v>2</v>
      </c>
      <c r="E330" s="1">
        <v>4</v>
      </c>
      <c r="I330" s="1">
        <v>451</v>
      </c>
      <c r="J330" s="25">
        <v>4213</v>
      </c>
      <c r="K330" s="25" t="s">
        <v>387</v>
      </c>
      <c r="L330" s="25"/>
      <c r="M330" s="26"/>
      <c r="N330" s="29">
        <v>0</v>
      </c>
      <c r="O330" s="29">
        <v>0</v>
      </c>
      <c r="P330" s="29">
        <v>0</v>
      </c>
      <c r="Q330" s="139">
        <v>0</v>
      </c>
      <c r="R330" s="100">
        <v>0</v>
      </c>
      <c r="S330" s="138">
        <v>0</v>
      </c>
      <c r="T330" s="29">
        <v>0</v>
      </c>
      <c r="U330" s="137" t="e">
        <f t="shared" si="106"/>
        <v>#DIV/0!</v>
      </c>
      <c r="V330" s="137" t="e">
        <f t="shared" si="107"/>
        <v>#DIV/0!</v>
      </c>
      <c r="W330" s="137" t="e">
        <f t="shared" si="108"/>
        <v>#DIV/0!</v>
      </c>
    </row>
    <row r="331" spans="1:23" ht="12.75" hidden="1">
      <c r="A331" s="394" t="s">
        <v>606</v>
      </c>
      <c r="C331" s="1">
        <v>2</v>
      </c>
      <c r="E331" s="1">
        <v>4</v>
      </c>
      <c r="I331" s="1">
        <v>451</v>
      </c>
      <c r="J331" s="25">
        <v>4213</v>
      </c>
      <c r="K331" s="25" t="s">
        <v>391</v>
      </c>
      <c r="L331" s="25"/>
      <c r="M331" s="26"/>
      <c r="N331" s="29">
        <v>0</v>
      </c>
      <c r="O331" s="29">
        <v>0</v>
      </c>
      <c r="P331" s="29">
        <v>0</v>
      </c>
      <c r="Q331" s="139">
        <v>0</v>
      </c>
      <c r="R331" s="100">
        <v>0</v>
      </c>
      <c r="S331" s="138">
        <v>0</v>
      </c>
      <c r="T331" s="29">
        <v>0</v>
      </c>
      <c r="U331" s="137" t="e">
        <f t="shared" si="106"/>
        <v>#DIV/0!</v>
      </c>
      <c r="V331" s="137" t="e">
        <f t="shared" si="107"/>
        <v>#DIV/0!</v>
      </c>
      <c r="W331" s="137" t="e">
        <f t="shared" si="108"/>
        <v>#DIV/0!</v>
      </c>
    </row>
    <row r="332" spans="1:23" ht="12.75" hidden="1">
      <c r="A332" s="394" t="s">
        <v>606</v>
      </c>
      <c r="C332" s="1">
        <v>2</v>
      </c>
      <c r="E332" s="1">
        <v>4</v>
      </c>
      <c r="I332" s="1">
        <v>451</v>
      </c>
      <c r="J332" s="25">
        <v>4213</v>
      </c>
      <c r="K332" s="25" t="s">
        <v>388</v>
      </c>
      <c r="L332" s="25"/>
      <c r="M332" s="26"/>
      <c r="N332" s="29">
        <v>0</v>
      </c>
      <c r="O332" s="29">
        <v>0</v>
      </c>
      <c r="P332" s="29">
        <v>0</v>
      </c>
      <c r="Q332" s="139">
        <v>0</v>
      </c>
      <c r="R332" s="100">
        <v>0</v>
      </c>
      <c r="S332" s="138">
        <v>0</v>
      </c>
      <c r="T332" s="29">
        <v>0</v>
      </c>
      <c r="U332" s="137" t="e">
        <f t="shared" si="106"/>
        <v>#DIV/0!</v>
      </c>
      <c r="V332" s="137" t="e">
        <f t="shared" si="107"/>
        <v>#DIV/0!</v>
      </c>
      <c r="W332" s="137" t="e">
        <f t="shared" si="108"/>
        <v>#DIV/0!</v>
      </c>
    </row>
    <row r="333" spans="1:23" ht="12.75" hidden="1">
      <c r="A333" s="394" t="s">
        <v>606</v>
      </c>
      <c r="C333" s="1">
        <v>2</v>
      </c>
      <c r="E333" s="1">
        <v>4</v>
      </c>
      <c r="I333" s="1">
        <v>451</v>
      </c>
      <c r="J333" s="25">
        <v>4213</v>
      </c>
      <c r="K333" s="25" t="s">
        <v>389</v>
      </c>
      <c r="L333" s="25"/>
      <c r="M333" s="26"/>
      <c r="N333" s="29">
        <v>0</v>
      </c>
      <c r="O333" s="29">
        <v>0</v>
      </c>
      <c r="P333" s="29">
        <v>0</v>
      </c>
      <c r="Q333" s="139">
        <v>0</v>
      </c>
      <c r="R333" s="100">
        <v>0</v>
      </c>
      <c r="S333" s="138">
        <v>0</v>
      </c>
      <c r="T333" s="29">
        <v>0</v>
      </c>
      <c r="U333" s="137" t="e">
        <f t="shared" si="106"/>
        <v>#DIV/0!</v>
      </c>
      <c r="V333" s="137" t="e">
        <f t="shared" si="107"/>
        <v>#DIV/0!</v>
      </c>
      <c r="W333" s="137" t="e">
        <f t="shared" si="108"/>
        <v>#DIV/0!</v>
      </c>
    </row>
    <row r="334" spans="1:23" ht="12.75" hidden="1">
      <c r="A334" s="394" t="s">
        <v>606</v>
      </c>
      <c r="C334" s="1">
        <v>2</v>
      </c>
      <c r="E334" s="1">
        <v>4</v>
      </c>
      <c r="I334" s="1">
        <v>451</v>
      </c>
      <c r="J334" s="25">
        <v>4213</v>
      </c>
      <c r="K334" s="25" t="s">
        <v>390</v>
      </c>
      <c r="L334" s="25"/>
      <c r="M334" s="26"/>
      <c r="N334" s="29">
        <v>0</v>
      </c>
      <c r="O334" s="29">
        <v>0</v>
      </c>
      <c r="P334" s="29">
        <v>0</v>
      </c>
      <c r="Q334" s="139">
        <v>0</v>
      </c>
      <c r="R334" s="100">
        <v>0</v>
      </c>
      <c r="S334" s="138">
        <v>0</v>
      </c>
      <c r="T334" s="29">
        <v>0</v>
      </c>
      <c r="U334" s="137" t="e">
        <f t="shared" si="106"/>
        <v>#DIV/0!</v>
      </c>
      <c r="V334" s="137" t="e">
        <f t="shared" si="107"/>
        <v>#DIV/0!</v>
      </c>
      <c r="W334" s="137" t="e">
        <f t="shared" si="108"/>
        <v>#DIV/0!</v>
      </c>
    </row>
    <row r="335" spans="1:23" ht="12.75">
      <c r="A335" s="394" t="s">
        <v>606</v>
      </c>
      <c r="I335" s="1">
        <v>451</v>
      </c>
      <c r="J335" s="25">
        <v>4213</v>
      </c>
      <c r="K335" s="31" t="s">
        <v>481</v>
      </c>
      <c r="L335" s="30"/>
      <c r="M335" s="26"/>
      <c r="N335" s="29">
        <v>0</v>
      </c>
      <c r="O335" s="29">
        <v>0</v>
      </c>
      <c r="P335" s="29">
        <v>0</v>
      </c>
      <c r="Q335" s="139">
        <v>100000</v>
      </c>
      <c r="R335" s="100">
        <v>20000</v>
      </c>
      <c r="S335" s="138">
        <v>300000</v>
      </c>
      <c r="T335" s="29">
        <v>300000</v>
      </c>
      <c r="U335" s="137" t="e">
        <f t="shared" si="106"/>
        <v>#DIV/0!</v>
      </c>
      <c r="V335" s="137" t="e">
        <f t="shared" si="107"/>
        <v>#DIV/0!</v>
      </c>
      <c r="W335" s="137">
        <f t="shared" si="108"/>
        <v>20</v>
      </c>
    </row>
    <row r="336" spans="1:23" ht="12.75">
      <c r="A336" s="394" t="s">
        <v>606</v>
      </c>
      <c r="I336" s="1">
        <v>451</v>
      </c>
      <c r="J336" s="25">
        <v>4213</v>
      </c>
      <c r="K336" s="31" t="s">
        <v>501</v>
      </c>
      <c r="L336" s="30"/>
      <c r="M336" s="26"/>
      <c r="N336" s="29">
        <v>81047</v>
      </c>
      <c r="O336" s="29">
        <v>0</v>
      </c>
      <c r="P336" s="29">
        <v>0</v>
      </c>
      <c r="Q336" s="139">
        <v>0</v>
      </c>
      <c r="R336" s="100">
        <v>0</v>
      </c>
      <c r="S336" s="138">
        <v>0</v>
      </c>
      <c r="T336" s="29">
        <v>0</v>
      </c>
      <c r="U336" s="137" t="e">
        <f t="shared" si="106"/>
        <v>#DIV/0!</v>
      </c>
      <c r="V336" s="137" t="e">
        <f t="shared" si="107"/>
        <v>#DIV/0!</v>
      </c>
      <c r="W336" s="137" t="e">
        <f t="shared" si="108"/>
        <v>#DIV/0!</v>
      </c>
    </row>
    <row r="337" spans="1:23" ht="12.75" hidden="1">
      <c r="A337" s="394" t="s">
        <v>606</v>
      </c>
      <c r="J337" s="25">
        <v>4213</v>
      </c>
      <c r="K337" s="31" t="s">
        <v>502</v>
      </c>
      <c r="L337" s="30"/>
      <c r="M337" s="26"/>
      <c r="N337" s="29">
        <v>0</v>
      </c>
      <c r="O337" s="29">
        <v>0</v>
      </c>
      <c r="P337" s="29">
        <v>0</v>
      </c>
      <c r="Q337" s="139">
        <v>0</v>
      </c>
      <c r="R337" s="100">
        <v>0</v>
      </c>
      <c r="S337" s="138">
        <v>0</v>
      </c>
      <c r="T337" s="29">
        <v>0</v>
      </c>
      <c r="U337" s="137" t="e">
        <f t="shared" si="106"/>
        <v>#DIV/0!</v>
      </c>
      <c r="V337" s="137" t="e">
        <f t="shared" si="107"/>
        <v>#DIV/0!</v>
      </c>
      <c r="W337" s="137" t="e">
        <f t="shared" si="108"/>
        <v>#DIV/0!</v>
      </c>
    </row>
    <row r="338" spans="1:23" ht="12.75">
      <c r="A338" s="394" t="s">
        <v>606</v>
      </c>
      <c r="C338" s="1">
        <v>2</v>
      </c>
      <c r="E338" s="1">
        <v>4</v>
      </c>
      <c r="I338" s="1">
        <v>451</v>
      </c>
      <c r="J338" s="25">
        <v>4213</v>
      </c>
      <c r="K338" s="31" t="s">
        <v>404</v>
      </c>
      <c r="L338" s="30"/>
      <c r="M338" s="26"/>
      <c r="N338" s="29">
        <v>67056</v>
      </c>
      <c r="O338" s="29">
        <v>0</v>
      </c>
      <c r="P338" s="29">
        <v>6300</v>
      </c>
      <c r="Q338" s="139">
        <v>0</v>
      </c>
      <c r="R338" s="100">
        <v>0</v>
      </c>
      <c r="S338" s="138">
        <v>0</v>
      </c>
      <c r="T338" s="29">
        <v>0</v>
      </c>
      <c r="U338" s="137" t="e">
        <f t="shared" si="106"/>
        <v>#DIV/0!</v>
      </c>
      <c r="V338" s="137">
        <f t="shared" si="107"/>
        <v>0</v>
      </c>
      <c r="W338" s="137"/>
    </row>
    <row r="339" spans="1:23" ht="12.75">
      <c r="A339" s="394" t="s">
        <v>606</v>
      </c>
      <c r="C339" s="1">
        <v>2</v>
      </c>
      <c r="E339" s="1">
        <v>4</v>
      </c>
      <c r="I339" s="1">
        <v>451</v>
      </c>
      <c r="J339" s="25">
        <v>4213</v>
      </c>
      <c r="K339" s="31" t="s">
        <v>405</v>
      </c>
      <c r="L339" s="30"/>
      <c r="M339" s="26"/>
      <c r="N339" s="29">
        <v>0</v>
      </c>
      <c r="O339" s="29">
        <v>20000</v>
      </c>
      <c r="P339" s="29">
        <v>20000</v>
      </c>
      <c r="Q339" s="139">
        <v>0</v>
      </c>
      <c r="R339" s="100">
        <v>30000</v>
      </c>
      <c r="S339" s="138">
        <v>0</v>
      </c>
      <c r="T339" s="29">
        <v>0</v>
      </c>
      <c r="U339" s="137">
        <f t="shared" si="106"/>
        <v>100</v>
      </c>
      <c r="V339" s="137">
        <f t="shared" si="107"/>
        <v>0</v>
      </c>
      <c r="W339" s="137"/>
    </row>
    <row r="340" spans="1:23" ht="12.75">
      <c r="A340" s="394" t="s">
        <v>606</v>
      </c>
      <c r="E340" s="1">
        <v>4</v>
      </c>
      <c r="G340" s="1">
        <v>6</v>
      </c>
      <c r="I340" s="1">
        <v>451</v>
      </c>
      <c r="J340" s="25">
        <v>4213</v>
      </c>
      <c r="K340" s="25" t="s">
        <v>416</v>
      </c>
      <c r="L340" s="25"/>
      <c r="M340" s="26">
        <v>0</v>
      </c>
      <c r="N340" s="29">
        <v>0</v>
      </c>
      <c r="O340" s="29">
        <v>0</v>
      </c>
      <c r="P340" s="29">
        <v>0</v>
      </c>
      <c r="Q340" s="139">
        <v>100000</v>
      </c>
      <c r="R340" s="100">
        <v>0</v>
      </c>
      <c r="S340" s="138">
        <v>0</v>
      </c>
      <c r="T340" s="29">
        <v>0</v>
      </c>
      <c r="U340" s="137" t="e">
        <f t="shared" si="106"/>
        <v>#DIV/0!</v>
      </c>
      <c r="V340" s="137" t="e">
        <f t="shared" si="107"/>
        <v>#DIV/0!</v>
      </c>
      <c r="W340" s="137">
        <f t="shared" si="108"/>
        <v>0</v>
      </c>
    </row>
    <row r="341" spans="1:23" ht="12.75">
      <c r="A341" s="394" t="s">
        <v>606</v>
      </c>
      <c r="C341" s="1">
        <v>2</v>
      </c>
      <c r="E341" s="1">
        <v>4</v>
      </c>
      <c r="I341" s="1">
        <v>451</v>
      </c>
      <c r="J341" s="25">
        <v>4213</v>
      </c>
      <c r="K341" s="25" t="s">
        <v>417</v>
      </c>
      <c r="L341" s="25"/>
      <c r="M341" s="26"/>
      <c r="N341" s="29">
        <v>0</v>
      </c>
      <c r="O341" s="29">
        <v>0</v>
      </c>
      <c r="P341" s="29">
        <v>0</v>
      </c>
      <c r="Q341" s="139">
        <v>200000</v>
      </c>
      <c r="R341" s="100">
        <v>0</v>
      </c>
      <c r="S341" s="138">
        <v>0</v>
      </c>
      <c r="T341" s="29">
        <v>0</v>
      </c>
      <c r="U341" s="137" t="e">
        <f t="shared" si="106"/>
        <v>#DIV/0!</v>
      </c>
      <c r="V341" s="137" t="e">
        <f t="shared" si="107"/>
        <v>#DIV/0!</v>
      </c>
      <c r="W341" s="137"/>
    </row>
    <row r="342" spans="1:23" ht="12.75">
      <c r="A342" s="394" t="s">
        <v>606</v>
      </c>
      <c r="C342" s="1">
        <v>2</v>
      </c>
      <c r="E342" s="1">
        <v>4</v>
      </c>
      <c r="I342" s="1">
        <v>451</v>
      </c>
      <c r="J342" s="25">
        <v>4213</v>
      </c>
      <c r="K342" s="25" t="s">
        <v>307</v>
      </c>
      <c r="L342" s="25"/>
      <c r="M342" s="26"/>
      <c r="N342" s="29">
        <v>0</v>
      </c>
      <c r="O342" s="29">
        <v>0</v>
      </c>
      <c r="P342" s="29">
        <v>0</v>
      </c>
      <c r="Q342" s="139">
        <v>400000</v>
      </c>
      <c r="R342" s="100">
        <v>0</v>
      </c>
      <c r="S342" s="138">
        <v>200000</v>
      </c>
      <c r="T342" s="29">
        <v>200000</v>
      </c>
      <c r="U342" s="137" t="e">
        <f t="shared" si="106"/>
        <v>#DIV/0!</v>
      </c>
      <c r="V342" s="137" t="e">
        <f t="shared" si="107"/>
        <v>#DIV/0!</v>
      </c>
      <c r="W342" s="137">
        <f t="shared" si="108"/>
        <v>0</v>
      </c>
    </row>
    <row r="343" spans="1:23" ht="12.75" hidden="1">
      <c r="A343" s="394" t="s">
        <v>606</v>
      </c>
      <c r="C343" s="1">
        <v>2</v>
      </c>
      <c r="E343" s="1">
        <v>4</v>
      </c>
      <c r="I343" s="1">
        <v>451</v>
      </c>
      <c r="J343" s="25">
        <v>4213</v>
      </c>
      <c r="K343" s="25" t="s">
        <v>422</v>
      </c>
      <c r="L343" s="25"/>
      <c r="M343" s="26"/>
      <c r="N343" s="29">
        <v>0</v>
      </c>
      <c r="O343" s="29">
        <v>0</v>
      </c>
      <c r="P343" s="29">
        <v>0</v>
      </c>
      <c r="Q343" s="139">
        <v>0</v>
      </c>
      <c r="R343" s="100">
        <v>0</v>
      </c>
      <c r="S343" s="138">
        <v>0</v>
      </c>
      <c r="T343" s="29">
        <v>0</v>
      </c>
      <c r="U343" s="137" t="e">
        <f t="shared" si="106"/>
        <v>#DIV/0!</v>
      </c>
      <c r="V343" s="137" t="e">
        <f t="shared" si="107"/>
        <v>#DIV/0!</v>
      </c>
      <c r="W343" s="137"/>
    </row>
    <row r="344" spans="1:23" ht="12.75">
      <c r="A344" s="394" t="s">
        <v>606</v>
      </c>
      <c r="I344" s="1">
        <v>451</v>
      </c>
      <c r="J344" s="25">
        <v>4213</v>
      </c>
      <c r="K344" s="25" t="s">
        <v>436</v>
      </c>
      <c r="L344" s="25"/>
      <c r="M344" s="26"/>
      <c r="N344" s="29">
        <v>0</v>
      </c>
      <c r="O344" s="29">
        <v>250000</v>
      </c>
      <c r="P344" s="29">
        <v>0</v>
      </c>
      <c r="Q344" s="139">
        <v>250000</v>
      </c>
      <c r="R344" s="100">
        <v>0</v>
      </c>
      <c r="S344" s="138">
        <v>350000</v>
      </c>
      <c r="T344" s="29">
        <v>0</v>
      </c>
      <c r="U344" s="137">
        <f t="shared" si="106"/>
        <v>0</v>
      </c>
      <c r="V344" s="137" t="e">
        <f t="shared" si="107"/>
        <v>#DIV/0!</v>
      </c>
      <c r="W344" s="137"/>
    </row>
    <row r="345" spans="1:23" ht="12.75">
      <c r="A345" s="394" t="s">
        <v>606</v>
      </c>
      <c r="I345" s="1">
        <v>451</v>
      </c>
      <c r="J345" s="25">
        <v>4213</v>
      </c>
      <c r="K345" s="25" t="s">
        <v>437</v>
      </c>
      <c r="L345" s="25"/>
      <c r="M345" s="26"/>
      <c r="N345" s="29">
        <v>0</v>
      </c>
      <c r="O345" s="29">
        <v>250000</v>
      </c>
      <c r="P345" s="29">
        <v>0</v>
      </c>
      <c r="Q345" s="139">
        <v>250000</v>
      </c>
      <c r="R345" s="100">
        <v>0</v>
      </c>
      <c r="S345" s="138">
        <v>100000</v>
      </c>
      <c r="T345" s="29">
        <v>0</v>
      </c>
      <c r="U345" s="137">
        <f t="shared" si="106"/>
        <v>0</v>
      </c>
      <c r="V345" s="137" t="e">
        <f t="shared" si="107"/>
        <v>#DIV/0!</v>
      </c>
      <c r="W345" s="137"/>
    </row>
    <row r="346" spans="1:23" ht="12.75">
      <c r="A346" s="394" t="s">
        <v>606</v>
      </c>
      <c r="I346" s="1">
        <v>451</v>
      </c>
      <c r="J346" s="25">
        <v>4213</v>
      </c>
      <c r="K346" s="25" t="s">
        <v>439</v>
      </c>
      <c r="L346" s="25"/>
      <c r="M346" s="26"/>
      <c r="N346" s="29">
        <v>0</v>
      </c>
      <c r="O346" s="29">
        <v>0</v>
      </c>
      <c r="P346" s="29">
        <v>0</v>
      </c>
      <c r="Q346" s="139">
        <v>400000</v>
      </c>
      <c r="R346" s="100">
        <v>0</v>
      </c>
      <c r="S346" s="138">
        <v>100000</v>
      </c>
      <c r="T346" s="29">
        <v>100000</v>
      </c>
      <c r="U346" s="137" t="e">
        <f t="shared" si="106"/>
        <v>#DIV/0!</v>
      </c>
      <c r="V346" s="137" t="e">
        <f t="shared" si="107"/>
        <v>#DIV/0!</v>
      </c>
      <c r="W346" s="137"/>
    </row>
    <row r="347" spans="1:23" ht="12.75">
      <c r="A347" s="394" t="s">
        <v>606</v>
      </c>
      <c r="I347" s="1">
        <v>451</v>
      </c>
      <c r="J347" s="25">
        <v>4213</v>
      </c>
      <c r="K347" s="25" t="s">
        <v>453</v>
      </c>
      <c r="L347" s="25"/>
      <c r="M347" s="26"/>
      <c r="N347" s="29">
        <v>0</v>
      </c>
      <c r="O347" s="29">
        <v>150000</v>
      </c>
      <c r="P347" s="29">
        <v>0</v>
      </c>
      <c r="Q347" s="139">
        <v>0</v>
      </c>
      <c r="R347" s="100">
        <v>20000</v>
      </c>
      <c r="S347" s="138">
        <v>50000</v>
      </c>
      <c r="T347" s="29">
        <v>0</v>
      </c>
      <c r="U347" s="137">
        <f t="shared" si="106"/>
        <v>0</v>
      </c>
      <c r="V347" s="137" t="e">
        <f t="shared" si="107"/>
        <v>#DIV/0!</v>
      </c>
      <c r="W347" s="137"/>
    </row>
    <row r="348" spans="1:23" ht="12.75" hidden="1">
      <c r="A348" s="394" t="s">
        <v>606</v>
      </c>
      <c r="C348" s="1">
        <v>2</v>
      </c>
      <c r="E348" s="1">
        <v>4</v>
      </c>
      <c r="I348" s="1">
        <v>451</v>
      </c>
      <c r="J348" s="25">
        <v>4213</v>
      </c>
      <c r="K348" s="25" t="s">
        <v>414</v>
      </c>
      <c r="L348" s="25"/>
      <c r="M348" s="26"/>
      <c r="N348" s="29">
        <v>0</v>
      </c>
      <c r="O348" s="29">
        <v>0</v>
      </c>
      <c r="P348" s="29">
        <v>0</v>
      </c>
      <c r="Q348" s="139">
        <v>0</v>
      </c>
      <c r="R348" s="100">
        <v>0</v>
      </c>
      <c r="S348" s="138">
        <v>0</v>
      </c>
      <c r="T348" s="29">
        <v>0</v>
      </c>
      <c r="U348" s="137" t="e">
        <f t="shared" si="106"/>
        <v>#DIV/0!</v>
      </c>
      <c r="V348" s="137" t="e">
        <f t="shared" si="107"/>
        <v>#DIV/0!</v>
      </c>
      <c r="W348" s="137"/>
    </row>
    <row r="349" spans="1:23" ht="12.75">
      <c r="A349" s="394" t="s">
        <v>606</v>
      </c>
      <c r="C349" s="1">
        <v>2</v>
      </c>
      <c r="E349" s="1">
        <v>4</v>
      </c>
      <c r="I349" s="1">
        <v>451</v>
      </c>
      <c r="J349" s="25">
        <v>4213</v>
      </c>
      <c r="K349" s="25" t="s">
        <v>415</v>
      </c>
      <c r="L349" s="25"/>
      <c r="M349" s="26"/>
      <c r="N349" s="29">
        <v>0</v>
      </c>
      <c r="O349" s="29">
        <v>0</v>
      </c>
      <c r="P349" s="29">
        <v>0</v>
      </c>
      <c r="Q349" s="139">
        <v>80000</v>
      </c>
      <c r="R349" s="100">
        <v>0</v>
      </c>
      <c r="S349" s="138">
        <v>0</v>
      </c>
      <c r="T349" s="29">
        <v>0</v>
      </c>
      <c r="U349" s="137" t="e">
        <f t="shared" si="106"/>
        <v>#DIV/0!</v>
      </c>
      <c r="V349" s="137" t="e">
        <f t="shared" si="107"/>
        <v>#DIV/0!</v>
      </c>
      <c r="W349" s="137"/>
    </row>
    <row r="350" spans="1:23" ht="12.75" hidden="1">
      <c r="A350" s="394" t="s">
        <v>606</v>
      </c>
      <c r="E350" s="1">
        <v>4</v>
      </c>
      <c r="G350" s="1">
        <v>6</v>
      </c>
      <c r="I350" s="1">
        <v>451</v>
      </c>
      <c r="J350" s="25">
        <v>4213</v>
      </c>
      <c r="K350" s="25" t="s">
        <v>277</v>
      </c>
      <c r="L350" s="25"/>
      <c r="M350" s="26">
        <v>0</v>
      </c>
      <c r="N350" s="29">
        <v>0</v>
      </c>
      <c r="O350" s="29">
        <v>0</v>
      </c>
      <c r="P350" s="29">
        <v>0</v>
      </c>
      <c r="Q350" s="139">
        <v>0</v>
      </c>
      <c r="R350" s="100">
        <v>0</v>
      </c>
      <c r="S350" s="138">
        <v>0</v>
      </c>
      <c r="T350" s="29">
        <v>0</v>
      </c>
      <c r="U350" s="137" t="e">
        <f t="shared" si="106"/>
        <v>#DIV/0!</v>
      </c>
      <c r="V350" s="137" t="e">
        <f t="shared" si="107"/>
        <v>#DIV/0!</v>
      </c>
      <c r="W350" s="137" t="e">
        <f t="shared" si="108"/>
        <v>#DIV/0!</v>
      </c>
    </row>
    <row r="351" spans="1:23" ht="12.75" hidden="1">
      <c r="A351" s="394" t="s">
        <v>606</v>
      </c>
      <c r="E351" s="1">
        <v>4</v>
      </c>
      <c r="G351" s="1">
        <v>6</v>
      </c>
      <c r="I351" s="1">
        <v>451</v>
      </c>
      <c r="J351" s="25">
        <v>4213</v>
      </c>
      <c r="K351" s="25" t="s">
        <v>250</v>
      </c>
      <c r="L351" s="25"/>
      <c r="M351" s="26">
        <v>0</v>
      </c>
      <c r="N351" s="29">
        <v>0</v>
      </c>
      <c r="O351" s="29">
        <v>0</v>
      </c>
      <c r="P351" s="29">
        <v>0</v>
      </c>
      <c r="Q351" s="139">
        <v>0</v>
      </c>
      <c r="R351" s="100">
        <v>0</v>
      </c>
      <c r="S351" s="138">
        <v>0</v>
      </c>
      <c r="T351" s="29">
        <v>0</v>
      </c>
      <c r="U351" s="137" t="e">
        <f t="shared" si="106"/>
        <v>#DIV/0!</v>
      </c>
      <c r="V351" s="137" t="e">
        <f t="shared" si="107"/>
        <v>#DIV/0!</v>
      </c>
      <c r="W351" s="137" t="e">
        <f t="shared" si="108"/>
        <v>#DIV/0!</v>
      </c>
    </row>
    <row r="352" spans="1:23" ht="12.75" hidden="1">
      <c r="A352" s="394" t="s">
        <v>606</v>
      </c>
      <c r="E352" s="1">
        <v>4</v>
      </c>
      <c r="G352" s="1">
        <v>6</v>
      </c>
      <c r="I352" s="1">
        <v>451</v>
      </c>
      <c r="J352" s="25">
        <v>4213</v>
      </c>
      <c r="K352" s="25" t="s">
        <v>308</v>
      </c>
      <c r="L352" s="25"/>
      <c r="M352" s="26">
        <v>0</v>
      </c>
      <c r="N352" s="29">
        <v>0</v>
      </c>
      <c r="O352" s="29">
        <v>0</v>
      </c>
      <c r="P352" s="29">
        <v>0</v>
      </c>
      <c r="Q352" s="139">
        <v>0</v>
      </c>
      <c r="R352" s="100">
        <v>0</v>
      </c>
      <c r="S352" s="138">
        <v>0</v>
      </c>
      <c r="T352" s="29">
        <v>0</v>
      </c>
      <c r="U352" s="137" t="e">
        <f t="shared" si="106"/>
        <v>#DIV/0!</v>
      </c>
      <c r="V352" s="137" t="e">
        <f t="shared" si="107"/>
        <v>#DIV/0!</v>
      </c>
      <c r="W352" s="137" t="e">
        <f t="shared" si="108"/>
        <v>#DIV/0!</v>
      </c>
    </row>
    <row r="353" spans="1:23" ht="12.75" hidden="1">
      <c r="A353" s="394" t="s">
        <v>606</v>
      </c>
      <c r="C353" s="1">
        <v>2</v>
      </c>
      <c r="I353" s="1">
        <v>451</v>
      </c>
      <c r="J353" s="25">
        <v>4213</v>
      </c>
      <c r="K353" s="25" t="s">
        <v>327</v>
      </c>
      <c r="L353" s="25"/>
      <c r="M353" s="26"/>
      <c r="N353" s="29">
        <v>0</v>
      </c>
      <c r="O353" s="29">
        <v>0</v>
      </c>
      <c r="P353" s="29">
        <v>0</v>
      </c>
      <c r="Q353" s="139">
        <v>0</v>
      </c>
      <c r="R353" s="100">
        <v>0</v>
      </c>
      <c r="S353" s="138">
        <v>0</v>
      </c>
      <c r="T353" s="29">
        <v>0</v>
      </c>
      <c r="U353" s="137" t="e">
        <f t="shared" si="106"/>
        <v>#DIV/0!</v>
      </c>
      <c r="V353" s="137" t="e">
        <f t="shared" si="107"/>
        <v>#DIV/0!</v>
      </c>
      <c r="W353" s="137" t="e">
        <f t="shared" si="108"/>
        <v>#DIV/0!</v>
      </c>
    </row>
    <row r="354" spans="1:23" ht="12.75" hidden="1">
      <c r="A354" s="394" t="s">
        <v>606</v>
      </c>
      <c r="J354" s="25">
        <v>4221</v>
      </c>
      <c r="K354" s="25" t="s">
        <v>410</v>
      </c>
      <c r="L354" s="25"/>
      <c r="M354" s="26"/>
      <c r="N354" s="29">
        <v>0</v>
      </c>
      <c r="O354" s="29">
        <v>0</v>
      </c>
      <c r="P354" s="29">
        <v>0</v>
      </c>
      <c r="Q354" s="139">
        <v>0</v>
      </c>
      <c r="R354" s="100">
        <v>0</v>
      </c>
      <c r="S354" s="138">
        <v>0</v>
      </c>
      <c r="T354" s="29">
        <v>0</v>
      </c>
      <c r="U354" s="137" t="e">
        <f t="shared" si="106"/>
        <v>#DIV/0!</v>
      </c>
      <c r="V354" s="137" t="e">
        <f t="shared" si="107"/>
        <v>#DIV/0!</v>
      </c>
      <c r="W354" s="137" t="e">
        <f t="shared" si="108"/>
        <v>#DIV/0!</v>
      </c>
    </row>
    <row r="355" spans="1:23" ht="13.5" thickBot="1">
      <c r="A355" s="394" t="s">
        <v>606</v>
      </c>
      <c r="E355" s="1">
        <v>4</v>
      </c>
      <c r="I355" s="1">
        <v>451</v>
      </c>
      <c r="J355" s="25">
        <v>4227</v>
      </c>
      <c r="K355" s="25" t="s">
        <v>409</v>
      </c>
      <c r="L355" s="25"/>
      <c r="M355" s="26"/>
      <c r="N355" s="29">
        <v>0</v>
      </c>
      <c r="O355" s="29">
        <v>0</v>
      </c>
      <c r="P355" s="29">
        <v>0</v>
      </c>
      <c r="Q355" s="139">
        <v>20000</v>
      </c>
      <c r="R355" s="100">
        <v>0</v>
      </c>
      <c r="S355" s="138">
        <v>0</v>
      </c>
      <c r="T355" s="29">
        <v>0</v>
      </c>
      <c r="U355" s="137"/>
      <c r="V355" s="137"/>
      <c r="W355" s="137"/>
    </row>
    <row r="356" spans="1:23" ht="13.5" hidden="1" thickBot="1">
      <c r="A356" s="59"/>
      <c r="J356" s="65">
        <v>426</v>
      </c>
      <c r="K356" s="65" t="s">
        <v>99</v>
      </c>
      <c r="L356" s="65"/>
      <c r="M356" s="26">
        <v>0</v>
      </c>
      <c r="N356" s="29">
        <v>0</v>
      </c>
      <c r="O356" s="29">
        <v>0</v>
      </c>
      <c r="P356" s="29">
        <v>0</v>
      </c>
      <c r="Q356" s="139">
        <v>0</v>
      </c>
      <c r="R356" s="100">
        <v>0</v>
      </c>
      <c r="S356" s="138">
        <v>0</v>
      </c>
      <c r="T356" s="29">
        <v>0</v>
      </c>
      <c r="U356" s="137" t="e">
        <f t="shared" si="106"/>
        <v>#DIV/0!</v>
      </c>
      <c r="V356" s="137" t="e">
        <f t="shared" si="107"/>
        <v>#DIV/0!</v>
      </c>
      <c r="W356" s="137" t="e">
        <f t="shared" si="108"/>
        <v>#DIV/0!</v>
      </c>
    </row>
    <row r="357" spans="10:23" ht="12.75">
      <c r="J357" s="177"/>
      <c r="K357" s="177" t="s">
        <v>259</v>
      </c>
      <c r="L357" s="177"/>
      <c r="M357" s="178">
        <f aca="true" t="shared" si="109" ref="M357:R357">M321</f>
        <v>0</v>
      </c>
      <c r="N357" s="179">
        <f t="shared" si="109"/>
        <v>148103</v>
      </c>
      <c r="O357" s="179">
        <f t="shared" si="109"/>
        <v>870000</v>
      </c>
      <c r="P357" s="179">
        <f t="shared" si="109"/>
        <v>26300</v>
      </c>
      <c r="Q357" s="179">
        <f>Q321</f>
        <v>1930000</v>
      </c>
      <c r="R357" s="325">
        <f t="shared" si="109"/>
        <v>490000</v>
      </c>
      <c r="S357" s="179">
        <f>S321</f>
        <v>1150000</v>
      </c>
      <c r="T357" s="178">
        <f>T321</f>
        <v>650000</v>
      </c>
      <c r="U357" s="180"/>
      <c r="V357" s="180"/>
      <c r="W357" s="180"/>
    </row>
    <row r="358" spans="10:23" ht="12.75">
      <c r="J358" s="147"/>
      <c r="K358" s="147"/>
      <c r="L358" s="147"/>
      <c r="M358" s="109"/>
      <c r="N358" s="154"/>
      <c r="O358" s="154"/>
      <c r="P358" s="154"/>
      <c r="Q358" s="154"/>
      <c r="R358" s="305"/>
      <c r="S358" s="154"/>
      <c r="T358" s="109"/>
      <c r="U358" s="288"/>
      <c r="V358" s="288"/>
      <c r="W358" s="288"/>
    </row>
    <row r="359" spans="1:23" s="421" customFormat="1" ht="12.75">
      <c r="A359" s="394" t="s">
        <v>607</v>
      </c>
      <c r="B359" s="397"/>
      <c r="C359" s="397"/>
      <c r="D359" s="397"/>
      <c r="E359" s="397"/>
      <c r="F359" s="397"/>
      <c r="G359" s="397"/>
      <c r="H359" s="397"/>
      <c r="I359" s="397">
        <v>630</v>
      </c>
      <c r="J359" s="397" t="s">
        <v>153</v>
      </c>
      <c r="K359" s="397" t="s">
        <v>576</v>
      </c>
      <c r="L359" s="397"/>
      <c r="M359" s="417"/>
      <c r="N359" s="417"/>
      <c r="O359" s="417"/>
      <c r="P359" s="417"/>
      <c r="Q359" s="418"/>
      <c r="R359" s="419"/>
      <c r="S359" s="417"/>
      <c r="T359" s="417"/>
      <c r="U359" s="420"/>
      <c r="V359" s="420"/>
      <c r="W359" s="420"/>
    </row>
    <row r="360" spans="1:23" ht="12.75">
      <c r="A360" s="394" t="s">
        <v>607</v>
      </c>
      <c r="I360" s="1">
        <v>630</v>
      </c>
      <c r="J360" s="66">
        <v>4</v>
      </c>
      <c r="K360" s="66" t="s">
        <v>10</v>
      </c>
      <c r="L360" s="66"/>
      <c r="M360" s="78">
        <f aca="true" t="shared" si="110" ref="M360:T360">M361</f>
        <v>0</v>
      </c>
      <c r="N360" s="77">
        <f>N361</f>
        <v>0</v>
      </c>
      <c r="O360" s="77">
        <f t="shared" si="110"/>
        <v>0</v>
      </c>
      <c r="P360" s="77">
        <f>P361</f>
        <v>0</v>
      </c>
      <c r="Q360" s="135">
        <f>Q361</f>
        <v>400000</v>
      </c>
      <c r="R360" s="100">
        <f t="shared" si="110"/>
        <v>50000</v>
      </c>
      <c r="S360" s="136">
        <f t="shared" si="110"/>
        <v>500000</v>
      </c>
      <c r="T360" s="77">
        <f t="shared" si="110"/>
        <v>500000</v>
      </c>
      <c r="U360" s="137" t="e">
        <f aca="true" t="shared" si="111" ref="U360:U368">P360/O360*100</f>
        <v>#DIV/0!</v>
      </c>
      <c r="V360" s="137" t="e">
        <f aca="true" t="shared" si="112" ref="V360:V368">Q360/P360*100</f>
        <v>#DIV/0!</v>
      </c>
      <c r="W360" s="137">
        <f aca="true" t="shared" si="113" ref="W360:W368">R360/Q360*100</f>
        <v>12.5</v>
      </c>
    </row>
    <row r="361" spans="1:23" ht="12.75">
      <c r="A361" s="394" t="s">
        <v>607</v>
      </c>
      <c r="I361" s="1">
        <v>630</v>
      </c>
      <c r="J361" s="25">
        <v>42</v>
      </c>
      <c r="K361" s="25" t="s">
        <v>97</v>
      </c>
      <c r="L361" s="25"/>
      <c r="M361" s="26">
        <f>M362+M363+M365+M369</f>
        <v>0</v>
      </c>
      <c r="N361" s="29">
        <f>N362+N363+N365+N367+N368+N369</f>
        <v>0</v>
      </c>
      <c r="O361" s="139">
        <f>O362+O363+O365+O369+O367+O368+O366</f>
        <v>0</v>
      </c>
      <c r="P361" s="139">
        <f>P362+P363+P365+P369+P367+P368+P366</f>
        <v>0</v>
      </c>
      <c r="Q361" s="139">
        <f>Q362+Q363+Q365+Q369+Q367+Q368+Q366</f>
        <v>400000</v>
      </c>
      <c r="R361" s="300">
        <f>R362+R363+R365+R369+R367+R368+R366+R364</f>
        <v>50000</v>
      </c>
      <c r="S361" s="138">
        <f>S362+S363+S365+S369+S367+S368+S366</f>
        <v>500000</v>
      </c>
      <c r="T361" s="138">
        <f>T362+T363+T365+T369+T367+T368+T366</f>
        <v>500000</v>
      </c>
      <c r="U361" s="137" t="e">
        <f t="shared" si="111"/>
        <v>#DIV/0!</v>
      </c>
      <c r="V361" s="137" t="e">
        <f t="shared" si="112"/>
        <v>#DIV/0!</v>
      </c>
      <c r="W361" s="137">
        <f t="shared" si="113"/>
        <v>12.5</v>
      </c>
    </row>
    <row r="362" spans="1:23" ht="12.75">
      <c r="A362" s="394" t="s">
        <v>607</v>
      </c>
      <c r="E362" s="1">
        <v>4</v>
      </c>
      <c r="G362" s="1">
        <v>6</v>
      </c>
      <c r="I362" s="1">
        <v>630</v>
      </c>
      <c r="J362" s="25">
        <v>4214</v>
      </c>
      <c r="K362" s="25" t="s">
        <v>518</v>
      </c>
      <c r="L362" s="25"/>
      <c r="M362" s="26">
        <v>0</v>
      </c>
      <c r="N362" s="29">
        <v>0</v>
      </c>
      <c r="O362" s="29">
        <v>0</v>
      </c>
      <c r="P362" s="29">
        <v>0</v>
      </c>
      <c r="Q362" s="139">
        <v>0</v>
      </c>
      <c r="R362" s="100">
        <v>50000</v>
      </c>
      <c r="S362" s="138">
        <v>0</v>
      </c>
      <c r="T362" s="29">
        <v>0</v>
      </c>
      <c r="U362" s="137" t="e">
        <f t="shared" si="111"/>
        <v>#DIV/0!</v>
      </c>
      <c r="V362" s="137" t="e">
        <f t="shared" si="112"/>
        <v>#DIV/0!</v>
      </c>
      <c r="W362" s="137" t="e">
        <f t="shared" si="113"/>
        <v>#DIV/0!</v>
      </c>
    </row>
    <row r="363" spans="1:23" ht="12.75" hidden="1">
      <c r="A363" s="394" t="s">
        <v>607</v>
      </c>
      <c r="E363" s="1">
        <v>4</v>
      </c>
      <c r="G363" s="1">
        <v>6</v>
      </c>
      <c r="I363" s="1">
        <v>630</v>
      </c>
      <c r="J363" s="25">
        <v>4214</v>
      </c>
      <c r="K363" s="25" t="s">
        <v>251</v>
      </c>
      <c r="L363" s="25"/>
      <c r="M363" s="26">
        <v>0</v>
      </c>
      <c r="N363" s="29">
        <v>0</v>
      </c>
      <c r="O363" s="29">
        <v>0</v>
      </c>
      <c r="P363" s="29">
        <v>0</v>
      </c>
      <c r="Q363" s="139">
        <v>0</v>
      </c>
      <c r="R363" s="100">
        <v>0</v>
      </c>
      <c r="S363" s="138">
        <v>0</v>
      </c>
      <c r="T363" s="29">
        <v>0</v>
      </c>
      <c r="U363" s="137" t="e">
        <f t="shared" si="111"/>
        <v>#DIV/0!</v>
      </c>
      <c r="V363" s="137" t="e">
        <f t="shared" si="112"/>
        <v>#DIV/0!</v>
      </c>
      <c r="W363" s="137" t="e">
        <f t="shared" si="113"/>
        <v>#DIV/0!</v>
      </c>
    </row>
    <row r="364" spans="1:23" ht="12.75" hidden="1">
      <c r="A364" s="394" t="s">
        <v>607</v>
      </c>
      <c r="J364" s="25">
        <v>4214</v>
      </c>
      <c r="K364" s="25" t="s">
        <v>440</v>
      </c>
      <c r="L364" s="25"/>
      <c r="M364" s="26"/>
      <c r="N364" s="29">
        <v>0</v>
      </c>
      <c r="O364" s="29">
        <v>0</v>
      </c>
      <c r="P364" s="29">
        <v>0</v>
      </c>
      <c r="Q364" s="139">
        <v>0</v>
      </c>
      <c r="R364" s="100">
        <v>0</v>
      </c>
      <c r="S364" s="138">
        <v>0</v>
      </c>
      <c r="T364" s="29">
        <v>0</v>
      </c>
      <c r="U364" s="137"/>
      <c r="V364" s="137"/>
      <c r="W364" s="137"/>
    </row>
    <row r="365" spans="1:23" ht="12.75" hidden="1">
      <c r="A365" s="394" t="s">
        <v>607</v>
      </c>
      <c r="E365" s="1">
        <v>4</v>
      </c>
      <c r="G365" s="1">
        <v>6</v>
      </c>
      <c r="I365" s="1">
        <v>630</v>
      </c>
      <c r="J365" s="25">
        <v>4214</v>
      </c>
      <c r="K365" s="25" t="s">
        <v>407</v>
      </c>
      <c r="L365" s="25"/>
      <c r="M365" s="26">
        <v>0</v>
      </c>
      <c r="N365" s="29">
        <v>0</v>
      </c>
      <c r="O365" s="29">
        <v>0</v>
      </c>
      <c r="P365" s="29">
        <v>0</v>
      </c>
      <c r="Q365" s="139">
        <v>0</v>
      </c>
      <c r="R365" s="100">
        <v>0</v>
      </c>
      <c r="S365" s="138">
        <v>0</v>
      </c>
      <c r="T365" s="29">
        <v>0</v>
      </c>
      <c r="U365" s="137" t="e">
        <f t="shared" si="111"/>
        <v>#DIV/0!</v>
      </c>
      <c r="V365" s="137" t="e">
        <f t="shared" si="112"/>
        <v>#DIV/0!</v>
      </c>
      <c r="W365" s="137" t="e">
        <f t="shared" si="113"/>
        <v>#DIV/0!</v>
      </c>
    </row>
    <row r="366" spans="1:23" ht="12.75" hidden="1">
      <c r="A366" s="394" t="s">
        <v>607</v>
      </c>
      <c r="I366" s="1">
        <v>630</v>
      </c>
      <c r="J366" s="25">
        <v>4214</v>
      </c>
      <c r="K366" s="25" t="s">
        <v>423</v>
      </c>
      <c r="L366" s="25"/>
      <c r="M366" s="26"/>
      <c r="N366" s="29">
        <v>0</v>
      </c>
      <c r="O366" s="29">
        <v>0</v>
      </c>
      <c r="P366" s="29">
        <v>0</v>
      </c>
      <c r="Q366" s="139">
        <v>0</v>
      </c>
      <c r="R366" s="100">
        <v>0</v>
      </c>
      <c r="S366" s="138">
        <v>0</v>
      </c>
      <c r="T366" s="29">
        <v>0</v>
      </c>
      <c r="U366" s="137" t="e">
        <f t="shared" si="111"/>
        <v>#DIV/0!</v>
      </c>
      <c r="V366" s="137" t="e">
        <f t="shared" si="112"/>
        <v>#DIV/0!</v>
      </c>
      <c r="W366" s="137" t="e">
        <f t="shared" si="113"/>
        <v>#DIV/0!</v>
      </c>
    </row>
    <row r="367" spans="1:23" ht="12.75" hidden="1">
      <c r="A367" s="394" t="s">
        <v>607</v>
      </c>
      <c r="E367" s="1">
        <v>4</v>
      </c>
      <c r="G367" s="1">
        <v>6</v>
      </c>
      <c r="I367" s="1">
        <v>630</v>
      </c>
      <c r="J367" s="25">
        <v>4214</v>
      </c>
      <c r="K367" s="25" t="s">
        <v>503</v>
      </c>
      <c r="L367" s="25"/>
      <c r="M367" s="26">
        <v>0</v>
      </c>
      <c r="N367" s="29">
        <v>0</v>
      </c>
      <c r="O367" s="29">
        <v>0</v>
      </c>
      <c r="P367" s="29">
        <v>0</v>
      </c>
      <c r="Q367" s="139">
        <v>0</v>
      </c>
      <c r="R367" s="100">
        <v>0</v>
      </c>
      <c r="S367" s="138">
        <v>0</v>
      </c>
      <c r="T367" s="29">
        <v>0</v>
      </c>
      <c r="U367" s="137" t="e">
        <f t="shared" si="111"/>
        <v>#DIV/0!</v>
      </c>
      <c r="V367" s="137" t="e">
        <f t="shared" si="112"/>
        <v>#DIV/0!</v>
      </c>
      <c r="W367" s="137" t="e">
        <f t="shared" si="113"/>
        <v>#DIV/0!</v>
      </c>
    </row>
    <row r="368" spans="1:23" ht="13.5" thickBot="1">
      <c r="A368" s="394" t="s">
        <v>607</v>
      </c>
      <c r="E368" s="1">
        <v>4</v>
      </c>
      <c r="G368" s="1">
        <v>6</v>
      </c>
      <c r="I368" s="1">
        <v>630</v>
      </c>
      <c r="J368" s="52">
        <v>4214</v>
      </c>
      <c r="K368" s="25" t="s">
        <v>482</v>
      </c>
      <c r="L368" s="60"/>
      <c r="M368" s="53">
        <v>0</v>
      </c>
      <c r="N368" s="58">
        <v>0</v>
      </c>
      <c r="O368" s="58">
        <v>0</v>
      </c>
      <c r="P368" s="58">
        <v>0</v>
      </c>
      <c r="Q368" s="139">
        <v>400000</v>
      </c>
      <c r="R368" s="317">
        <v>0</v>
      </c>
      <c r="S368" s="138">
        <v>500000</v>
      </c>
      <c r="T368" s="29">
        <v>500000</v>
      </c>
      <c r="U368" s="137" t="e">
        <f t="shared" si="111"/>
        <v>#DIV/0!</v>
      </c>
      <c r="V368" s="137" t="e">
        <f t="shared" si="112"/>
        <v>#DIV/0!</v>
      </c>
      <c r="W368" s="137">
        <f t="shared" si="113"/>
        <v>0</v>
      </c>
    </row>
    <row r="369" spans="1:23" ht="13.5" hidden="1" thickBot="1">
      <c r="A369" s="59" t="s">
        <v>328</v>
      </c>
      <c r="I369" s="1">
        <v>630</v>
      </c>
      <c r="J369" s="65">
        <v>426</v>
      </c>
      <c r="K369" s="215" t="s">
        <v>99</v>
      </c>
      <c r="L369" s="65"/>
      <c r="M369" s="26">
        <v>0</v>
      </c>
      <c r="N369" s="29">
        <v>0</v>
      </c>
      <c r="O369" s="29">
        <v>0</v>
      </c>
      <c r="P369" s="29">
        <v>0</v>
      </c>
      <c r="Q369" s="139">
        <v>0</v>
      </c>
      <c r="R369" s="100">
        <v>0</v>
      </c>
      <c r="S369" s="138">
        <v>0</v>
      </c>
      <c r="T369" s="29">
        <v>0</v>
      </c>
      <c r="U369" s="137">
        <v>0</v>
      </c>
      <c r="V369" s="137">
        <v>0</v>
      </c>
      <c r="W369" s="137">
        <v>0</v>
      </c>
    </row>
    <row r="370" spans="10:23" ht="12.75">
      <c r="J370" s="177"/>
      <c r="K370" s="177" t="s">
        <v>259</v>
      </c>
      <c r="L370" s="177"/>
      <c r="M370" s="178">
        <f aca="true" t="shared" si="114" ref="M370:R370">M360</f>
        <v>0</v>
      </c>
      <c r="N370" s="178">
        <f>N360</f>
        <v>0</v>
      </c>
      <c r="O370" s="178">
        <f t="shared" si="114"/>
        <v>0</v>
      </c>
      <c r="P370" s="178">
        <f t="shared" si="114"/>
        <v>0</v>
      </c>
      <c r="Q370" s="179">
        <f>Q360</f>
        <v>400000</v>
      </c>
      <c r="R370" s="290">
        <f t="shared" si="114"/>
        <v>50000</v>
      </c>
      <c r="S370" s="179">
        <f>S360</f>
        <v>500000</v>
      </c>
      <c r="T370" s="178">
        <f>T360</f>
        <v>500000</v>
      </c>
      <c r="U370" s="180"/>
      <c r="V370" s="180"/>
      <c r="W370" s="180"/>
    </row>
    <row r="371" spans="10:23" ht="12.75">
      <c r="J371" s="147"/>
      <c r="K371" s="147"/>
      <c r="L371" s="147"/>
      <c r="M371" s="109"/>
      <c r="N371" s="109"/>
      <c r="O371" s="109"/>
      <c r="P371" s="109"/>
      <c r="Q371" s="154"/>
      <c r="R371" s="307"/>
      <c r="S371" s="154"/>
      <c r="T371" s="109"/>
      <c r="U371" s="288"/>
      <c r="V371" s="288"/>
      <c r="W371" s="288"/>
    </row>
    <row r="372" spans="1:23" s="421" customFormat="1" ht="12.75">
      <c r="A372" s="394" t="s">
        <v>608</v>
      </c>
      <c r="B372" s="397"/>
      <c r="C372" s="397"/>
      <c r="D372" s="397"/>
      <c r="E372" s="397"/>
      <c r="F372" s="397"/>
      <c r="G372" s="397"/>
      <c r="H372" s="397"/>
      <c r="I372" s="397">
        <v>520</v>
      </c>
      <c r="J372" s="397" t="s">
        <v>154</v>
      </c>
      <c r="K372" s="397" t="s">
        <v>577</v>
      </c>
      <c r="L372" s="397"/>
      <c r="M372" s="417"/>
      <c r="N372" s="417"/>
      <c r="O372" s="417"/>
      <c r="P372" s="417"/>
      <c r="Q372" s="418"/>
      <c r="R372" s="419"/>
      <c r="S372" s="417"/>
      <c r="T372" s="417"/>
      <c r="U372" s="420"/>
      <c r="V372" s="420"/>
      <c r="W372" s="420"/>
    </row>
    <row r="373" spans="1:23" ht="12.75">
      <c r="A373" s="394" t="s">
        <v>608</v>
      </c>
      <c r="I373" s="1">
        <v>520</v>
      </c>
      <c r="J373" s="66">
        <v>4</v>
      </c>
      <c r="K373" s="66" t="s">
        <v>10</v>
      </c>
      <c r="L373" s="66"/>
      <c r="M373" s="78">
        <f aca="true" t="shared" si="115" ref="M373:T373">M374</f>
        <v>256490</v>
      </c>
      <c r="N373" s="77">
        <f t="shared" si="115"/>
        <v>0</v>
      </c>
      <c r="O373" s="77">
        <f t="shared" si="115"/>
        <v>0</v>
      </c>
      <c r="P373" s="77">
        <f t="shared" si="115"/>
        <v>200000</v>
      </c>
      <c r="Q373" s="135">
        <f t="shared" si="115"/>
        <v>400000</v>
      </c>
      <c r="R373" s="100">
        <f t="shared" si="115"/>
        <v>0</v>
      </c>
      <c r="S373" s="136">
        <f t="shared" si="115"/>
        <v>250000</v>
      </c>
      <c r="T373" s="77">
        <f t="shared" si="115"/>
        <v>250000</v>
      </c>
      <c r="U373" s="137" t="e">
        <f aca="true" t="shared" si="116" ref="U373:U378">P373/O373*100</f>
        <v>#DIV/0!</v>
      </c>
      <c r="V373" s="137">
        <f aca="true" t="shared" si="117" ref="V373:V378">Q373/P373*100</f>
        <v>200</v>
      </c>
      <c r="W373" s="137">
        <f aca="true" t="shared" si="118" ref="W373:W378">R373/Q373*100</f>
        <v>0</v>
      </c>
    </row>
    <row r="374" spans="1:23" ht="12.75">
      <c r="A374" s="394" t="s">
        <v>608</v>
      </c>
      <c r="I374" s="1">
        <v>520</v>
      </c>
      <c r="J374" s="25">
        <v>42</v>
      </c>
      <c r="K374" s="25" t="s">
        <v>97</v>
      </c>
      <c r="L374" s="25"/>
      <c r="M374" s="26">
        <f aca="true" t="shared" si="119" ref="M374:R374">M375+M378+M376+M377</f>
        <v>256490</v>
      </c>
      <c r="N374" s="29">
        <f>N375+N378+N376+N377</f>
        <v>0</v>
      </c>
      <c r="O374" s="29">
        <f t="shared" si="119"/>
        <v>0</v>
      </c>
      <c r="P374" s="29">
        <f t="shared" si="119"/>
        <v>200000</v>
      </c>
      <c r="Q374" s="139">
        <f>Q375</f>
        <v>400000</v>
      </c>
      <c r="R374" s="100">
        <f t="shared" si="119"/>
        <v>0</v>
      </c>
      <c r="S374" s="138">
        <f>S375</f>
        <v>250000</v>
      </c>
      <c r="T374" s="138">
        <f>T375</f>
        <v>250000</v>
      </c>
      <c r="U374" s="137" t="e">
        <f t="shared" si="116"/>
        <v>#DIV/0!</v>
      </c>
      <c r="V374" s="137">
        <f t="shared" si="117"/>
        <v>200</v>
      </c>
      <c r="W374" s="137">
        <f t="shared" si="118"/>
        <v>0</v>
      </c>
    </row>
    <row r="375" spans="1:23" ht="12.75">
      <c r="A375" s="394" t="s">
        <v>608</v>
      </c>
      <c r="I375" s="1">
        <v>520</v>
      </c>
      <c r="J375" s="65">
        <v>421</v>
      </c>
      <c r="K375" s="65" t="s">
        <v>58</v>
      </c>
      <c r="L375" s="65"/>
      <c r="M375" s="26">
        <v>0</v>
      </c>
      <c r="N375" s="29">
        <v>0</v>
      </c>
      <c r="O375" s="29">
        <v>0</v>
      </c>
      <c r="P375" s="29">
        <v>0</v>
      </c>
      <c r="Q375" s="139">
        <f>Q376</f>
        <v>400000</v>
      </c>
      <c r="R375" s="100">
        <v>0</v>
      </c>
      <c r="S375" s="138">
        <f>S376</f>
        <v>250000</v>
      </c>
      <c r="T375" s="138">
        <f>T376</f>
        <v>250000</v>
      </c>
      <c r="U375" s="137" t="e">
        <f t="shared" si="116"/>
        <v>#DIV/0!</v>
      </c>
      <c r="V375" s="137" t="e">
        <f t="shared" si="117"/>
        <v>#DIV/0!</v>
      </c>
      <c r="W375" s="137">
        <f t="shared" si="118"/>
        <v>0</v>
      </c>
    </row>
    <row r="376" spans="1:23" ht="13.5" thickBot="1">
      <c r="A376" s="394" t="s">
        <v>608</v>
      </c>
      <c r="E376" s="1">
        <v>4</v>
      </c>
      <c r="G376" s="1">
        <v>6</v>
      </c>
      <c r="I376" s="1">
        <v>520</v>
      </c>
      <c r="J376" s="25">
        <v>4214</v>
      </c>
      <c r="K376" s="25" t="s">
        <v>542</v>
      </c>
      <c r="L376" s="65"/>
      <c r="M376" s="26">
        <v>0</v>
      </c>
      <c r="N376" s="29">
        <v>0</v>
      </c>
      <c r="O376" s="29">
        <v>0</v>
      </c>
      <c r="P376" s="29">
        <v>200000</v>
      </c>
      <c r="Q376" s="139">
        <v>400000</v>
      </c>
      <c r="R376" s="100">
        <v>0</v>
      </c>
      <c r="S376" s="138">
        <v>250000</v>
      </c>
      <c r="T376" s="29">
        <v>250000</v>
      </c>
      <c r="U376" s="137" t="e">
        <f t="shared" si="116"/>
        <v>#DIV/0!</v>
      </c>
      <c r="V376" s="137">
        <f t="shared" si="117"/>
        <v>200</v>
      </c>
      <c r="W376" s="137">
        <f t="shared" si="118"/>
        <v>0</v>
      </c>
    </row>
    <row r="377" spans="1:23" ht="13.5" hidden="1" thickBot="1">
      <c r="A377" s="59" t="s">
        <v>329</v>
      </c>
      <c r="E377" s="1">
        <v>4</v>
      </c>
      <c r="G377" s="1">
        <v>6</v>
      </c>
      <c r="I377" s="1">
        <v>520</v>
      </c>
      <c r="J377" s="25">
        <v>4214</v>
      </c>
      <c r="K377" s="25" t="s">
        <v>252</v>
      </c>
      <c r="L377" s="65"/>
      <c r="M377" s="26">
        <v>0</v>
      </c>
      <c r="N377" s="29">
        <v>0</v>
      </c>
      <c r="O377" s="29">
        <v>0</v>
      </c>
      <c r="P377" s="29">
        <v>0</v>
      </c>
      <c r="Q377" s="139">
        <v>0</v>
      </c>
      <c r="R377" s="100">
        <v>0</v>
      </c>
      <c r="S377" s="138">
        <v>0</v>
      </c>
      <c r="T377" s="29">
        <v>0</v>
      </c>
      <c r="U377" s="137" t="e">
        <f t="shared" si="116"/>
        <v>#DIV/0!</v>
      </c>
      <c r="V377" s="137" t="e">
        <f t="shared" si="117"/>
        <v>#DIV/0!</v>
      </c>
      <c r="W377" s="137" t="e">
        <f t="shared" si="118"/>
        <v>#DIV/0!</v>
      </c>
    </row>
    <row r="378" spans="1:23" ht="13.5" hidden="1" thickBot="1">
      <c r="A378" s="59" t="s">
        <v>329</v>
      </c>
      <c r="I378" s="1">
        <v>520</v>
      </c>
      <c r="J378" s="65">
        <v>426</v>
      </c>
      <c r="K378" s="65" t="s">
        <v>99</v>
      </c>
      <c r="L378" s="65"/>
      <c r="M378" s="26">
        <v>256490</v>
      </c>
      <c r="N378" s="29">
        <v>0</v>
      </c>
      <c r="O378" s="29">
        <v>0</v>
      </c>
      <c r="P378" s="29">
        <v>0</v>
      </c>
      <c r="Q378" s="139">
        <v>0</v>
      </c>
      <c r="R378" s="100">
        <v>0</v>
      </c>
      <c r="S378" s="138">
        <v>0</v>
      </c>
      <c r="T378" s="29">
        <v>0</v>
      </c>
      <c r="U378" s="137" t="e">
        <f t="shared" si="116"/>
        <v>#DIV/0!</v>
      </c>
      <c r="V378" s="137" t="e">
        <f t="shared" si="117"/>
        <v>#DIV/0!</v>
      </c>
      <c r="W378" s="137" t="e">
        <f t="shared" si="118"/>
        <v>#DIV/0!</v>
      </c>
    </row>
    <row r="379" spans="10:23" ht="12.75">
      <c r="J379" s="177"/>
      <c r="K379" s="177" t="s">
        <v>259</v>
      </c>
      <c r="L379" s="177"/>
      <c r="M379" s="178">
        <f aca="true" t="shared" si="120" ref="M379:R379">M373</f>
        <v>256490</v>
      </c>
      <c r="N379" s="178">
        <f>N373</f>
        <v>0</v>
      </c>
      <c r="O379" s="178">
        <f t="shared" si="120"/>
        <v>0</v>
      </c>
      <c r="P379" s="178">
        <f t="shared" si="120"/>
        <v>200000</v>
      </c>
      <c r="Q379" s="179">
        <f>Q373</f>
        <v>400000</v>
      </c>
      <c r="R379" s="290">
        <f t="shared" si="120"/>
        <v>0</v>
      </c>
      <c r="S379" s="179">
        <f>S373</f>
        <v>250000</v>
      </c>
      <c r="T379" s="178">
        <f>T373</f>
        <v>250000</v>
      </c>
      <c r="U379" s="180"/>
      <c r="V379" s="180"/>
      <c r="W379" s="180"/>
    </row>
    <row r="380" spans="10:23" ht="12.75">
      <c r="J380" s="147"/>
      <c r="K380" s="147"/>
      <c r="L380" s="147"/>
      <c r="M380" s="109"/>
      <c r="N380" s="109"/>
      <c r="O380" s="109"/>
      <c r="P380" s="109"/>
      <c r="Q380" s="154"/>
      <c r="R380" s="307"/>
      <c r="S380" s="154"/>
      <c r="T380" s="109"/>
      <c r="U380" s="288"/>
      <c r="V380" s="288"/>
      <c r="W380" s="288"/>
    </row>
    <row r="381" spans="1:23" s="421" customFormat="1" ht="12.75">
      <c r="A381" s="394" t="s">
        <v>609</v>
      </c>
      <c r="B381" s="397"/>
      <c r="C381" s="397"/>
      <c r="D381" s="397"/>
      <c r="E381" s="397"/>
      <c r="F381" s="397"/>
      <c r="G381" s="397"/>
      <c r="H381" s="397"/>
      <c r="I381" s="397">
        <v>640</v>
      </c>
      <c r="J381" s="397" t="s">
        <v>155</v>
      </c>
      <c r="K381" s="397" t="s">
        <v>578</v>
      </c>
      <c r="L381" s="397"/>
      <c r="M381" s="417"/>
      <c r="N381" s="417"/>
      <c r="O381" s="417"/>
      <c r="P381" s="417"/>
      <c r="Q381" s="418"/>
      <c r="R381" s="419"/>
      <c r="S381" s="417"/>
      <c r="T381" s="417"/>
      <c r="U381" s="420"/>
      <c r="V381" s="420"/>
      <c r="W381" s="420"/>
    </row>
    <row r="382" spans="1:23" ht="12.75">
      <c r="A382" s="394" t="s">
        <v>609</v>
      </c>
      <c r="I382" s="1">
        <v>640</v>
      </c>
      <c r="J382" s="66">
        <v>4</v>
      </c>
      <c r="K382" s="66" t="s">
        <v>10</v>
      </c>
      <c r="L382" s="66"/>
      <c r="M382" s="78">
        <f aca="true" t="shared" si="121" ref="M382:T383">M383</f>
        <v>0</v>
      </c>
      <c r="N382" s="77">
        <f t="shared" si="121"/>
        <v>0</v>
      </c>
      <c r="O382" s="78">
        <f t="shared" si="121"/>
        <v>0</v>
      </c>
      <c r="P382" s="77">
        <f t="shared" si="121"/>
        <v>0</v>
      </c>
      <c r="Q382" s="135">
        <f t="shared" si="121"/>
        <v>0</v>
      </c>
      <c r="R382" s="100">
        <f t="shared" si="121"/>
        <v>0</v>
      </c>
      <c r="S382" s="136">
        <f t="shared" si="121"/>
        <v>200000</v>
      </c>
      <c r="T382" s="77">
        <f t="shared" si="121"/>
        <v>200000</v>
      </c>
      <c r="U382" s="137" t="e">
        <f aca="true" t="shared" si="122" ref="U382:W386">P382/O382*100</f>
        <v>#DIV/0!</v>
      </c>
      <c r="V382" s="137" t="e">
        <f t="shared" si="122"/>
        <v>#DIV/0!</v>
      </c>
      <c r="W382" s="137" t="e">
        <f t="shared" si="122"/>
        <v>#DIV/0!</v>
      </c>
    </row>
    <row r="383" spans="1:23" ht="12.75">
      <c r="A383" s="394" t="s">
        <v>609</v>
      </c>
      <c r="I383" s="1">
        <v>640</v>
      </c>
      <c r="J383" s="25">
        <v>42</v>
      </c>
      <c r="K383" s="25" t="s">
        <v>97</v>
      </c>
      <c r="L383" s="25"/>
      <c r="M383" s="26">
        <f>M384</f>
        <v>0</v>
      </c>
      <c r="N383" s="29">
        <f t="shared" si="121"/>
        <v>0</v>
      </c>
      <c r="O383" s="26">
        <f t="shared" si="121"/>
        <v>0</v>
      </c>
      <c r="P383" s="29">
        <f t="shared" si="121"/>
        <v>0</v>
      </c>
      <c r="Q383" s="139">
        <f t="shared" si="121"/>
        <v>0</v>
      </c>
      <c r="R383" s="100">
        <f t="shared" si="121"/>
        <v>0</v>
      </c>
      <c r="S383" s="138">
        <f t="shared" si="121"/>
        <v>200000</v>
      </c>
      <c r="T383" s="29">
        <f t="shared" si="121"/>
        <v>200000</v>
      </c>
      <c r="U383" s="137" t="e">
        <f t="shared" si="122"/>
        <v>#DIV/0!</v>
      </c>
      <c r="V383" s="137" t="e">
        <f t="shared" si="122"/>
        <v>#DIV/0!</v>
      </c>
      <c r="W383" s="137" t="e">
        <f t="shared" si="122"/>
        <v>#DIV/0!</v>
      </c>
    </row>
    <row r="384" spans="1:23" ht="12.75">
      <c r="A384" s="394" t="s">
        <v>609</v>
      </c>
      <c r="I384" s="1">
        <v>640</v>
      </c>
      <c r="J384" s="65">
        <v>421</v>
      </c>
      <c r="K384" s="65" t="s">
        <v>58</v>
      </c>
      <c r="L384" s="65"/>
      <c r="M384" s="26">
        <f>M385+M386</f>
        <v>0</v>
      </c>
      <c r="N384" s="29">
        <f>N385+N386</f>
        <v>0</v>
      </c>
      <c r="O384" s="26">
        <f>O385+O386</f>
        <v>0</v>
      </c>
      <c r="P384" s="29">
        <v>0</v>
      </c>
      <c r="Q384" s="139">
        <f>Q385+Q386</f>
        <v>0</v>
      </c>
      <c r="R384" s="100">
        <f>R385+R386</f>
        <v>0</v>
      </c>
      <c r="S384" s="138">
        <f>S385+S386</f>
        <v>200000</v>
      </c>
      <c r="T384" s="29">
        <f>T385+T386</f>
        <v>200000</v>
      </c>
      <c r="U384" s="137" t="e">
        <f t="shared" si="122"/>
        <v>#DIV/0!</v>
      </c>
      <c r="V384" s="137" t="e">
        <f t="shared" si="122"/>
        <v>#DIV/0!</v>
      </c>
      <c r="W384" s="137" t="e">
        <f t="shared" si="122"/>
        <v>#DIV/0!</v>
      </c>
    </row>
    <row r="385" spans="1:23" ht="12.75" hidden="1">
      <c r="A385" s="394" t="s">
        <v>609</v>
      </c>
      <c r="E385" s="1">
        <v>4</v>
      </c>
      <c r="G385" s="1">
        <v>6</v>
      </c>
      <c r="I385" s="1">
        <v>640</v>
      </c>
      <c r="J385" s="25">
        <v>4214</v>
      </c>
      <c r="K385" s="25" t="s">
        <v>283</v>
      </c>
      <c r="L385" s="65"/>
      <c r="M385" s="26">
        <v>0</v>
      </c>
      <c r="N385" s="29">
        <v>0</v>
      </c>
      <c r="O385" s="26">
        <v>0</v>
      </c>
      <c r="P385" s="29">
        <v>0</v>
      </c>
      <c r="Q385" s="139">
        <v>0</v>
      </c>
      <c r="R385" s="100">
        <v>0</v>
      </c>
      <c r="S385" s="138">
        <v>0</v>
      </c>
      <c r="T385" s="29">
        <v>0</v>
      </c>
      <c r="U385" s="137" t="e">
        <f t="shared" si="122"/>
        <v>#DIV/0!</v>
      </c>
      <c r="V385" s="137" t="e">
        <f t="shared" si="122"/>
        <v>#DIV/0!</v>
      </c>
      <c r="W385" s="137" t="e">
        <f t="shared" si="122"/>
        <v>#DIV/0!</v>
      </c>
    </row>
    <row r="386" spans="1:23" ht="13.5" thickBot="1">
      <c r="A386" s="394" t="s">
        <v>609</v>
      </c>
      <c r="E386" s="1">
        <v>4</v>
      </c>
      <c r="G386" s="1">
        <v>6</v>
      </c>
      <c r="I386" s="1">
        <v>640</v>
      </c>
      <c r="J386" s="25">
        <v>4214</v>
      </c>
      <c r="K386" s="25" t="s">
        <v>253</v>
      </c>
      <c r="L386" s="65"/>
      <c r="M386" s="26">
        <v>0</v>
      </c>
      <c r="N386" s="29">
        <v>0</v>
      </c>
      <c r="O386" s="26">
        <v>0</v>
      </c>
      <c r="P386" s="29">
        <v>0</v>
      </c>
      <c r="Q386" s="139">
        <v>0</v>
      </c>
      <c r="R386" s="100">
        <v>0</v>
      </c>
      <c r="S386" s="138">
        <v>200000</v>
      </c>
      <c r="T386" s="29">
        <v>200000</v>
      </c>
      <c r="U386" s="137" t="e">
        <f t="shared" si="122"/>
        <v>#DIV/0!</v>
      </c>
      <c r="V386" s="137" t="e">
        <f t="shared" si="122"/>
        <v>#DIV/0!</v>
      </c>
      <c r="W386" s="137" t="e">
        <f t="shared" si="122"/>
        <v>#DIV/0!</v>
      </c>
    </row>
    <row r="387" spans="10:23" ht="12.75">
      <c r="J387" s="177"/>
      <c r="K387" s="177" t="s">
        <v>259</v>
      </c>
      <c r="L387" s="177"/>
      <c r="M387" s="178">
        <f aca="true" t="shared" si="123" ref="M387:R387">M382</f>
        <v>0</v>
      </c>
      <c r="N387" s="178">
        <f>N382</f>
        <v>0</v>
      </c>
      <c r="O387" s="178">
        <f t="shared" si="123"/>
        <v>0</v>
      </c>
      <c r="P387" s="178">
        <f t="shared" si="123"/>
        <v>0</v>
      </c>
      <c r="Q387" s="179">
        <f>Q382</f>
        <v>0</v>
      </c>
      <c r="R387" s="290">
        <f t="shared" si="123"/>
        <v>0</v>
      </c>
      <c r="S387" s="179">
        <f>S382</f>
        <v>200000</v>
      </c>
      <c r="T387" s="178">
        <f>T382</f>
        <v>200000</v>
      </c>
      <c r="U387" s="180"/>
      <c r="V387" s="180"/>
      <c r="W387" s="180"/>
    </row>
    <row r="388" spans="10:23" ht="12.75">
      <c r="J388" s="147"/>
      <c r="K388" s="147"/>
      <c r="L388" s="147"/>
      <c r="M388" s="109"/>
      <c r="N388" s="109"/>
      <c r="O388" s="109"/>
      <c r="P388" s="109"/>
      <c r="Q388" s="154"/>
      <c r="R388" s="307"/>
      <c r="S388" s="154"/>
      <c r="T388" s="109"/>
      <c r="U388" s="288"/>
      <c r="V388" s="288"/>
      <c r="W388" s="288"/>
    </row>
    <row r="389" spans="1:23" ht="12.75">
      <c r="A389" s="394" t="s">
        <v>611</v>
      </c>
      <c r="B389" s="8"/>
      <c r="C389" s="8"/>
      <c r="D389" s="8"/>
      <c r="E389" s="8"/>
      <c r="F389" s="8"/>
      <c r="G389" s="8"/>
      <c r="H389" s="8"/>
      <c r="I389" s="8">
        <v>650</v>
      </c>
      <c r="J389" s="357" t="s">
        <v>141</v>
      </c>
      <c r="K389" s="357" t="s">
        <v>610</v>
      </c>
      <c r="L389" s="357"/>
      <c r="M389" s="365"/>
      <c r="N389" s="365"/>
      <c r="O389" s="18"/>
      <c r="P389" s="18"/>
      <c r="Q389" s="151"/>
      <c r="R389" s="220"/>
      <c r="S389" s="150"/>
      <c r="T389" s="150"/>
      <c r="U389" s="152"/>
      <c r="V389" s="152"/>
      <c r="W389" s="152"/>
    </row>
    <row r="390" spans="1:23" ht="12.75">
      <c r="A390" s="394" t="s">
        <v>611</v>
      </c>
      <c r="I390" s="1">
        <v>650</v>
      </c>
      <c r="J390" s="66">
        <v>3</v>
      </c>
      <c r="K390" s="66" t="s">
        <v>9</v>
      </c>
      <c r="L390" s="66"/>
      <c r="M390" s="78">
        <f aca="true" t="shared" si="124" ref="M390:T390">M391</f>
        <v>0</v>
      </c>
      <c r="N390" s="77">
        <f t="shared" si="124"/>
        <v>149765</v>
      </c>
      <c r="O390" s="77">
        <f t="shared" si="124"/>
        <v>162000</v>
      </c>
      <c r="P390" s="77">
        <f t="shared" si="124"/>
        <v>343000</v>
      </c>
      <c r="Q390" s="77">
        <f t="shared" si="124"/>
        <v>0</v>
      </c>
      <c r="R390" s="100">
        <f t="shared" si="124"/>
        <v>450000</v>
      </c>
      <c r="S390" s="136">
        <f t="shared" si="124"/>
        <v>50000</v>
      </c>
      <c r="T390" s="77">
        <f t="shared" si="124"/>
        <v>50000</v>
      </c>
      <c r="U390" s="137">
        <f aca="true" t="shared" si="125" ref="U390:U415">P390/O390*100</f>
        <v>211.7283950617284</v>
      </c>
      <c r="V390" s="137">
        <f aca="true" t="shared" si="126" ref="V390:V415">Q390/P390*100</f>
        <v>0</v>
      </c>
      <c r="W390" s="137" t="e">
        <f aca="true" t="shared" si="127" ref="W390:W415">R390/Q390*100</f>
        <v>#DIV/0!</v>
      </c>
    </row>
    <row r="391" spans="1:23" ht="12.75">
      <c r="A391" s="394" t="s">
        <v>611</v>
      </c>
      <c r="I391" s="1">
        <v>650</v>
      </c>
      <c r="J391" s="25">
        <v>32</v>
      </c>
      <c r="K391" s="31" t="s">
        <v>41</v>
      </c>
      <c r="L391" s="30"/>
      <c r="M391" s="26">
        <f>M392+M393+M394+M407+M408+M409+M410</f>
        <v>0</v>
      </c>
      <c r="N391" s="29">
        <f>N392+N393+N394</f>
        <v>149765</v>
      </c>
      <c r="O391" s="29">
        <f>O392+O393+O394+O396+O397+O398+O399+O400+O402+O403+O404+O401</f>
        <v>162000</v>
      </c>
      <c r="P391" s="29">
        <f>P392+P393+P394+P396+P397+P398+P399+P400+P402+P403+P404+P401+P395</f>
        <v>343000</v>
      </c>
      <c r="Q391" s="29">
        <f>Q392+Q393+Q394</f>
        <v>0</v>
      </c>
      <c r="R391" s="100">
        <f>R392+R393+R394+R396+R397+R398+R399+R400+R402+R403+R404+R401</f>
        <v>450000</v>
      </c>
      <c r="S391" s="138">
        <f>S392+S393+S394</f>
        <v>50000</v>
      </c>
      <c r="T391" s="29">
        <f>T392+T393+T394</f>
        <v>50000</v>
      </c>
      <c r="U391" s="137">
        <f t="shared" si="125"/>
        <v>211.7283950617284</v>
      </c>
      <c r="V391" s="137">
        <f t="shared" si="126"/>
        <v>0</v>
      </c>
      <c r="W391" s="137" t="e">
        <f t="shared" si="127"/>
        <v>#DIV/0!</v>
      </c>
    </row>
    <row r="392" spans="1:23" ht="12.75" hidden="1">
      <c r="A392" s="394" t="s">
        <v>611</v>
      </c>
      <c r="C392" s="1">
        <v>2</v>
      </c>
      <c r="D392" s="1">
        <v>3</v>
      </c>
      <c r="E392" s="1">
        <v>4</v>
      </c>
      <c r="I392" s="1">
        <v>650</v>
      </c>
      <c r="J392" s="25">
        <v>3237</v>
      </c>
      <c r="K392" s="25" t="s">
        <v>255</v>
      </c>
      <c r="L392" s="25"/>
      <c r="M392" s="26">
        <v>0</v>
      </c>
      <c r="N392" s="29">
        <v>0</v>
      </c>
      <c r="O392" s="29">
        <v>0</v>
      </c>
      <c r="P392" s="29">
        <v>0</v>
      </c>
      <c r="Q392" s="139">
        <v>0</v>
      </c>
      <c r="R392" s="100">
        <v>0</v>
      </c>
      <c r="S392" s="138">
        <v>0</v>
      </c>
      <c r="T392" s="29">
        <v>0</v>
      </c>
      <c r="U392" s="137" t="e">
        <f t="shared" si="125"/>
        <v>#DIV/0!</v>
      </c>
      <c r="V392" s="137" t="e">
        <f t="shared" si="126"/>
        <v>#DIV/0!</v>
      </c>
      <c r="W392" s="137" t="e">
        <f t="shared" si="127"/>
        <v>#DIV/0!</v>
      </c>
    </row>
    <row r="393" spans="1:23" ht="12.75">
      <c r="A393" s="394" t="s">
        <v>611</v>
      </c>
      <c r="C393" s="1">
        <v>2</v>
      </c>
      <c r="D393" s="1">
        <v>3</v>
      </c>
      <c r="E393" s="1">
        <v>4</v>
      </c>
      <c r="I393" s="1">
        <v>650</v>
      </c>
      <c r="J393" s="25">
        <v>3237</v>
      </c>
      <c r="K393" s="25" t="s">
        <v>254</v>
      </c>
      <c r="L393" s="25"/>
      <c r="M393" s="26">
        <v>0</v>
      </c>
      <c r="N393" s="29">
        <v>0</v>
      </c>
      <c r="O393" s="29">
        <v>50000</v>
      </c>
      <c r="P393" s="29">
        <v>100000</v>
      </c>
      <c r="Q393" s="139">
        <v>0</v>
      </c>
      <c r="R393" s="100">
        <v>100000</v>
      </c>
      <c r="S393" s="138">
        <v>50000</v>
      </c>
      <c r="T393" s="29">
        <v>50000</v>
      </c>
      <c r="U393" s="137">
        <f t="shared" si="125"/>
        <v>200</v>
      </c>
      <c r="V393" s="137">
        <f t="shared" si="126"/>
        <v>0</v>
      </c>
      <c r="W393" s="137" t="e">
        <f t="shared" si="127"/>
        <v>#DIV/0!</v>
      </c>
    </row>
    <row r="394" spans="1:23" ht="12.75">
      <c r="A394" s="394" t="s">
        <v>611</v>
      </c>
      <c r="C394" s="1">
        <v>2</v>
      </c>
      <c r="D394" s="1">
        <v>3</v>
      </c>
      <c r="E394" s="1">
        <v>4</v>
      </c>
      <c r="I394" s="1">
        <v>650</v>
      </c>
      <c r="J394" s="25">
        <v>3237</v>
      </c>
      <c r="K394" s="25" t="s">
        <v>392</v>
      </c>
      <c r="L394" s="25"/>
      <c r="M394" s="26">
        <v>0</v>
      </c>
      <c r="N394" s="29">
        <v>149765</v>
      </c>
      <c r="O394" s="29">
        <v>20000</v>
      </c>
      <c r="P394" s="29">
        <v>79000</v>
      </c>
      <c r="Q394" s="139">
        <v>0</v>
      </c>
      <c r="R394" s="100">
        <v>300000</v>
      </c>
      <c r="S394" s="138">
        <v>0</v>
      </c>
      <c r="T394" s="29">
        <v>0</v>
      </c>
      <c r="U394" s="137">
        <f t="shared" si="125"/>
        <v>395</v>
      </c>
      <c r="V394" s="137">
        <f t="shared" si="126"/>
        <v>0</v>
      </c>
      <c r="W394" s="137" t="e">
        <f t="shared" si="127"/>
        <v>#DIV/0!</v>
      </c>
    </row>
    <row r="395" spans="1:23" ht="12.75">
      <c r="A395" s="394" t="s">
        <v>611</v>
      </c>
      <c r="C395" s="1">
        <v>2</v>
      </c>
      <c r="D395" s="1">
        <v>3</v>
      </c>
      <c r="E395" s="1">
        <v>4</v>
      </c>
      <c r="I395" s="1">
        <v>650</v>
      </c>
      <c r="J395" s="25">
        <v>3237</v>
      </c>
      <c r="K395" s="25" t="s">
        <v>545</v>
      </c>
      <c r="L395" s="25"/>
      <c r="M395" s="53"/>
      <c r="N395" s="58">
        <v>0</v>
      </c>
      <c r="O395" s="58">
        <v>0</v>
      </c>
      <c r="P395" s="58">
        <v>76000</v>
      </c>
      <c r="Q395" s="139">
        <v>0</v>
      </c>
      <c r="R395" s="317">
        <v>0</v>
      </c>
      <c r="S395" s="138">
        <v>0</v>
      </c>
      <c r="T395" s="29">
        <v>0</v>
      </c>
      <c r="U395" s="137" t="e">
        <f t="shared" si="125"/>
        <v>#DIV/0!</v>
      </c>
      <c r="V395" s="137">
        <f t="shared" si="126"/>
        <v>0</v>
      </c>
      <c r="W395" s="137" t="e">
        <f t="shared" si="127"/>
        <v>#DIV/0!</v>
      </c>
    </row>
    <row r="396" spans="1:23" ht="12.75">
      <c r="A396" s="394" t="s">
        <v>611</v>
      </c>
      <c r="C396" s="1">
        <v>2</v>
      </c>
      <c r="D396" s="1">
        <v>3</v>
      </c>
      <c r="E396" s="1">
        <v>4</v>
      </c>
      <c r="I396" s="1">
        <v>650</v>
      </c>
      <c r="J396" s="25">
        <v>3237</v>
      </c>
      <c r="K396" s="25" t="s">
        <v>454</v>
      </c>
      <c r="L396" s="25"/>
      <c r="M396" s="53"/>
      <c r="N396" s="58">
        <v>0</v>
      </c>
      <c r="O396" s="58">
        <v>35000</v>
      </c>
      <c r="P396" s="58">
        <v>40000</v>
      </c>
      <c r="Q396" s="139">
        <v>0</v>
      </c>
      <c r="R396" s="317">
        <v>50000</v>
      </c>
      <c r="S396" s="138">
        <v>0</v>
      </c>
      <c r="T396" s="29">
        <v>0</v>
      </c>
      <c r="U396" s="137">
        <f t="shared" si="125"/>
        <v>114.28571428571428</v>
      </c>
      <c r="V396" s="137">
        <f t="shared" si="126"/>
        <v>0</v>
      </c>
      <c r="W396" s="137" t="e">
        <f t="shared" si="127"/>
        <v>#DIV/0!</v>
      </c>
    </row>
    <row r="397" spans="1:23" ht="12.75">
      <c r="A397" s="394" t="s">
        <v>611</v>
      </c>
      <c r="C397" s="1">
        <v>2</v>
      </c>
      <c r="D397" s="1">
        <v>3</v>
      </c>
      <c r="E397" s="1">
        <v>4</v>
      </c>
      <c r="I397" s="1">
        <v>650</v>
      </c>
      <c r="J397" s="25">
        <v>3237</v>
      </c>
      <c r="K397" s="25" t="s">
        <v>455</v>
      </c>
      <c r="L397" s="25"/>
      <c r="M397" s="53"/>
      <c r="N397" s="58">
        <v>0</v>
      </c>
      <c r="O397" s="58">
        <v>8000</v>
      </c>
      <c r="P397" s="58">
        <v>8000</v>
      </c>
      <c r="Q397" s="139">
        <v>0</v>
      </c>
      <c r="R397" s="317">
        <v>0</v>
      </c>
      <c r="S397" s="138">
        <v>0</v>
      </c>
      <c r="T397" s="29">
        <v>0</v>
      </c>
      <c r="U397" s="137"/>
      <c r="V397" s="137"/>
      <c r="W397" s="137"/>
    </row>
    <row r="398" spans="1:23" ht="12.75">
      <c r="A398" s="394" t="s">
        <v>611</v>
      </c>
      <c r="C398" s="1">
        <v>2</v>
      </c>
      <c r="D398" s="1">
        <v>3</v>
      </c>
      <c r="E398" s="1">
        <v>4</v>
      </c>
      <c r="I398" s="1">
        <v>650</v>
      </c>
      <c r="J398" s="25">
        <v>3237</v>
      </c>
      <c r="K398" s="25" t="s">
        <v>456</v>
      </c>
      <c r="L398" s="25"/>
      <c r="M398" s="53"/>
      <c r="N398" s="58">
        <v>0</v>
      </c>
      <c r="O398" s="58">
        <v>8000</v>
      </c>
      <c r="P398" s="58">
        <v>8000</v>
      </c>
      <c r="Q398" s="139">
        <v>0</v>
      </c>
      <c r="R398" s="317">
        <v>0</v>
      </c>
      <c r="S398" s="138">
        <v>0</v>
      </c>
      <c r="T398" s="29">
        <v>0</v>
      </c>
      <c r="U398" s="137"/>
      <c r="V398" s="137"/>
      <c r="W398" s="137"/>
    </row>
    <row r="399" spans="1:23" ht="12.75">
      <c r="A399" s="394" t="s">
        <v>611</v>
      </c>
      <c r="C399" s="1">
        <v>2</v>
      </c>
      <c r="D399" s="1">
        <v>3</v>
      </c>
      <c r="E399" s="1">
        <v>4</v>
      </c>
      <c r="I399" s="1">
        <v>650</v>
      </c>
      <c r="J399" s="25">
        <v>3237</v>
      </c>
      <c r="K399" s="25" t="s">
        <v>457</v>
      </c>
      <c r="L399" s="25"/>
      <c r="M399" s="53"/>
      <c r="N399" s="58">
        <v>0</v>
      </c>
      <c r="O399" s="58">
        <v>8000</v>
      </c>
      <c r="P399" s="58">
        <v>8000</v>
      </c>
      <c r="Q399" s="139">
        <v>0</v>
      </c>
      <c r="R399" s="317">
        <v>0</v>
      </c>
      <c r="S399" s="138">
        <v>0</v>
      </c>
      <c r="T399" s="29">
        <v>0</v>
      </c>
      <c r="U399" s="137"/>
      <c r="V399" s="137"/>
      <c r="W399" s="137"/>
    </row>
    <row r="400" spans="1:23" ht="12.75">
      <c r="A400" s="394" t="s">
        <v>611</v>
      </c>
      <c r="C400" s="1">
        <v>2</v>
      </c>
      <c r="D400" s="1">
        <v>3</v>
      </c>
      <c r="E400" s="1">
        <v>4</v>
      </c>
      <c r="I400" s="1">
        <v>650</v>
      </c>
      <c r="J400" s="25">
        <v>3237</v>
      </c>
      <c r="K400" s="25" t="s">
        <v>458</v>
      </c>
      <c r="L400" s="25"/>
      <c r="M400" s="53"/>
      <c r="N400" s="58">
        <v>0</v>
      </c>
      <c r="O400" s="58">
        <v>8000</v>
      </c>
      <c r="P400" s="58">
        <v>8000</v>
      </c>
      <c r="Q400" s="139">
        <v>0</v>
      </c>
      <c r="R400" s="317">
        <v>0</v>
      </c>
      <c r="S400" s="138">
        <v>0</v>
      </c>
      <c r="T400" s="29">
        <v>0</v>
      </c>
      <c r="U400" s="137"/>
      <c r="V400" s="137"/>
      <c r="W400" s="137"/>
    </row>
    <row r="401" spans="1:23" ht="12.75">
      <c r="A401" s="394" t="s">
        <v>611</v>
      </c>
      <c r="J401" s="25">
        <v>3237</v>
      </c>
      <c r="K401" s="25" t="s">
        <v>462</v>
      </c>
      <c r="L401" s="25"/>
      <c r="M401" s="53"/>
      <c r="N401" s="58">
        <v>0</v>
      </c>
      <c r="O401" s="58">
        <v>8000</v>
      </c>
      <c r="P401" s="58">
        <v>8000</v>
      </c>
      <c r="Q401" s="139">
        <v>0</v>
      </c>
      <c r="R401" s="317">
        <v>0</v>
      </c>
      <c r="S401" s="138">
        <v>0</v>
      </c>
      <c r="T401" s="29">
        <v>0</v>
      </c>
      <c r="U401" s="137"/>
      <c r="V401" s="137"/>
      <c r="W401" s="137"/>
    </row>
    <row r="402" spans="1:23" ht="12.75">
      <c r="A402" s="394" t="s">
        <v>611</v>
      </c>
      <c r="C402" s="1">
        <v>2</v>
      </c>
      <c r="D402" s="1">
        <v>3</v>
      </c>
      <c r="E402" s="1">
        <v>4</v>
      </c>
      <c r="I402" s="1">
        <v>650</v>
      </c>
      <c r="J402" s="25">
        <v>3237</v>
      </c>
      <c r="K402" s="25" t="s">
        <v>459</v>
      </c>
      <c r="L402" s="25"/>
      <c r="M402" s="53"/>
      <c r="N402" s="58">
        <v>0</v>
      </c>
      <c r="O402" s="58">
        <v>8000</v>
      </c>
      <c r="P402" s="58">
        <v>8000</v>
      </c>
      <c r="Q402" s="139">
        <v>0</v>
      </c>
      <c r="R402" s="317">
        <v>0</v>
      </c>
      <c r="S402" s="138">
        <v>0</v>
      </c>
      <c r="T402" s="29">
        <v>0</v>
      </c>
      <c r="U402" s="137"/>
      <c r="V402" s="137"/>
      <c r="W402" s="137"/>
    </row>
    <row r="403" spans="1:23" ht="12.75">
      <c r="A403" s="394" t="s">
        <v>611</v>
      </c>
      <c r="C403" s="1">
        <v>2</v>
      </c>
      <c r="D403" s="1">
        <v>3</v>
      </c>
      <c r="E403" s="1">
        <v>4</v>
      </c>
      <c r="I403" s="1">
        <v>650</v>
      </c>
      <c r="J403" s="25">
        <v>3237</v>
      </c>
      <c r="K403" s="25" t="s">
        <v>460</v>
      </c>
      <c r="L403" s="25"/>
      <c r="M403" s="53"/>
      <c r="N403" s="58">
        <v>0</v>
      </c>
      <c r="O403" s="58">
        <v>4000</v>
      </c>
      <c r="P403" s="58">
        <v>0</v>
      </c>
      <c r="Q403" s="139">
        <v>0</v>
      </c>
      <c r="R403" s="317">
        <v>0</v>
      </c>
      <c r="S403" s="138">
        <v>0</v>
      </c>
      <c r="T403" s="29">
        <v>0</v>
      </c>
      <c r="U403" s="137"/>
      <c r="V403" s="137"/>
      <c r="W403" s="137"/>
    </row>
    <row r="404" spans="1:23" ht="12.75">
      <c r="A404" s="394" t="s">
        <v>611</v>
      </c>
      <c r="C404" s="1">
        <v>2</v>
      </c>
      <c r="D404" s="1">
        <v>3</v>
      </c>
      <c r="E404" s="1">
        <v>4</v>
      </c>
      <c r="I404" s="1">
        <v>650</v>
      </c>
      <c r="J404" s="25">
        <v>3237</v>
      </c>
      <c r="K404" s="25" t="s">
        <v>461</v>
      </c>
      <c r="L404" s="25"/>
      <c r="M404" s="53"/>
      <c r="N404" s="58">
        <v>0</v>
      </c>
      <c r="O404" s="58">
        <v>5000</v>
      </c>
      <c r="P404" s="58">
        <v>0</v>
      </c>
      <c r="Q404" s="139">
        <v>0</v>
      </c>
      <c r="R404" s="317">
        <v>0</v>
      </c>
      <c r="S404" s="138">
        <v>0</v>
      </c>
      <c r="T404" s="29">
        <v>0</v>
      </c>
      <c r="U404" s="137"/>
      <c r="V404" s="137"/>
      <c r="W404" s="137"/>
    </row>
    <row r="405" spans="1:23" ht="12.75">
      <c r="A405" s="394" t="s">
        <v>611</v>
      </c>
      <c r="I405" s="1">
        <v>650</v>
      </c>
      <c r="J405" s="66">
        <v>4</v>
      </c>
      <c r="K405" s="66" t="s">
        <v>10</v>
      </c>
      <c r="L405" s="66"/>
      <c r="M405" s="53">
        <f aca="true" t="shared" si="128" ref="M405:T405">M406</f>
        <v>0</v>
      </c>
      <c r="N405" s="58">
        <f t="shared" si="128"/>
        <v>0</v>
      </c>
      <c r="O405" s="186">
        <f t="shared" si="128"/>
        <v>706000</v>
      </c>
      <c r="P405" s="58">
        <f t="shared" si="128"/>
        <v>302000</v>
      </c>
      <c r="Q405" s="139">
        <f t="shared" si="128"/>
        <v>0</v>
      </c>
      <c r="R405" s="317">
        <f t="shared" si="128"/>
        <v>590600</v>
      </c>
      <c r="S405" s="138">
        <f t="shared" si="128"/>
        <v>0</v>
      </c>
      <c r="T405" s="29">
        <f t="shared" si="128"/>
        <v>0</v>
      </c>
      <c r="U405" s="137">
        <f t="shared" si="125"/>
        <v>42.77620396600567</v>
      </c>
      <c r="V405" s="137">
        <f t="shared" si="126"/>
        <v>0</v>
      </c>
      <c r="W405" s="137" t="e">
        <f t="shared" si="127"/>
        <v>#DIV/0!</v>
      </c>
    </row>
    <row r="406" spans="1:23" ht="12.75">
      <c r="A406" s="394" t="s">
        <v>611</v>
      </c>
      <c r="I406" s="1">
        <v>650</v>
      </c>
      <c r="J406" s="25">
        <v>42</v>
      </c>
      <c r="K406" s="25" t="s">
        <v>97</v>
      </c>
      <c r="L406" s="25"/>
      <c r="M406" s="53">
        <f>M407+M408+M409+M410</f>
        <v>0</v>
      </c>
      <c r="N406" s="58">
        <f>N407+N408+N409+N410</f>
        <v>0</v>
      </c>
      <c r="O406" s="58">
        <f>O407+O408+O409+O410+O415+O411+O412+O413+O414</f>
        <v>706000</v>
      </c>
      <c r="P406" s="58">
        <f>P407+P408+P409+P410+P415+P411+P412+P413+P414</f>
        <v>302000</v>
      </c>
      <c r="Q406" s="139">
        <f>Q407+Q408+Q409+Q410</f>
        <v>0</v>
      </c>
      <c r="R406" s="317">
        <f>R407+R408+R409+R410+R411+R412+R413+R414+R415</f>
        <v>590600</v>
      </c>
      <c r="S406" s="138">
        <f>S407+S408+S409+S410</f>
        <v>0</v>
      </c>
      <c r="T406" s="29">
        <f>T407+T408+T409+T410</f>
        <v>0</v>
      </c>
      <c r="U406" s="137">
        <f t="shared" si="125"/>
        <v>42.77620396600567</v>
      </c>
      <c r="V406" s="137">
        <f t="shared" si="126"/>
        <v>0</v>
      </c>
      <c r="W406" s="137" t="e">
        <f t="shared" si="127"/>
        <v>#DIV/0!</v>
      </c>
    </row>
    <row r="407" spans="1:23" ht="12.75">
      <c r="A407" s="394" t="s">
        <v>611</v>
      </c>
      <c r="E407" s="1">
        <v>4</v>
      </c>
      <c r="G407" s="1">
        <v>6</v>
      </c>
      <c r="I407" s="1">
        <v>650</v>
      </c>
      <c r="J407" s="52">
        <v>4264</v>
      </c>
      <c r="K407" s="25" t="s">
        <v>463</v>
      </c>
      <c r="L407" s="52"/>
      <c r="M407" s="53">
        <v>0</v>
      </c>
      <c r="N407" s="58">
        <v>0</v>
      </c>
      <c r="O407" s="58">
        <v>210000</v>
      </c>
      <c r="P407" s="58">
        <v>135000</v>
      </c>
      <c r="Q407" s="139">
        <v>0</v>
      </c>
      <c r="R407" s="317">
        <v>200000</v>
      </c>
      <c r="S407" s="138">
        <v>0</v>
      </c>
      <c r="T407" s="29">
        <v>0</v>
      </c>
      <c r="U407" s="137">
        <f t="shared" si="125"/>
        <v>64.28571428571429</v>
      </c>
      <c r="V407" s="137">
        <f t="shared" si="126"/>
        <v>0</v>
      </c>
      <c r="W407" s="137" t="e">
        <f t="shared" si="127"/>
        <v>#DIV/0!</v>
      </c>
    </row>
    <row r="408" spans="1:23" ht="12.75">
      <c r="A408" s="394" t="s">
        <v>611</v>
      </c>
      <c r="E408" s="1">
        <v>4</v>
      </c>
      <c r="G408" s="1">
        <v>6</v>
      </c>
      <c r="I408" s="1">
        <v>650</v>
      </c>
      <c r="J408" s="52">
        <v>4264</v>
      </c>
      <c r="K408" s="25" t="s">
        <v>464</v>
      </c>
      <c r="L408" s="52"/>
      <c r="M408" s="53">
        <v>0</v>
      </c>
      <c r="N408" s="58">
        <v>0</v>
      </c>
      <c r="O408" s="58">
        <v>80000</v>
      </c>
      <c r="P408" s="58">
        <v>46000</v>
      </c>
      <c r="Q408" s="139">
        <v>0</v>
      </c>
      <c r="R408" s="317">
        <v>150000</v>
      </c>
      <c r="S408" s="138">
        <v>0</v>
      </c>
      <c r="T408" s="29">
        <v>0</v>
      </c>
      <c r="U408" s="137">
        <f t="shared" si="125"/>
        <v>57.49999999999999</v>
      </c>
      <c r="V408" s="137">
        <f t="shared" si="126"/>
        <v>0</v>
      </c>
      <c r="W408" s="137" t="e">
        <f t="shared" si="127"/>
        <v>#DIV/0!</v>
      </c>
    </row>
    <row r="409" spans="1:23" ht="12.75" hidden="1">
      <c r="A409" s="394" t="s">
        <v>611</v>
      </c>
      <c r="E409" s="1">
        <v>4</v>
      </c>
      <c r="G409" s="1">
        <v>6</v>
      </c>
      <c r="I409" s="1">
        <v>650</v>
      </c>
      <c r="J409" s="52">
        <v>4264</v>
      </c>
      <c r="K409" s="25" t="s">
        <v>412</v>
      </c>
      <c r="L409" s="52"/>
      <c r="M409" s="53">
        <v>0</v>
      </c>
      <c r="N409" s="58">
        <v>0</v>
      </c>
      <c r="O409" s="58">
        <v>0</v>
      </c>
      <c r="P409" s="58">
        <v>0</v>
      </c>
      <c r="Q409" s="139">
        <v>0</v>
      </c>
      <c r="R409" s="317">
        <v>0</v>
      </c>
      <c r="S409" s="138">
        <v>0</v>
      </c>
      <c r="T409" s="29">
        <v>0</v>
      </c>
      <c r="U409" s="137" t="e">
        <f t="shared" si="125"/>
        <v>#DIV/0!</v>
      </c>
      <c r="V409" s="137" t="e">
        <f t="shared" si="126"/>
        <v>#DIV/0!</v>
      </c>
      <c r="W409" s="137" t="e">
        <f t="shared" si="127"/>
        <v>#DIV/0!</v>
      </c>
    </row>
    <row r="410" spans="1:23" ht="12.75">
      <c r="A410" s="394" t="s">
        <v>611</v>
      </c>
      <c r="E410" s="1">
        <v>4</v>
      </c>
      <c r="G410" s="1">
        <v>6</v>
      </c>
      <c r="I410" s="1">
        <v>650</v>
      </c>
      <c r="J410" s="52">
        <v>4264</v>
      </c>
      <c r="K410" s="25" t="s">
        <v>465</v>
      </c>
      <c r="L410" s="52"/>
      <c r="M410" s="53">
        <v>0</v>
      </c>
      <c r="N410" s="58">
        <v>0</v>
      </c>
      <c r="O410" s="58">
        <v>80000</v>
      </c>
      <c r="P410" s="58">
        <v>0</v>
      </c>
      <c r="Q410" s="139">
        <v>0</v>
      </c>
      <c r="R410" s="317">
        <v>50000</v>
      </c>
      <c r="S410" s="138">
        <v>0</v>
      </c>
      <c r="T410" s="29">
        <v>0</v>
      </c>
      <c r="U410" s="137">
        <f t="shared" si="125"/>
        <v>0</v>
      </c>
      <c r="V410" s="137" t="e">
        <f t="shared" si="126"/>
        <v>#DIV/0!</v>
      </c>
      <c r="W410" s="137" t="e">
        <f t="shared" si="127"/>
        <v>#DIV/0!</v>
      </c>
    </row>
    <row r="411" spans="1:23" ht="12.75">
      <c r="A411" s="394" t="s">
        <v>611</v>
      </c>
      <c r="E411" s="1">
        <v>4</v>
      </c>
      <c r="G411" s="1">
        <v>6</v>
      </c>
      <c r="I411" s="1">
        <v>650</v>
      </c>
      <c r="J411" s="52">
        <v>4264</v>
      </c>
      <c r="K411" s="25" t="s">
        <v>466</v>
      </c>
      <c r="L411" s="52"/>
      <c r="M411" s="53"/>
      <c r="N411" s="58">
        <v>0</v>
      </c>
      <c r="O411" s="58">
        <v>30000</v>
      </c>
      <c r="P411" s="58">
        <v>0</v>
      </c>
      <c r="Q411" s="139">
        <v>0</v>
      </c>
      <c r="R411" s="317">
        <v>70000</v>
      </c>
      <c r="S411" s="138">
        <v>0</v>
      </c>
      <c r="T411" s="29">
        <v>0</v>
      </c>
      <c r="U411" s="137"/>
      <c r="V411" s="137"/>
      <c r="W411" s="137"/>
    </row>
    <row r="412" spans="1:23" ht="12.75">
      <c r="A412" s="394" t="s">
        <v>611</v>
      </c>
      <c r="E412" s="1">
        <v>4</v>
      </c>
      <c r="G412" s="1">
        <v>6</v>
      </c>
      <c r="I412" s="1">
        <v>650</v>
      </c>
      <c r="J412" s="52">
        <v>4264</v>
      </c>
      <c r="K412" s="25" t="s">
        <v>467</v>
      </c>
      <c r="L412" s="52"/>
      <c r="M412" s="53"/>
      <c r="N412" s="58">
        <v>0</v>
      </c>
      <c r="O412" s="58">
        <v>150000</v>
      </c>
      <c r="P412" s="58">
        <v>86000</v>
      </c>
      <c r="Q412" s="139">
        <v>0</v>
      </c>
      <c r="R412" s="317">
        <v>75600</v>
      </c>
      <c r="S412" s="138">
        <v>0</v>
      </c>
      <c r="T412" s="29">
        <v>0</v>
      </c>
      <c r="U412" s="137"/>
      <c r="V412" s="137"/>
      <c r="W412" s="137"/>
    </row>
    <row r="413" spans="1:23" ht="12.75">
      <c r="A413" s="394" t="s">
        <v>611</v>
      </c>
      <c r="E413" s="1">
        <v>4</v>
      </c>
      <c r="G413" s="1">
        <v>6</v>
      </c>
      <c r="I413" s="1">
        <v>650</v>
      </c>
      <c r="J413" s="52">
        <v>4264</v>
      </c>
      <c r="K413" s="25" t="s">
        <v>468</v>
      </c>
      <c r="L413" s="52"/>
      <c r="M413" s="53"/>
      <c r="N413" s="58">
        <v>0</v>
      </c>
      <c r="O413" s="58">
        <v>35000</v>
      </c>
      <c r="P413" s="58">
        <v>0</v>
      </c>
      <c r="Q413" s="139">
        <v>0</v>
      </c>
      <c r="R413" s="317">
        <v>0</v>
      </c>
      <c r="S413" s="138">
        <v>0</v>
      </c>
      <c r="T413" s="29">
        <v>0</v>
      </c>
      <c r="U413" s="137"/>
      <c r="V413" s="137"/>
      <c r="W413" s="137"/>
    </row>
    <row r="414" spans="1:23" ht="12.75">
      <c r="A414" s="394" t="s">
        <v>611</v>
      </c>
      <c r="E414" s="1">
        <v>4</v>
      </c>
      <c r="G414" s="1">
        <v>6</v>
      </c>
      <c r="I414" s="1">
        <v>650</v>
      </c>
      <c r="J414" s="52">
        <v>4264</v>
      </c>
      <c r="K414" s="25" t="s">
        <v>469</v>
      </c>
      <c r="L414" s="52"/>
      <c r="M414" s="53"/>
      <c r="N414" s="58">
        <v>0</v>
      </c>
      <c r="O414" s="58">
        <v>86000</v>
      </c>
      <c r="P414" s="58">
        <v>35000</v>
      </c>
      <c r="Q414" s="139">
        <v>0</v>
      </c>
      <c r="R414" s="317">
        <v>45000</v>
      </c>
      <c r="S414" s="138">
        <v>0</v>
      </c>
      <c r="T414" s="29">
        <v>0</v>
      </c>
      <c r="U414" s="137"/>
      <c r="V414" s="137"/>
      <c r="W414" s="137"/>
    </row>
    <row r="415" spans="1:23" ht="13.5" thickBot="1">
      <c r="A415" s="394" t="s">
        <v>611</v>
      </c>
      <c r="E415" s="1">
        <v>4</v>
      </c>
      <c r="G415" s="1">
        <v>6</v>
      </c>
      <c r="I415" s="1">
        <v>650</v>
      </c>
      <c r="J415" s="52">
        <v>4264</v>
      </c>
      <c r="K415" s="25" t="s">
        <v>470</v>
      </c>
      <c r="L415" s="52"/>
      <c r="M415" s="53">
        <v>0</v>
      </c>
      <c r="N415" s="58">
        <v>0</v>
      </c>
      <c r="O415" s="58">
        <v>35000</v>
      </c>
      <c r="P415" s="58">
        <v>0</v>
      </c>
      <c r="Q415" s="139">
        <v>0</v>
      </c>
      <c r="R415" s="317">
        <v>0</v>
      </c>
      <c r="S415" s="138">
        <v>0</v>
      </c>
      <c r="T415" s="29">
        <v>0</v>
      </c>
      <c r="U415" s="137">
        <f t="shared" si="125"/>
        <v>0</v>
      </c>
      <c r="V415" s="137" t="e">
        <f t="shared" si="126"/>
        <v>#DIV/0!</v>
      </c>
      <c r="W415" s="137" t="e">
        <f t="shared" si="127"/>
        <v>#DIV/0!</v>
      </c>
    </row>
    <row r="416" spans="10:23" ht="12.75">
      <c r="J416" s="177"/>
      <c r="K416" s="177" t="s">
        <v>259</v>
      </c>
      <c r="L416" s="177"/>
      <c r="M416" s="178">
        <f aca="true" t="shared" si="129" ref="M416:T416">M390+M405</f>
        <v>0</v>
      </c>
      <c r="N416" s="178">
        <f t="shared" si="129"/>
        <v>149765</v>
      </c>
      <c r="O416" s="178">
        <f t="shared" si="129"/>
        <v>868000</v>
      </c>
      <c r="P416" s="178">
        <f t="shared" si="129"/>
        <v>645000</v>
      </c>
      <c r="Q416" s="179">
        <f>Q390+Q405</f>
        <v>0</v>
      </c>
      <c r="R416" s="290">
        <f t="shared" si="129"/>
        <v>1040600</v>
      </c>
      <c r="S416" s="179">
        <f>S390+S405</f>
        <v>50000</v>
      </c>
      <c r="T416" s="178">
        <f t="shared" si="129"/>
        <v>50000</v>
      </c>
      <c r="U416" s="180"/>
      <c r="V416" s="180"/>
      <c r="W416" s="180"/>
    </row>
    <row r="417" spans="10:23" ht="12.75">
      <c r="J417" s="147"/>
      <c r="K417" s="147"/>
      <c r="L417" s="147"/>
      <c r="M417" s="109"/>
      <c r="N417" s="109"/>
      <c r="O417" s="109"/>
      <c r="P417" s="109"/>
      <c r="Q417" s="154"/>
      <c r="R417" s="307"/>
      <c r="S417" s="154"/>
      <c r="T417" s="109"/>
      <c r="U417" s="288"/>
      <c r="V417" s="288"/>
      <c r="W417" s="288"/>
    </row>
    <row r="418" spans="1:23" s="21" customFormat="1" ht="12.75">
      <c r="A418" s="398" t="s">
        <v>316</v>
      </c>
      <c r="B418" s="7"/>
      <c r="C418" s="7"/>
      <c r="D418" s="7"/>
      <c r="E418" s="7"/>
      <c r="F418" s="7"/>
      <c r="G418" s="7"/>
      <c r="H418" s="7"/>
      <c r="I418" s="7"/>
      <c r="J418" s="403" t="s">
        <v>571</v>
      </c>
      <c r="K418" s="133" t="s">
        <v>156</v>
      </c>
      <c r="L418" s="133"/>
      <c r="M418" s="17"/>
      <c r="N418" s="17"/>
      <c r="O418" s="17"/>
      <c r="P418" s="17"/>
      <c r="Q418" s="371"/>
      <c r="R418" s="372"/>
      <c r="S418" s="422"/>
      <c r="T418" s="422"/>
      <c r="U418" s="171"/>
      <c r="V418" s="171"/>
      <c r="W418" s="171"/>
    </row>
    <row r="419" spans="1:23" ht="12.75">
      <c r="A419" s="397" t="s">
        <v>572</v>
      </c>
      <c r="B419" s="8"/>
      <c r="C419" s="8"/>
      <c r="D419" s="8"/>
      <c r="E419" s="8"/>
      <c r="F419" s="8"/>
      <c r="G419" s="8"/>
      <c r="H419" s="8"/>
      <c r="I419" s="8">
        <v>510</v>
      </c>
      <c r="J419" s="343" t="s">
        <v>135</v>
      </c>
      <c r="K419" s="343" t="s">
        <v>157</v>
      </c>
      <c r="L419" s="343"/>
      <c r="M419" s="354"/>
      <c r="N419" s="354"/>
      <c r="O419" s="354"/>
      <c r="P419" s="354"/>
      <c r="Q419" s="355"/>
      <c r="R419" s="356"/>
      <c r="S419" s="362"/>
      <c r="T419" s="362"/>
      <c r="U419" s="152"/>
      <c r="V419" s="152"/>
      <c r="W419" s="152"/>
    </row>
    <row r="420" spans="1:23" ht="12.75">
      <c r="A420" s="394" t="s">
        <v>572</v>
      </c>
      <c r="I420" s="1">
        <v>510</v>
      </c>
      <c r="J420" s="66">
        <v>3</v>
      </c>
      <c r="K420" s="66" t="s">
        <v>9</v>
      </c>
      <c r="L420" s="66"/>
      <c r="M420" s="78">
        <f aca="true" t="shared" si="130" ref="M420:T420">M421</f>
        <v>20130</v>
      </c>
      <c r="N420" s="77">
        <f t="shared" si="130"/>
        <v>63723</v>
      </c>
      <c r="O420" s="77">
        <f t="shared" si="130"/>
        <v>60000</v>
      </c>
      <c r="P420" s="77">
        <f t="shared" si="130"/>
        <v>86000</v>
      </c>
      <c r="Q420" s="77">
        <f t="shared" si="130"/>
        <v>10000</v>
      </c>
      <c r="R420" s="100">
        <f t="shared" si="130"/>
        <v>60000</v>
      </c>
      <c r="S420" s="77">
        <f t="shared" si="130"/>
        <v>60000</v>
      </c>
      <c r="T420" s="77">
        <f t="shared" si="130"/>
        <v>60000</v>
      </c>
      <c r="U420" s="137">
        <f aca="true" t="shared" si="131" ref="U420:U431">P420/O420*100</f>
        <v>143.33333333333334</v>
      </c>
      <c r="V420" s="137">
        <f aca="true" t="shared" si="132" ref="V420:V431">Q420/P420*100</f>
        <v>11.627906976744185</v>
      </c>
      <c r="W420" s="137">
        <f aca="true" t="shared" si="133" ref="W420:W431">R420/Q420*100</f>
        <v>600</v>
      </c>
    </row>
    <row r="421" spans="1:23" ht="12.75">
      <c r="A421" s="394" t="s">
        <v>572</v>
      </c>
      <c r="I421" s="1">
        <v>510</v>
      </c>
      <c r="J421" s="25">
        <v>32</v>
      </c>
      <c r="K421" s="31" t="s">
        <v>41</v>
      </c>
      <c r="L421" s="30"/>
      <c r="M421" s="26">
        <f>M422+M427</f>
        <v>20130</v>
      </c>
      <c r="N421" s="29">
        <f>N422+N427+N424+N425+N426</f>
        <v>63723</v>
      </c>
      <c r="O421" s="29">
        <f aca="true" t="shared" si="134" ref="O421:T421">O422+O427+O423</f>
        <v>60000</v>
      </c>
      <c r="P421" s="29">
        <f>P422+P427+P423+P426</f>
        <v>86000</v>
      </c>
      <c r="Q421" s="29">
        <f>Q422+Q427+Q423</f>
        <v>10000</v>
      </c>
      <c r="R421" s="100">
        <f t="shared" si="134"/>
        <v>60000</v>
      </c>
      <c r="S421" s="29">
        <f>S422+S427+S423</f>
        <v>60000</v>
      </c>
      <c r="T421" s="29">
        <f t="shared" si="134"/>
        <v>60000</v>
      </c>
      <c r="U421" s="137">
        <f t="shared" si="131"/>
        <v>143.33333333333334</v>
      </c>
      <c r="V421" s="137">
        <f t="shared" si="132"/>
        <v>11.627906976744185</v>
      </c>
      <c r="W421" s="137">
        <f t="shared" si="133"/>
        <v>600</v>
      </c>
    </row>
    <row r="422" spans="1:23" ht="12.75">
      <c r="A422" s="394" t="s">
        <v>572</v>
      </c>
      <c r="C422" s="1">
        <v>2</v>
      </c>
      <c r="D422" s="1">
        <v>3</v>
      </c>
      <c r="E422" s="1">
        <v>4</v>
      </c>
      <c r="I422" s="1">
        <v>510</v>
      </c>
      <c r="J422" s="25">
        <v>3232</v>
      </c>
      <c r="K422" s="25" t="s">
        <v>284</v>
      </c>
      <c r="L422" s="25"/>
      <c r="M422" s="26">
        <v>20130</v>
      </c>
      <c r="N422" s="29">
        <v>49750</v>
      </c>
      <c r="O422" s="29">
        <v>60000</v>
      </c>
      <c r="P422" s="29">
        <v>86000</v>
      </c>
      <c r="Q422" s="139">
        <v>0</v>
      </c>
      <c r="R422" s="100">
        <v>60000</v>
      </c>
      <c r="S422" s="138">
        <v>60000</v>
      </c>
      <c r="T422" s="29">
        <v>60000</v>
      </c>
      <c r="U422" s="137">
        <f t="shared" si="131"/>
        <v>143.33333333333334</v>
      </c>
      <c r="V422" s="137">
        <f t="shared" si="132"/>
        <v>0</v>
      </c>
      <c r="W422" s="137" t="e">
        <f t="shared" si="133"/>
        <v>#DIV/0!</v>
      </c>
    </row>
    <row r="423" spans="1:23" ht="12.75">
      <c r="A423" s="394" t="s">
        <v>572</v>
      </c>
      <c r="I423" s="1">
        <v>510</v>
      </c>
      <c r="J423" s="25">
        <v>3232</v>
      </c>
      <c r="K423" s="25" t="s">
        <v>298</v>
      </c>
      <c r="L423" s="25"/>
      <c r="M423" s="26"/>
      <c r="N423" s="29">
        <v>0</v>
      </c>
      <c r="O423" s="29">
        <v>0</v>
      </c>
      <c r="P423" s="29">
        <v>0</v>
      </c>
      <c r="Q423" s="139">
        <v>10000</v>
      </c>
      <c r="R423" s="100">
        <v>0</v>
      </c>
      <c r="S423" s="138">
        <v>0</v>
      </c>
      <c r="T423" s="29">
        <v>0</v>
      </c>
      <c r="U423" s="137"/>
      <c r="V423" s="137"/>
      <c r="W423" s="137"/>
    </row>
    <row r="424" spans="1:23" ht="12.75" hidden="1">
      <c r="A424" s="394" t="s">
        <v>572</v>
      </c>
      <c r="C424" s="1">
        <v>2</v>
      </c>
      <c r="I424" s="1">
        <v>510</v>
      </c>
      <c r="J424" s="25">
        <v>3232</v>
      </c>
      <c r="K424" s="25" t="s">
        <v>393</v>
      </c>
      <c r="L424" s="25"/>
      <c r="M424" s="26"/>
      <c r="N424" s="29">
        <v>0</v>
      </c>
      <c r="O424" s="29">
        <v>0</v>
      </c>
      <c r="P424" s="29">
        <v>0</v>
      </c>
      <c r="Q424" s="139">
        <v>0</v>
      </c>
      <c r="R424" s="100">
        <v>0</v>
      </c>
      <c r="S424" s="138">
        <v>0</v>
      </c>
      <c r="T424" s="29">
        <v>0</v>
      </c>
      <c r="U424" s="137"/>
      <c r="V424" s="137"/>
      <c r="W424" s="137"/>
    </row>
    <row r="425" spans="1:23" ht="12.75" hidden="1">
      <c r="A425" s="394" t="s">
        <v>572</v>
      </c>
      <c r="C425" s="1">
        <v>2</v>
      </c>
      <c r="E425" s="1">
        <v>4</v>
      </c>
      <c r="I425" s="1">
        <v>510</v>
      </c>
      <c r="J425" s="25">
        <v>3232</v>
      </c>
      <c r="K425" s="25" t="s">
        <v>394</v>
      </c>
      <c r="L425" s="25"/>
      <c r="M425" s="26"/>
      <c r="N425" s="29">
        <v>0</v>
      </c>
      <c r="O425" s="29">
        <v>0</v>
      </c>
      <c r="P425" s="29">
        <v>0</v>
      </c>
      <c r="Q425" s="139">
        <v>0</v>
      </c>
      <c r="R425" s="100">
        <v>0</v>
      </c>
      <c r="S425" s="138">
        <v>0</v>
      </c>
      <c r="T425" s="29">
        <v>0</v>
      </c>
      <c r="U425" s="137"/>
      <c r="V425" s="137"/>
      <c r="W425" s="137"/>
    </row>
    <row r="426" spans="1:23" ht="12.75">
      <c r="A426" s="394" t="s">
        <v>572</v>
      </c>
      <c r="J426" s="25">
        <v>3232</v>
      </c>
      <c r="K426" s="25" t="s">
        <v>504</v>
      </c>
      <c r="L426" s="25"/>
      <c r="M426" s="26"/>
      <c r="N426" s="29">
        <v>13973</v>
      </c>
      <c r="O426" s="29">
        <v>0</v>
      </c>
      <c r="P426" s="29">
        <v>0</v>
      </c>
      <c r="Q426" s="139">
        <v>0</v>
      </c>
      <c r="R426" s="100">
        <v>0</v>
      </c>
      <c r="S426" s="138">
        <v>0</v>
      </c>
      <c r="T426" s="29">
        <v>0</v>
      </c>
      <c r="U426" s="137"/>
      <c r="V426" s="137"/>
      <c r="W426" s="137"/>
    </row>
    <row r="427" spans="1:23" ht="12.75" hidden="1">
      <c r="A427" s="394" t="s">
        <v>572</v>
      </c>
      <c r="C427" s="1">
        <v>2</v>
      </c>
      <c r="D427" s="1">
        <v>3</v>
      </c>
      <c r="E427" s="1">
        <v>4</v>
      </c>
      <c r="I427" s="1">
        <v>510</v>
      </c>
      <c r="J427" s="25">
        <v>3237</v>
      </c>
      <c r="K427" s="25" t="s">
        <v>248</v>
      </c>
      <c r="L427" s="25"/>
      <c r="M427" s="26">
        <v>0</v>
      </c>
      <c r="N427" s="29">
        <v>0</v>
      </c>
      <c r="O427" s="29">
        <v>0</v>
      </c>
      <c r="P427" s="29">
        <v>0</v>
      </c>
      <c r="Q427" s="139">
        <v>0</v>
      </c>
      <c r="R427" s="100">
        <v>0</v>
      </c>
      <c r="S427" s="138">
        <v>0</v>
      </c>
      <c r="T427" s="29">
        <v>0</v>
      </c>
      <c r="U427" s="137" t="e">
        <f t="shared" si="131"/>
        <v>#DIV/0!</v>
      </c>
      <c r="V427" s="137" t="e">
        <f t="shared" si="132"/>
        <v>#DIV/0!</v>
      </c>
      <c r="W427" s="137" t="e">
        <f t="shared" si="133"/>
        <v>#DIV/0!</v>
      </c>
    </row>
    <row r="428" spans="1:23" ht="12.75">
      <c r="A428" s="394" t="s">
        <v>572</v>
      </c>
      <c r="E428" s="394" t="s">
        <v>582</v>
      </c>
      <c r="I428" s="1">
        <v>510</v>
      </c>
      <c r="J428" s="66">
        <v>4</v>
      </c>
      <c r="K428" s="66" t="s">
        <v>10</v>
      </c>
      <c r="L428" s="66"/>
      <c r="M428" s="78">
        <f aca="true" t="shared" si="135" ref="M428:T428">M429</f>
        <v>0</v>
      </c>
      <c r="N428" s="77">
        <f t="shared" si="135"/>
        <v>85731</v>
      </c>
      <c r="O428" s="77">
        <f t="shared" si="135"/>
        <v>0</v>
      </c>
      <c r="P428" s="77">
        <f t="shared" si="135"/>
        <v>0</v>
      </c>
      <c r="Q428" s="139">
        <f t="shared" si="135"/>
        <v>0</v>
      </c>
      <c r="R428" s="100">
        <f t="shared" si="135"/>
        <v>60000</v>
      </c>
      <c r="S428" s="138">
        <f t="shared" si="135"/>
        <v>0</v>
      </c>
      <c r="T428" s="29">
        <f t="shared" si="135"/>
        <v>0</v>
      </c>
      <c r="U428" s="137" t="e">
        <f t="shared" si="131"/>
        <v>#DIV/0!</v>
      </c>
      <c r="V428" s="137" t="e">
        <f t="shared" si="132"/>
        <v>#DIV/0!</v>
      </c>
      <c r="W428" s="137" t="e">
        <f t="shared" si="133"/>
        <v>#DIV/0!</v>
      </c>
    </row>
    <row r="429" spans="1:23" ht="12.75">
      <c r="A429" s="394" t="s">
        <v>572</v>
      </c>
      <c r="I429" s="1">
        <v>510</v>
      </c>
      <c r="J429" s="25">
        <v>42</v>
      </c>
      <c r="K429" s="25" t="s">
        <v>97</v>
      </c>
      <c r="L429" s="25"/>
      <c r="M429" s="26">
        <f aca="true" t="shared" si="136" ref="M429:R429">M430+M431</f>
        <v>0</v>
      </c>
      <c r="N429" s="29">
        <f>N430+N431</f>
        <v>85731</v>
      </c>
      <c r="O429" s="29">
        <f t="shared" si="136"/>
        <v>0</v>
      </c>
      <c r="P429" s="29">
        <f t="shared" si="136"/>
        <v>0</v>
      </c>
      <c r="Q429" s="139">
        <f>Q430+Q431</f>
        <v>0</v>
      </c>
      <c r="R429" s="100">
        <f t="shared" si="136"/>
        <v>60000</v>
      </c>
      <c r="S429" s="138">
        <f>S430+S431</f>
        <v>0</v>
      </c>
      <c r="T429" s="29">
        <f>T430+T431</f>
        <v>0</v>
      </c>
      <c r="U429" s="137" t="e">
        <f t="shared" si="131"/>
        <v>#DIV/0!</v>
      </c>
      <c r="V429" s="137" t="e">
        <f t="shared" si="132"/>
        <v>#DIV/0!</v>
      </c>
      <c r="W429" s="137" t="e">
        <f t="shared" si="133"/>
        <v>#DIV/0!</v>
      </c>
    </row>
    <row r="430" spans="1:23" ht="12.75">
      <c r="A430" s="394" t="s">
        <v>572</v>
      </c>
      <c r="E430" s="1">
        <v>4</v>
      </c>
      <c r="G430" s="1">
        <v>6</v>
      </c>
      <c r="I430" s="1">
        <v>510</v>
      </c>
      <c r="J430" s="42">
        <v>4264</v>
      </c>
      <c r="K430" s="32" t="s">
        <v>256</v>
      </c>
      <c r="L430" s="42"/>
      <c r="M430" s="43">
        <v>0</v>
      </c>
      <c r="N430" s="73">
        <v>85731</v>
      </c>
      <c r="O430" s="73">
        <v>0</v>
      </c>
      <c r="P430" s="73">
        <v>0</v>
      </c>
      <c r="Q430" s="139">
        <v>0</v>
      </c>
      <c r="R430" s="301">
        <v>0</v>
      </c>
      <c r="S430" s="138">
        <v>0</v>
      </c>
      <c r="T430" s="29">
        <v>0</v>
      </c>
      <c r="U430" s="137" t="e">
        <f t="shared" si="131"/>
        <v>#DIV/0!</v>
      </c>
      <c r="V430" s="137" t="e">
        <f t="shared" si="132"/>
        <v>#DIV/0!</v>
      </c>
      <c r="W430" s="137" t="e">
        <f t="shared" si="133"/>
        <v>#DIV/0!</v>
      </c>
    </row>
    <row r="431" spans="1:23" ht="13.5" thickBot="1">
      <c r="A431" s="394" t="s">
        <v>572</v>
      </c>
      <c r="E431" s="1">
        <v>4</v>
      </c>
      <c r="G431" s="1">
        <v>6</v>
      </c>
      <c r="I431" s="1">
        <v>510</v>
      </c>
      <c r="J431" s="25">
        <v>4214</v>
      </c>
      <c r="K431" s="25" t="s">
        <v>543</v>
      </c>
      <c r="L431" s="25"/>
      <c r="M431" s="26">
        <v>0</v>
      </c>
      <c r="N431" s="29">
        <v>0</v>
      </c>
      <c r="O431" s="29">
        <v>0</v>
      </c>
      <c r="P431" s="29">
        <v>0</v>
      </c>
      <c r="Q431" s="139">
        <v>0</v>
      </c>
      <c r="R431" s="100">
        <v>60000</v>
      </c>
      <c r="S431" s="138">
        <v>0</v>
      </c>
      <c r="T431" s="29">
        <v>0</v>
      </c>
      <c r="U431" s="137" t="e">
        <f t="shared" si="131"/>
        <v>#DIV/0!</v>
      </c>
      <c r="V431" s="137" t="e">
        <f t="shared" si="132"/>
        <v>#DIV/0!</v>
      </c>
      <c r="W431" s="137" t="e">
        <f t="shared" si="133"/>
        <v>#DIV/0!</v>
      </c>
    </row>
    <row r="432" spans="1:23" ht="12.75">
      <c r="A432" s="16"/>
      <c r="J432" s="177"/>
      <c r="K432" s="177" t="s">
        <v>259</v>
      </c>
      <c r="L432" s="177"/>
      <c r="M432" s="178">
        <f aca="true" t="shared" si="137" ref="M432:R432">M420+M428</f>
        <v>20130</v>
      </c>
      <c r="N432" s="178">
        <f t="shared" si="137"/>
        <v>149454</v>
      </c>
      <c r="O432" s="178">
        <f t="shared" si="137"/>
        <v>60000</v>
      </c>
      <c r="P432" s="178">
        <f t="shared" si="137"/>
        <v>86000</v>
      </c>
      <c r="Q432" s="179">
        <f>Q420+Q428</f>
        <v>10000</v>
      </c>
      <c r="R432" s="290">
        <f t="shared" si="137"/>
        <v>120000</v>
      </c>
      <c r="S432" s="179">
        <f>S420+S428</f>
        <v>60000</v>
      </c>
      <c r="T432" s="178">
        <f>T420+T428</f>
        <v>60000</v>
      </c>
      <c r="U432" s="180"/>
      <c r="V432" s="180"/>
      <c r="W432" s="180"/>
    </row>
    <row r="433" spans="10:23" ht="12.75">
      <c r="J433" s="32"/>
      <c r="K433" s="32"/>
      <c r="L433" s="32"/>
      <c r="M433" s="33"/>
      <c r="N433" s="35"/>
      <c r="O433" s="33"/>
      <c r="P433" s="35"/>
      <c r="Q433" s="203"/>
      <c r="R433" s="315"/>
      <c r="S433" s="148"/>
      <c r="T433" s="35"/>
      <c r="U433" s="204"/>
      <c r="V433" s="204"/>
      <c r="W433" s="204"/>
    </row>
    <row r="434" spans="1:23" s="21" customFormat="1" ht="12.75">
      <c r="A434" s="7"/>
      <c r="B434" s="7"/>
      <c r="C434" s="7"/>
      <c r="D434" s="7"/>
      <c r="E434" s="7"/>
      <c r="F434" s="7"/>
      <c r="G434" s="7"/>
      <c r="H434" s="7"/>
      <c r="I434" s="7"/>
      <c r="J434" s="403" t="s">
        <v>574</v>
      </c>
      <c r="K434" s="403" t="s">
        <v>587</v>
      </c>
      <c r="L434" s="403"/>
      <c r="M434" s="17"/>
      <c r="N434" s="17"/>
      <c r="O434" s="17"/>
      <c r="P434" s="17"/>
      <c r="Q434" s="371"/>
      <c r="R434" s="372"/>
      <c r="S434" s="422"/>
      <c r="T434" s="422"/>
      <c r="U434" s="171"/>
      <c r="V434" s="171"/>
      <c r="W434" s="171"/>
    </row>
    <row r="435" spans="1:23" s="394" customFormat="1" ht="12.75">
      <c r="A435" s="394" t="s">
        <v>317</v>
      </c>
      <c r="I435" s="394">
        <v>900</v>
      </c>
      <c r="J435" s="394" t="s">
        <v>213</v>
      </c>
      <c r="K435" s="394" t="s">
        <v>120</v>
      </c>
      <c r="M435" s="423"/>
      <c r="N435" s="423"/>
      <c r="O435" s="423"/>
      <c r="P435" s="423"/>
      <c r="Q435" s="424"/>
      <c r="R435" s="425"/>
      <c r="S435" s="423"/>
      <c r="T435" s="423"/>
      <c r="U435" s="410"/>
      <c r="V435" s="410"/>
      <c r="W435" s="410"/>
    </row>
    <row r="436" spans="1:23" ht="12.75">
      <c r="A436" s="397" t="s">
        <v>330</v>
      </c>
      <c r="B436" s="8"/>
      <c r="C436" s="8"/>
      <c r="D436" s="8"/>
      <c r="E436" s="8"/>
      <c r="F436" s="8"/>
      <c r="G436" s="8"/>
      <c r="H436" s="8"/>
      <c r="I436" s="8">
        <v>911</v>
      </c>
      <c r="J436" s="343" t="s">
        <v>135</v>
      </c>
      <c r="K436" s="343" t="s">
        <v>158</v>
      </c>
      <c r="L436" s="343"/>
      <c r="M436" s="354"/>
      <c r="N436" s="354"/>
      <c r="O436" s="354"/>
      <c r="P436" s="354"/>
      <c r="Q436" s="355"/>
      <c r="R436" s="356"/>
      <c r="S436" s="362"/>
      <c r="T436" s="362"/>
      <c r="U436" s="156"/>
      <c r="V436" s="156"/>
      <c r="W436" s="156"/>
    </row>
    <row r="437" spans="1:23" ht="12.75">
      <c r="A437" s="396" t="s">
        <v>330</v>
      </c>
      <c r="I437" s="1">
        <v>911</v>
      </c>
      <c r="J437" s="66">
        <v>3</v>
      </c>
      <c r="K437" s="66" t="s">
        <v>9</v>
      </c>
      <c r="L437" s="66"/>
      <c r="M437" s="78">
        <f aca="true" t="shared" si="138" ref="M437:T437">M438+M442</f>
        <v>15962</v>
      </c>
      <c r="N437" s="77">
        <f t="shared" si="138"/>
        <v>23728</v>
      </c>
      <c r="O437" s="77">
        <f>O438+O442</f>
        <v>72000</v>
      </c>
      <c r="P437" s="77">
        <f t="shared" si="138"/>
        <v>37713</v>
      </c>
      <c r="Q437" s="135">
        <f>Q438+Q442</f>
        <v>42000</v>
      </c>
      <c r="R437" s="100">
        <f>R438+R442</f>
        <v>67700</v>
      </c>
      <c r="S437" s="136">
        <f>S438+S442</f>
        <v>52000</v>
      </c>
      <c r="T437" s="77">
        <f t="shared" si="138"/>
        <v>52000</v>
      </c>
      <c r="U437" s="152"/>
      <c r="V437" s="152"/>
      <c r="W437" s="152"/>
    </row>
    <row r="438" spans="1:23" ht="12.75">
      <c r="A438" s="396" t="s">
        <v>330</v>
      </c>
      <c r="I438" s="1">
        <v>911</v>
      </c>
      <c r="J438" s="25">
        <v>32</v>
      </c>
      <c r="K438" s="31" t="s">
        <v>41</v>
      </c>
      <c r="L438" s="30"/>
      <c r="M438" s="26">
        <f aca="true" t="shared" si="139" ref="M438:R438">M439+M440</f>
        <v>8922</v>
      </c>
      <c r="N438" s="29">
        <f>N439+N440</f>
        <v>15528</v>
      </c>
      <c r="O438" s="29">
        <f t="shared" si="139"/>
        <v>14000</v>
      </c>
      <c r="P438" s="29">
        <f t="shared" si="139"/>
        <v>17713</v>
      </c>
      <c r="Q438" s="139">
        <f>Q439+Q440</f>
        <v>14000</v>
      </c>
      <c r="R438" s="100">
        <f t="shared" si="139"/>
        <v>17700</v>
      </c>
      <c r="S438" s="138">
        <f>S439+S440</f>
        <v>14000</v>
      </c>
      <c r="T438" s="29">
        <f>T439+T440</f>
        <v>14000</v>
      </c>
      <c r="U438" s="137">
        <f aca="true" t="shared" si="140" ref="U438:U445">P437/O437*100</f>
        <v>52.37916666666666</v>
      </c>
      <c r="V438" s="137">
        <f aca="true" t="shared" si="141" ref="V438:V445">Q437/P437*100</f>
        <v>111.3674329806698</v>
      </c>
      <c r="W438" s="137">
        <f aca="true" t="shared" si="142" ref="W438:W445">R437/Q437*100</f>
        <v>161.1904761904762</v>
      </c>
    </row>
    <row r="439" spans="1:23" ht="12.75">
      <c r="A439" s="396" t="s">
        <v>330</v>
      </c>
      <c r="C439" s="1">
        <v>2</v>
      </c>
      <c r="D439" s="1">
        <v>3</v>
      </c>
      <c r="E439" s="1">
        <v>4</v>
      </c>
      <c r="I439" s="1">
        <v>911</v>
      </c>
      <c r="J439" s="25">
        <v>3237</v>
      </c>
      <c r="K439" s="31" t="s">
        <v>173</v>
      </c>
      <c r="L439" s="30"/>
      <c r="M439" s="26">
        <v>8922</v>
      </c>
      <c r="N439" s="29">
        <v>12365</v>
      </c>
      <c r="O439" s="29">
        <v>10000</v>
      </c>
      <c r="P439" s="29">
        <v>12000</v>
      </c>
      <c r="Q439" s="139">
        <v>10000</v>
      </c>
      <c r="R439" s="100">
        <v>12000</v>
      </c>
      <c r="S439" s="138">
        <v>10000</v>
      </c>
      <c r="T439" s="29">
        <v>10000</v>
      </c>
      <c r="U439" s="137">
        <f t="shared" si="140"/>
        <v>126.52142857142856</v>
      </c>
      <c r="V439" s="137">
        <f t="shared" si="141"/>
        <v>79.03799469316321</v>
      </c>
      <c r="W439" s="137">
        <f t="shared" si="142"/>
        <v>126.42857142857142</v>
      </c>
    </row>
    <row r="440" spans="1:23" ht="12.75">
      <c r="A440" s="396" t="s">
        <v>330</v>
      </c>
      <c r="I440" s="1">
        <v>911</v>
      </c>
      <c r="J440" s="65">
        <v>322</v>
      </c>
      <c r="K440" s="65" t="s">
        <v>94</v>
      </c>
      <c r="L440" s="65"/>
      <c r="M440" s="26">
        <f aca="true" t="shared" si="143" ref="M440:T440">M441</f>
        <v>0</v>
      </c>
      <c r="N440" s="29">
        <f t="shared" si="143"/>
        <v>3163</v>
      </c>
      <c r="O440" s="29">
        <f t="shared" si="143"/>
        <v>4000</v>
      </c>
      <c r="P440" s="29">
        <f t="shared" si="143"/>
        <v>5713</v>
      </c>
      <c r="Q440" s="139">
        <f t="shared" si="143"/>
        <v>4000</v>
      </c>
      <c r="R440" s="100">
        <f>R441</f>
        <v>5700</v>
      </c>
      <c r="S440" s="138">
        <f t="shared" si="143"/>
        <v>4000</v>
      </c>
      <c r="T440" s="29">
        <f t="shared" si="143"/>
        <v>4000</v>
      </c>
      <c r="U440" s="137">
        <f t="shared" si="140"/>
        <v>120</v>
      </c>
      <c r="V440" s="137">
        <f t="shared" si="141"/>
        <v>83.33333333333334</v>
      </c>
      <c r="W440" s="137">
        <f t="shared" si="142"/>
        <v>120</v>
      </c>
    </row>
    <row r="441" spans="1:23" ht="12.75">
      <c r="A441" s="396" t="s">
        <v>330</v>
      </c>
      <c r="E441" s="1">
        <v>4</v>
      </c>
      <c r="I441" s="1">
        <v>911</v>
      </c>
      <c r="J441" s="25">
        <v>3221</v>
      </c>
      <c r="K441" s="31" t="s">
        <v>257</v>
      </c>
      <c r="L441" s="30"/>
      <c r="M441" s="26">
        <v>0</v>
      </c>
      <c r="N441" s="29">
        <v>3163</v>
      </c>
      <c r="O441" s="29">
        <v>4000</v>
      </c>
      <c r="P441" s="29">
        <v>5713</v>
      </c>
      <c r="Q441" s="139">
        <v>4000</v>
      </c>
      <c r="R441" s="100">
        <v>5700</v>
      </c>
      <c r="S441" s="138">
        <v>4000</v>
      </c>
      <c r="T441" s="29">
        <v>4000</v>
      </c>
      <c r="U441" s="137">
        <f t="shared" si="140"/>
        <v>142.825</v>
      </c>
      <c r="V441" s="137">
        <f t="shared" si="141"/>
        <v>70.01575354454752</v>
      </c>
      <c r="W441" s="137">
        <f t="shared" si="142"/>
        <v>142.5</v>
      </c>
    </row>
    <row r="442" spans="1:23" ht="12.75">
      <c r="A442" s="396" t="s">
        <v>330</v>
      </c>
      <c r="I442" s="1">
        <v>911</v>
      </c>
      <c r="J442" s="25">
        <v>38</v>
      </c>
      <c r="K442" s="31" t="s">
        <v>219</v>
      </c>
      <c r="L442" s="30"/>
      <c r="M442" s="26">
        <f>M443</f>
        <v>7040</v>
      </c>
      <c r="N442" s="29">
        <f>N443</f>
        <v>8200</v>
      </c>
      <c r="O442" s="29">
        <f aca="true" t="shared" si="144" ref="O442:T442">O443+O444</f>
        <v>58000</v>
      </c>
      <c r="P442" s="29">
        <f t="shared" si="144"/>
        <v>20000</v>
      </c>
      <c r="Q442" s="139">
        <f t="shared" si="144"/>
        <v>28000</v>
      </c>
      <c r="R442" s="100">
        <f t="shared" si="144"/>
        <v>50000</v>
      </c>
      <c r="S442" s="29">
        <f t="shared" si="144"/>
        <v>38000</v>
      </c>
      <c r="T442" s="29">
        <f t="shared" si="144"/>
        <v>38000</v>
      </c>
      <c r="U442" s="137">
        <f t="shared" si="140"/>
        <v>142.825</v>
      </c>
      <c r="V442" s="137">
        <f t="shared" si="141"/>
        <v>70.01575354454752</v>
      </c>
      <c r="W442" s="137">
        <f t="shared" si="142"/>
        <v>142.5</v>
      </c>
    </row>
    <row r="443" spans="1:23" ht="12.75">
      <c r="A443" s="396" t="s">
        <v>330</v>
      </c>
      <c r="E443" s="1">
        <v>4</v>
      </c>
      <c r="I443" s="1">
        <v>911</v>
      </c>
      <c r="J443" s="25">
        <v>3811</v>
      </c>
      <c r="K443" s="25" t="s">
        <v>220</v>
      </c>
      <c r="L443" s="25"/>
      <c r="M443" s="26">
        <v>7040</v>
      </c>
      <c r="N443" s="29">
        <v>8200</v>
      </c>
      <c r="O443" s="29">
        <v>8000</v>
      </c>
      <c r="P443" s="29">
        <v>20000</v>
      </c>
      <c r="Q443" s="139">
        <v>8000</v>
      </c>
      <c r="R443" s="100">
        <v>20000</v>
      </c>
      <c r="S443" s="138">
        <v>8000</v>
      </c>
      <c r="T443" s="29">
        <v>8000</v>
      </c>
      <c r="U443" s="137">
        <f t="shared" si="140"/>
        <v>34.48275862068966</v>
      </c>
      <c r="V443" s="137">
        <f t="shared" si="141"/>
        <v>140</v>
      </c>
      <c r="W443" s="137">
        <f t="shared" si="142"/>
        <v>178.57142857142858</v>
      </c>
    </row>
    <row r="444" spans="1:23" ht="13.5" thickBot="1">
      <c r="A444" s="396" t="s">
        <v>330</v>
      </c>
      <c r="J444" s="52">
        <v>3811</v>
      </c>
      <c r="K444" s="52" t="s">
        <v>471</v>
      </c>
      <c r="L444" s="52"/>
      <c r="M444" s="53"/>
      <c r="N444" s="58">
        <v>0</v>
      </c>
      <c r="O444" s="58">
        <v>50000</v>
      </c>
      <c r="P444" s="58">
        <v>0</v>
      </c>
      <c r="Q444" s="188">
        <v>20000</v>
      </c>
      <c r="R444" s="317">
        <v>30000</v>
      </c>
      <c r="S444" s="187">
        <v>30000</v>
      </c>
      <c r="T444" s="58">
        <v>30000</v>
      </c>
      <c r="U444" s="137">
        <f t="shared" si="140"/>
        <v>250</v>
      </c>
      <c r="V444" s="137">
        <f t="shared" si="141"/>
        <v>40</v>
      </c>
      <c r="W444" s="137">
        <f t="shared" si="142"/>
        <v>250</v>
      </c>
    </row>
    <row r="445" spans="1:23" ht="12.75">
      <c r="A445" s="16"/>
      <c r="J445" s="177"/>
      <c r="K445" s="177" t="s">
        <v>259</v>
      </c>
      <c r="L445" s="177"/>
      <c r="M445" s="178">
        <f aca="true" t="shared" si="145" ref="M445:R445">M437</f>
        <v>15962</v>
      </c>
      <c r="N445" s="178">
        <f>N437</f>
        <v>23728</v>
      </c>
      <c r="O445" s="178">
        <f t="shared" si="145"/>
        <v>72000</v>
      </c>
      <c r="P445" s="178">
        <f t="shared" si="145"/>
        <v>37713</v>
      </c>
      <c r="Q445" s="179">
        <f>Q437</f>
        <v>42000</v>
      </c>
      <c r="R445" s="290">
        <f t="shared" si="145"/>
        <v>67700</v>
      </c>
      <c r="S445" s="179">
        <f>S437</f>
        <v>52000</v>
      </c>
      <c r="T445" s="178">
        <f>T437</f>
        <v>52000</v>
      </c>
      <c r="U445" s="142">
        <f t="shared" si="140"/>
        <v>0</v>
      </c>
      <c r="V445" s="142" t="e">
        <f t="shared" si="141"/>
        <v>#DIV/0!</v>
      </c>
      <c r="W445" s="142">
        <f t="shared" si="142"/>
        <v>150</v>
      </c>
    </row>
    <row r="446" spans="1:23" s="59" customFormat="1" ht="13.5" thickBot="1">
      <c r="A446" s="413"/>
      <c r="J446" s="387"/>
      <c r="K446" s="387"/>
      <c r="L446" s="387"/>
      <c r="M446" s="388"/>
      <c r="N446" s="388"/>
      <c r="O446" s="388"/>
      <c r="P446" s="388"/>
      <c r="Q446" s="389"/>
      <c r="R446" s="392"/>
      <c r="S446" s="389"/>
      <c r="T446" s="388"/>
      <c r="U446" s="427"/>
      <c r="V446" s="427"/>
      <c r="W446" s="427"/>
    </row>
    <row r="447" spans="1:23" s="341" customFormat="1" ht="12.75">
      <c r="A447" s="403"/>
      <c r="B447" s="403"/>
      <c r="C447" s="403"/>
      <c r="D447" s="403"/>
      <c r="E447" s="403"/>
      <c r="F447" s="403"/>
      <c r="G447" s="403"/>
      <c r="H447" s="403"/>
      <c r="I447" s="403"/>
      <c r="J447" s="327" t="s">
        <v>579</v>
      </c>
      <c r="K447" s="327" t="s">
        <v>585</v>
      </c>
      <c r="L447" s="327"/>
      <c r="M447" s="328"/>
      <c r="N447" s="328"/>
      <c r="O447" s="328"/>
      <c r="P447" s="328"/>
      <c r="Q447" s="329"/>
      <c r="R447" s="330"/>
      <c r="S447" s="329"/>
      <c r="T447" s="328"/>
      <c r="U447" s="438"/>
      <c r="V447" s="438"/>
      <c r="W447" s="438"/>
    </row>
    <row r="448" spans="1:23" s="394" customFormat="1" ht="12.75">
      <c r="A448" s="394" t="s">
        <v>580</v>
      </c>
      <c r="J448" s="406" t="s">
        <v>589</v>
      </c>
      <c r="K448" s="406"/>
      <c r="L448" s="406"/>
      <c r="M448" s="407"/>
      <c r="N448" s="407"/>
      <c r="O448" s="407"/>
      <c r="P448" s="407"/>
      <c r="Q448" s="408"/>
      <c r="R448" s="409"/>
      <c r="S448" s="408"/>
      <c r="T448" s="407"/>
      <c r="U448" s="428"/>
      <c r="V448" s="428"/>
      <c r="W448" s="428"/>
    </row>
    <row r="449" spans="1:23" ht="12.75">
      <c r="A449" s="397" t="s">
        <v>613</v>
      </c>
      <c r="B449" s="8"/>
      <c r="C449" s="8"/>
      <c r="D449" s="8"/>
      <c r="E449" s="8"/>
      <c r="F449" s="8"/>
      <c r="G449" s="8"/>
      <c r="H449" s="8"/>
      <c r="I449" s="8">
        <v>922</v>
      </c>
      <c r="J449" s="357" t="s">
        <v>160</v>
      </c>
      <c r="K449" s="357" t="s">
        <v>159</v>
      </c>
      <c r="L449" s="357"/>
      <c r="M449" s="18"/>
      <c r="N449" s="18"/>
      <c r="O449" s="18"/>
      <c r="P449" s="18"/>
      <c r="Q449" s="151"/>
      <c r="R449" s="220"/>
      <c r="S449" s="150"/>
      <c r="T449" s="150"/>
      <c r="U449" s="156"/>
      <c r="V449" s="156"/>
      <c r="W449" s="156"/>
    </row>
    <row r="450" spans="1:23" ht="12.75">
      <c r="A450" s="396" t="s">
        <v>581</v>
      </c>
      <c r="I450" s="1">
        <v>922</v>
      </c>
      <c r="J450" s="66">
        <v>3</v>
      </c>
      <c r="K450" s="66" t="s">
        <v>9</v>
      </c>
      <c r="L450" s="66"/>
      <c r="M450" s="78">
        <f aca="true" t="shared" si="146" ref="M450:T451">M451</f>
        <v>198440</v>
      </c>
      <c r="N450" s="77">
        <f t="shared" si="146"/>
        <v>37676</v>
      </c>
      <c r="O450" s="77">
        <f t="shared" si="146"/>
        <v>50000</v>
      </c>
      <c r="P450" s="77">
        <f t="shared" si="146"/>
        <v>75000</v>
      </c>
      <c r="Q450" s="135">
        <f t="shared" si="146"/>
        <v>40000</v>
      </c>
      <c r="R450" s="100">
        <f t="shared" si="146"/>
        <v>75000</v>
      </c>
      <c r="S450" s="136">
        <f t="shared" si="146"/>
        <v>40000</v>
      </c>
      <c r="T450" s="77">
        <f t="shared" si="146"/>
        <v>40000</v>
      </c>
      <c r="U450" s="152"/>
      <c r="V450" s="152"/>
      <c r="W450" s="152"/>
    </row>
    <row r="451" spans="1:23" ht="12.75">
      <c r="A451" s="396" t="s">
        <v>581</v>
      </c>
      <c r="I451" s="1">
        <v>922</v>
      </c>
      <c r="J451" s="25">
        <v>37</v>
      </c>
      <c r="K451" s="25" t="s">
        <v>100</v>
      </c>
      <c r="L451" s="25"/>
      <c r="M451" s="26">
        <f t="shared" si="146"/>
        <v>198440</v>
      </c>
      <c r="N451" s="29">
        <f t="shared" si="146"/>
        <v>37676</v>
      </c>
      <c r="O451" s="29">
        <f t="shared" si="146"/>
        <v>50000</v>
      </c>
      <c r="P451" s="29">
        <f t="shared" si="146"/>
        <v>75000</v>
      </c>
      <c r="Q451" s="139">
        <f t="shared" si="146"/>
        <v>40000</v>
      </c>
      <c r="R451" s="100">
        <f t="shared" si="146"/>
        <v>75000</v>
      </c>
      <c r="S451" s="138">
        <f t="shared" si="146"/>
        <v>40000</v>
      </c>
      <c r="T451" s="29">
        <f t="shared" si="146"/>
        <v>40000</v>
      </c>
      <c r="U451" s="137">
        <f aca="true" t="shared" si="147" ref="U451:W453">P450/O450*100</f>
        <v>150</v>
      </c>
      <c r="V451" s="137">
        <f t="shared" si="147"/>
        <v>53.333333333333336</v>
      </c>
      <c r="W451" s="137">
        <f t="shared" si="147"/>
        <v>187.5</v>
      </c>
    </row>
    <row r="452" spans="1:23" ht="13.5" thickBot="1">
      <c r="A452" s="396" t="s">
        <v>581</v>
      </c>
      <c r="C452" s="1">
        <v>2</v>
      </c>
      <c r="F452" s="1">
        <v>4</v>
      </c>
      <c r="I452" s="1">
        <v>922</v>
      </c>
      <c r="J452" s="25">
        <v>3721</v>
      </c>
      <c r="K452" s="25" t="s">
        <v>101</v>
      </c>
      <c r="L452" s="25"/>
      <c r="M452" s="26">
        <v>198440</v>
      </c>
      <c r="N452" s="29">
        <v>37676</v>
      </c>
      <c r="O452" s="29">
        <v>50000</v>
      </c>
      <c r="P452" s="29">
        <v>75000</v>
      </c>
      <c r="Q452" s="139">
        <v>40000</v>
      </c>
      <c r="R452" s="100">
        <v>75000</v>
      </c>
      <c r="S452" s="138">
        <v>40000</v>
      </c>
      <c r="T452" s="29">
        <v>40000</v>
      </c>
      <c r="U452" s="137">
        <f t="shared" si="147"/>
        <v>150</v>
      </c>
      <c r="V452" s="137">
        <f t="shared" si="147"/>
        <v>53.333333333333336</v>
      </c>
      <c r="W452" s="137">
        <f t="shared" si="147"/>
        <v>187.5</v>
      </c>
    </row>
    <row r="453" spans="1:23" ht="12.75">
      <c r="A453" s="16"/>
      <c r="J453" s="177"/>
      <c r="K453" s="177" t="s">
        <v>259</v>
      </c>
      <c r="L453" s="177"/>
      <c r="M453" s="178">
        <f aca="true" t="shared" si="148" ref="M453:R453">M450</f>
        <v>198440</v>
      </c>
      <c r="N453" s="178">
        <f>N450</f>
        <v>37676</v>
      </c>
      <c r="O453" s="178">
        <f t="shared" si="148"/>
        <v>50000</v>
      </c>
      <c r="P453" s="178">
        <f t="shared" si="148"/>
        <v>75000</v>
      </c>
      <c r="Q453" s="179">
        <f>Q450</f>
        <v>40000</v>
      </c>
      <c r="R453" s="290">
        <f t="shared" si="148"/>
        <v>75000</v>
      </c>
      <c r="S453" s="179">
        <f>S450</f>
        <v>40000</v>
      </c>
      <c r="T453" s="178">
        <f>T450</f>
        <v>40000</v>
      </c>
      <c r="U453" s="137">
        <f t="shared" si="147"/>
        <v>150</v>
      </c>
      <c r="V453" s="137">
        <f t="shared" si="147"/>
        <v>53.333333333333336</v>
      </c>
      <c r="W453" s="137">
        <f t="shared" si="147"/>
        <v>187.5</v>
      </c>
    </row>
    <row r="454" spans="1:23" s="59" customFormat="1" ht="13.5" thickBot="1">
      <c r="A454" s="413"/>
      <c r="J454" s="387"/>
      <c r="K454" s="387"/>
      <c r="L454" s="387"/>
      <c r="M454" s="388"/>
      <c r="N454" s="388"/>
      <c r="O454" s="388"/>
      <c r="P454" s="388"/>
      <c r="Q454" s="389"/>
      <c r="R454" s="392"/>
      <c r="S454" s="389"/>
      <c r="T454" s="388"/>
      <c r="U454" s="427"/>
      <c r="V454" s="427"/>
      <c r="W454" s="427"/>
    </row>
    <row r="455" spans="1:23" s="341" customFormat="1" ht="12.75">
      <c r="A455" s="403"/>
      <c r="B455" s="403"/>
      <c r="C455" s="403"/>
      <c r="D455" s="403"/>
      <c r="E455" s="403"/>
      <c r="F455" s="403"/>
      <c r="G455" s="403"/>
      <c r="H455" s="403"/>
      <c r="I455" s="403"/>
      <c r="J455" s="327" t="s">
        <v>583</v>
      </c>
      <c r="K455" s="327" t="s">
        <v>586</v>
      </c>
      <c r="L455" s="327"/>
      <c r="M455" s="328"/>
      <c r="N455" s="328"/>
      <c r="O455" s="328"/>
      <c r="P455" s="328"/>
      <c r="Q455" s="329"/>
      <c r="R455" s="330"/>
      <c r="S455" s="329"/>
      <c r="T455" s="328"/>
      <c r="U455" s="438"/>
      <c r="V455" s="438"/>
      <c r="W455" s="438"/>
    </row>
    <row r="456" spans="1:23" s="394" customFormat="1" ht="12.75">
      <c r="A456" s="394" t="s">
        <v>584</v>
      </c>
      <c r="J456" s="406" t="s">
        <v>589</v>
      </c>
      <c r="K456" s="406"/>
      <c r="L456" s="406"/>
      <c r="M456" s="407"/>
      <c r="N456" s="407"/>
      <c r="O456" s="407"/>
      <c r="P456" s="407"/>
      <c r="Q456" s="408"/>
      <c r="R456" s="409"/>
      <c r="S456" s="408"/>
      <c r="T456" s="407"/>
      <c r="U456" s="428"/>
      <c r="V456" s="428"/>
      <c r="W456" s="428"/>
    </row>
    <row r="457" spans="1:23" ht="12.75">
      <c r="A457" s="397" t="s">
        <v>331</v>
      </c>
      <c r="B457" s="8"/>
      <c r="C457" s="8"/>
      <c r="D457" s="8"/>
      <c r="E457" s="8"/>
      <c r="F457" s="8"/>
      <c r="G457" s="8"/>
      <c r="H457" s="8"/>
      <c r="I457" s="8">
        <v>1040</v>
      </c>
      <c r="J457" s="357" t="s">
        <v>135</v>
      </c>
      <c r="K457" s="357" t="s">
        <v>161</v>
      </c>
      <c r="L457" s="357"/>
      <c r="M457" s="18"/>
      <c r="N457" s="18"/>
      <c r="O457" s="18"/>
      <c r="P457" s="18"/>
      <c r="Q457" s="151"/>
      <c r="R457" s="220"/>
      <c r="S457" s="150"/>
      <c r="T457" s="150"/>
      <c r="U457" s="156"/>
      <c r="V457" s="156"/>
      <c r="W457" s="156"/>
    </row>
    <row r="458" spans="1:23" ht="12.75">
      <c r="A458" s="394" t="s">
        <v>331</v>
      </c>
      <c r="I458" s="1">
        <v>1040</v>
      </c>
      <c r="J458" s="66">
        <v>3</v>
      </c>
      <c r="K458" s="66" t="s">
        <v>9</v>
      </c>
      <c r="L458" s="66"/>
      <c r="M458" s="78">
        <f aca="true" t="shared" si="149" ref="M458:T459">M459</f>
        <v>0</v>
      </c>
      <c r="N458" s="77">
        <f t="shared" si="149"/>
        <v>22000</v>
      </c>
      <c r="O458" s="78">
        <f t="shared" si="149"/>
        <v>30000</v>
      </c>
      <c r="P458" s="77">
        <f t="shared" si="149"/>
        <v>30000</v>
      </c>
      <c r="Q458" s="135">
        <f t="shared" si="149"/>
        <v>20000</v>
      </c>
      <c r="R458" s="100">
        <f t="shared" si="149"/>
        <v>30000</v>
      </c>
      <c r="S458" s="136">
        <f t="shared" si="149"/>
        <v>20000</v>
      </c>
      <c r="T458" s="77">
        <f t="shared" si="149"/>
        <v>20000</v>
      </c>
      <c r="U458" s="152"/>
      <c r="V458" s="152"/>
      <c r="W458" s="152"/>
    </row>
    <row r="459" spans="1:23" ht="12.75">
      <c r="A459" s="394" t="s">
        <v>331</v>
      </c>
      <c r="I459" s="1">
        <v>1040</v>
      </c>
      <c r="J459" s="25">
        <v>37</v>
      </c>
      <c r="K459" s="25" t="s">
        <v>102</v>
      </c>
      <c r="L459" s="25"/>
      <c r="M459" s="26">
        <f t="shared" si="149"/>
        <v>0</v>
      </c>
      <c r="N459" s="29">
        <f t="shared" si="149"/>
        <v>22000</v>
      </c>
      <c r="O459" s="26">
        <f t="shared" si="149"/>
        <v>30000</v>
      </c>
      <c r="P459" s="29">
        <f t="shared" si="149"/>
        <v>30000</v>
      </c>
      <c r="Q459" s="139">
        <f t="shared" si="149"/>
        <v>20000</v>
      </c>
      <c r="R459" s="100">
        <f t="shared" si="149"/>
        <v>30000</v>
      </c>
      <c r="S459" s="138">
        <f t="shared" si="149"/>
        <v>20000</v>
      </c>
      <c r="T459" s="29">
        <f t="shared" si="149"/>
        <v>20000</v>
      </c>
      <c r="U459" s="137">
        <f aca="true" t="shared" si="150" ref="U459:W461">P458/O458*100</f>
        <v>100</v>
      </c>
      <c r="V459" s="137">
        <f t="shared" si="150"/>
        <v>66.66666666666666</v>
      </c>
      <c r="W459" s="137">
        <f t="shared" si="150"/>
        <v>150</v>
      </c>
    </row>
    <row r="460" spans="1:23" ht="13.5" thickBot="1">
      <c r="A460" s="394" t="s">
        <v>331</v>
      </c>
      <c r="C460" s="1">
        <v>2</v>
      </c>
      <c r="F460" s="1">
        <v>4</v>
      </c>
      <c r="I460" s="1">
        <v>1040</v>
      </c>
      <c r="J460" s="25">
        <v>3721</v>
      </c>
      <c r="K460" s="25" t="s">
        <v>101</v>
      </c>
      <c r="L460" s="25"/>
      <c r="M460" s="26">
        <v>0</v>
      </c>
      <c r="N460" s="29">
        <v>22000</v>
      </c>
      <c r="O460" s="26">
        <v>30000</v>
      </c>
      <c r="P460" s="29">
        <v>30000</v>
      </c>
      <c r="Q460" s="139">
        <v>20000</v>
      </c>
      <c r="R460" s="100">
        <v>30000</v>
      </c>
      <c r="S460" s="138">
        <v>20000</v>
      </c>
      <c r="T460" s="29">
        <v>20000</v>
      </c>
      <c r="U460" s="137">
        <f t="shared" si="150"/>
        <v>100</v>
      </c>
      <c r="V460" s="137">
        <f t="shared" si="150"/>
        <v>66.66666666666666</v>
      </c>
      <c r="W460" s="137">
        <f t="shared" si="150"/>
        <v>150</v>
      </c>
    </row>
    <row r="461" spans="1:23" ht="12.75">
      <c r="A461" s="16"/>
      <c r="J461" s="177"/>
      <c r="K461" s="177" t="s">
        <v>259</v>
      </c>
      <c r="L461" s="177"/>
      <c r="M461" s="178">
        <f aca="true" t="shared" si="151" ref="M461:R461">M458</f>
        <v>0</v>
      </c>
      <c r="N461" s="178">
        <f>N458</f>
        <v>22000</v>
      </c>
      <c r="O461" s="178">
        <f t="shared" si="151"/>
        <v>30000</v>
      </c>
      <c r="P461" s="178">
        <f t="shared" si="151"/>
        <v>30000</v>
      </c>
      <c r="Q461" s="179">
        <f>Q458</f>
        <v>20000</v>
      </c>
      <c r="R461" s="290">
        <f t="shared" si="151"/>
        <v>30000</v>
      </c>
      <c r="S461" s="179">
        <f>S458</f>
        <v>20000</v>
      </c>
      <c r="T461" s="178">
        <f>T458</f>
        <v>20000</v>
      </c>
      <c r="U461" s="137">
        <f t="shared" si="150"/>
        <v>100</v>
      </c>
      <c r="V461" s="137">
        <f t="shared" si="150"/>
        <v>66.66666666666666</v>
      </c>
      <c r="W461" s="137">
        <f t="shared" si="150"/>
        <v>150</v>
      </c>
    </row>
    <row r="462" spans="1:23" ht="13.5" thickBot="1">
      <c r="A462" s="16"/>
      <c r="J462" s="147"/>
      <c r="K462" s="147"/>
      <c r="L462" s="147"/>
      <c r="M462" s="109"/>
      <c r="N462" s="109"/>
      <c r="O462" s="109"/>
      <c r="P462" s="109"/>
      <c r="Q462" s="154"/>
      <c r="R462" s="307"/>
      <c r="S462" s="154"/>
      <c r="T462" s="109"/>
      <c r="U462" s="176"/>
      <c r="V462" s="176"/>
      <c r="W462" s="176"/>
    </row>
    <row r="463" spans="1:23" s="341" customFormat="1" ht="13.5" thickBot="1">
      <c r="A463" s="403"/>
      <c r="B463" s="403"/>
      <c r="C463" s="403"/>
      <c r="D463" s="403"/>
      <c r="E463" s="403"/>
      <c r="F463" s="403"/>
      <c r="G463" s="403"/>
      <c r="H463" s="403"/>
      <c r="I463" s="403"/>
      <c r="J463" s="327" t="s">
        <v>614</v>
      </c>
      <c r="K463" s="327" t="s">
        <v>590</v>
      </c>
      <c r="L463" s="327"/>
      <c r="M463" s="328"/>
      <c r="N463" s="328"/>
      <c r="O463" s="328"/>
      <c r="P463" s="328"/>
      <c r="Q463" s="329"/>
      <c r="R463" s="330"/>
      <c r="S463" s="329"/>
      <c r="T463" s="328"/>
      <c r="U463" s="439"/>
      <c r="V463" s="439"/>
      <c r="W463" s="439"/>
    </row>
    <row r="464" spans="1:23" s="421" customFormat="1" ht="13.5" thickTop="1">
      <c r="A464" s="396" t="s">
        <v>588</v>
      </c>
      <c r="B464" s="396"/>
      <c r="C464" s="396"/>
      <c r="D464" s="396"/>
      <c r="E464" s="396"/>
      <c r="F464" s="396"/>
      <c r="G464" s="396"/>
      <c r="H464" s="396"/>
      <c r="I464" s="396">
        <v>800</v>
      </c>
      <c r="J464" s="396" t="s">
        <v>213</v>
      </c>
      <c r="K464" s="396" t="s">
        <v>288</v>
      </c>
      <c r="L464" s="396"/>
      <c r="M464" s="429"/>
      <c r="N464" s="429"/>
      <c r="O464" s="429"/>
      <c r="P464" s="429"/>
      <c r="Q464" s="430"/>
      <c r="R464" s="431"/>
      <c r="S464" s="429"/>
      <c r="T464" s="429"/>
      <c r="U464" s="432"/>
      <c r="V464" s="432"/>
      <c r="W464" s="432"/>
    </row>
    <row r="465" spans="1:23" ht="12.75">
      <c r="A465" s="397" t="s">
        <v>332</v>
      </c>
      <c r="B465" s="8"/>
      <c r="C465" s="8"/>
      <c r="D465" s="8"/>
      <c r="E465" s="8"/>
      <c r="F465" s="8"/>
      <c r="G465" s="8"/>
      <c r="H465" s="8"/>
      <c r="I465" s="8">
        <v>820</v>
      </c>
      <c r="J465" s="357" t="s">
        <v>135</v>
      </c>
      <c r="K465" s="357" t="s">
        <v>162</v>
      </c>
      <c r="L465" s="357"/>
      <c r="M465" s="18"/>
      <c r="N465" s="18"/>
      <c r="O465" s="18"/>
      <c r="P465" s="18"/>
      <c r="Q465" s="151"/>
      <c r="R465" s="220"/>
      <c r="S465" s="150"/>
      <c r="T465" s="150"/>
      <c r="U465" s="156"/>
      <c r="V465" s="156"/>
      <c r="W465" s="156"/>
    </row>
    <row r="466" spans="1:23" ht="12.75">
      <c r="A466" s="396" t="s">
        <v>332</v>
      </c>
      <c r="I466" s="1">
        <v>820</v>
      </c>
      <c r="J466" s="105">
        <v>3</v>
      </c>
      <c r="K466" s="105" t="s">
        <v>9</v>
      </c>
      <c r="L466" s="105"/>
      <c r="M466" s="78">
        <f aca="true" t="shared" si="152" ref="M466:R466">M467+M471</f>
        <v>40250</v>
      </c>
      <c r="N466" s="77">
        <f>N467+N471</f>
        <v>47000</v>
      </c>
      <c r="O466" s="77">
        <f t="shared" si="152"/>
        <v>60000</v>
      </c>
      <c r="P466" s="77">
        <f t="shared" si="152"/>
        <v>60000</v>
      </c>
      <c r="Q466" s="135">
        <f>Q467+Q471</f>
        <v>50000</v>
      </c>
      <c r="R466" s="100">
        <f t="shared" si="152"/>
        <v>50000</v>
      </c>
      <c r="S466" s="136">
        <f>S467+S471</f>
        <v>75000</v>
      </c>
      <c r="T466" s="77">
        <f>T467+T471</f>
        <v>75000</v>
      </c>
      <c r="U466" s="152"/>
      <c r="V466" s="152"/>
      <c r="W466" s="152"/>
    </row>
    <row r="467" spans="1:23" ht="12.75">
      <c r="A467" s="396" t="s">
        <v>332</v>
      </c>
      <c r="I467" s="1">
        <v>820</v>
      </c>
      <c r="J467" s="28">
        <v>32</v>
      </c>
      <c r="K467" s="70" t="s">
        <v>41</v>
      </c>
      <c r="L467" s="71"/>
      <c r="M467" s="26">
        <f aca="true" t="shared" si="153" ref="M467:R467">M468+M469</f>
        <v>0</v>
      </c>
      <c r="N467" s="29">
        <f>N468+N469</f>
        <v>0</v>
      </c>
      <c r="O467" s="29">
        <f t="shared" si="153"/>
        <v>0</v>
      </c>
      <c r="P467" s="29">
        <f t="shared" si="153"/>
        <v>0</v>
      </c>
      <c r="Q467" s="139">
        <f>Q468+Q469</f>
        <v>0</v>
      </c>
      <c r="R467" s="100">
        <f t="shared" si="153"/>
        <v>0</v>
      </c>
      <c r="S467" s="138">
        <f>S468+S469</f>
        <v>0</v>
      </c>
      <c r="T467" s="29">
        <f>T468+T469</f>
        <v>0</v>
      </c>
      <c r="U467" s="137">
        <f aca="true" t="shared" si="154" ref="U467:U473">P466/O466*100</f>
        <v>100</v>
      </c>
      <c r="V467" s="137">
        <f aca="true" t="shared" si="155" ref="V467:V473">Q466/P466*100</f>
        <v>83.33333333333334</v>
      </c>
      <c r="W467" s="137">
        <f aca="true" t="shared" si="156" ref="W467:W473">R466/Q466*100</f>
        <v>100</v>
      </c>
    </row>
    <row r="468" spans="1:23" ht="12.75" hidden="1">
      <c r="A468" s="396" t="s">
        <v>332</v>
      </c>
      <c r="I468" s="1">
        <v>820</v>
      </c>
      <c r="J468" s="72">
        <v>322</v>
      </c>
      <c r="K468" s="72" t="s">
        <v>94</v>
      </c>
      <c r="L468" s="72"/>
      <c r="M468" s="26">
        <v>0</v>
      </c>
      <c r="N468" s="29">
        <v>0</v>
      </c>
      <c r="O468" s="29">
        <v>0</v>
      </c>
      <c r="P468" s="29">
        <v>0</v>
      </c>
      <c r="Q468" s="139">
        <v>0</v>
      </c>
      <c r="R468" s="100">
        <v>0</v>
      </c>
      <c r="S468" s="138">
        <v>0</v>
      </c>
      <c r="T468" s="29">
        <v>0</v>
      </c>
      <c r="U468" s="137" t="e">
        <f t="shared" si="154"/>
        <v>#DIV/0!</v>
      </c>
      <c r="V468" s="137" t="e">
        <f t="shared" si="155"/>
        <v>#DIV/0!</v>
      </c>
      <c r="W468" s="137" t="e">
        <f t="shared" si="156"/>
        <v>#DIV/0!</v>
      </c>
    </row>
    <row r="469" spans="1:23" ht="12.75" hidden="1">
      <c r="A469" s="396" t="s">
        <v>332</v>
      </c>
      <c r="I469" s="1">
        <v>820</v>
      </c>
      <c r="J469" s="72">
        <v>323</v>
      </c>
      <c r="K469" s="72" t="s">
        <v>44</v>
      </c>
      <c r="L469" s="72"/>
      <c r="M469" s="26">
        <v>0</v>
      </c>
      <c r="N469" s="29">
        <v>0</v>
      </c>
      <c r="O469" s="29">
        <v>0</v>
      </c>
      <c r="P469" s="29">
        <v>0</v>
      </c>
      <c r="Q469" s="139">
        <v>0</v>
      </c>
      <c r="R469" s="100">
        <v>0</v>
      </c>
      <c r="S469" s="138">
        <v>0</v>
      </c>
      <c r="T469" s="29">
        <v>0</v>
      </c>
      <c r="U469" s="137" t="e">
        <f t="shared" si="154"/>
        <v>#DIV/0!</v>
      </c>
      <c r="V469" s="137" t="e">
        <f t="shared" si="155"/>
        <v>#DIV/0!</v>
      </c>
      <c r="W469" s="137" t="e">
        <f t="shared" si="156"/>
        <v>#DIV/0!</v>
      </c>
    </row>
    <row r="470" spans="1:23" ht="12.75" hidden="1">
      <c r="A470" s="396" t="s">
        <v>332</v>
      </c>
      <c r="I470" s="1">
        <v>820</v>
      </c>
      <c r="J470" s="72">
        <v>329</v>
      </c>
      <c r="K470" s="72" t="s">
        <v>103</v>
      </c>
      <c r="L470" s="72"/>
      <c r="M470" s="26">
        <v>0</v>
      </c>
      <c r="N470" s="29">
        <v>0</v>
      </c>
      <c r="O470" s="29">
        <v>0</v>
      </c>
      <c r="P470" s="29">
        <v>0</v>
      </c>
      <c r="Q470" s="139">
        <v>0</v>
      </c>
      <c r="R470" s="100">
        <v>0</v>
      </c>
      <c r="S470" s="138">
        <v>0</v>
      </c>
      <c r="T470" s="29">
        <v>0</v>
      </c>
      <c r="U470" s="137" t="e">
        <f t="shared" si="154"/>
        <v>#DIV/0!</v>
      </c>
      <c r="V470" s="137" t="e">
        <f t="shared" si="155"/>
        <v>#DIV/0!</v>
      </c>
      <c r="W470" s="137" t="e">
        <f t="shared" si="156"/>
        <v>#DIV/0!</v>
      </c>
    </row>
    <row r="471" spans="1:23" ht="12.75" hidden="1">
      <c r="A471" s="396" t="s">
        <v>332</v>
      </c>
      <c r="I471" s="1">
        <v>820</v>
      </c>
      <c r="J471" s="28">
        <v>38</v>
      </c>
      <c r="K471" s="70" t="s">
        <v>219</v>
      </c>
      <c r="L471" s="71"/>
      <c r="M471" s="26">
        <f aca="true" t="shared" si="157" ref="M471:T471">M472</f>
        <v>40250</v>
      </c>
      <c r="N471" s="29">
        <f t="shared" si="157"/>
        <v>47000</v>
      </c>
      <c r="O471" s="29">
        <f t="shared" si="157"/>
        <v>60000</v>
      </c>
      <c r="P471" s="29">
        <f t="shared" si="157"/>
        <v>60000</v>
      </c>
      <c r="Q471" s="139">
        <f t="shared" si="157"/>
        <v>50000</v>
      </c>
      <c r="R471" s="100">
        <f t="shared" si="157"/>
        <v>50000</v>
      </c>
      <c r="S471" s="138">
        <f t="shared" si="157"/>
        <v>75000</v>
      </c>
      <c r="T471" s="29">
        <f t="shared" si="157"/>
        <v>75000</v>
      </c>
      <c r="U471" s="137" t="e">
        <f t="shared" si="154"/>
        <v>#DIV/0!</v>
      </c>
      <c r="V471" s="137" t="e">
        <f t="shared" si="155"/>
        <v>#DIV/0!</v>
      </c>
      <c r="W471" s="137" t="e">
        <f t="shared" si="156"/>
        <v>#DIV/0!</v>
      </c>
    </row>
    <row r="472" spans="1:23" ht="13.5" thickBot="1">
      <c r="A472" s="396" t="s">
        <v>332</v>
      </c>
      <c r="B472" s="1">
        <v>1</v>
      </c>
      <c r="C472" s="1">
        <v>2</v>
      </c>
      <c r="E472" s="1">
        <v>4</v>
      </c>
      <c r="I472" s="1">
        <v>820</v>
      </c>
      <c r="J472" s="28">
        <v>3811</v>
      </c>
      <c r="K472" s="28" t="s">
        <v>203</v>
      </c>
      <c r="L472" s="28"/>
      <c r="M472" s="26">
        <v>40250</v>
      </c>
      <c r="N472" s="29">
        <v>47000</v>
      </c>
      <c r="O472" s="29">
        <v>60000</v>
      </c>
      <c r="P472" s="29">
        <v>60000</v>
      </c>
      <c r="Q472" s="139">
        <v>50000</v>
      </c>
      <c r="R472" s="100">
        <v>50000</v>
      </c>
      <c r="S472" s="138">
        <v>75000</v>
      </c>
      <c r="T472" s="29">
        <v>75000</v>
      </c>
      <c r="U472" s="137">
        <f t="shared" si="154"/>
        <v>100</v>
      </c>
      <c r="V472" s="137">
        <f t="shared" si="155"/>
        <v>83.33333333333334</v>
      </c>
      <c r="W472" s="137">
        <f t="shared" si="156"/>
        <v>100</v>
      </c>
    </row>
    <row r="473" spans="1:23" ht="12.75">
      <c r="A473" s="16"/>
      <c r="J473" s="177"/>
      <c r="K473" s="177" t="s">
        <v>259</v>
      </c>
      <c r="L473" s="177"/>
      <c r="M473" s="178">
        <f aca="true" t="shared" si="158" ref="M473:R473">M466</f>
        <v>40250</v>
      </c>
      <c r="N473" s="178">
        <f>N466</f>
        <v>47000</v>
      </c>
      <c r="O473" s="178">
        <f t="shared" si="158"/>
        <v>60000</v>
      </c>
      <c r="P473" s="178">
        <f t="shared" si="158"/>
        <v>60000</v>
      </c>
      <c r="Q473" s="179">
        <f>Q466</f>
        <v>50000</v>
      </c>
      <c r="R473" s="290">
        <f t="shared" si="158"/>
        <v>50000</v>
      </c>
      <c r="S473" s="179">
        <f>S466</f>
        <v>75000</v>
      </c>
      <c r="T473" s="178">
        <f>T466</f>
        <v>75000</v>
      </c>
      <c r="U473" s="137">
        <f t="shared" si="154"/>
        <v>100</v>
      </c>
      <c r="V473" s="137">
        <f t="shared" si="155"/>
        <v>83.33333333333334</v>
      </c>
      <c r="W473" s="137">
        <f t="shared" si="156"/>
        <v>100</v>
      </c>
    </row>
    <row r="474" spans="1:23" ht="13.5" thickBot="1">
      <c r="A474" s="16"/>
      <c r="J474" s="147"/>
      <c r="K474" s="147"/>
      <c r="L474" s="147"/>
      <c r="M474" s="109"/>
      <c r="N474" s="109"/>
      <c r="O474" s="109"/>
      <c r="P474" s="109"/>
      <c r="Q474" s="154"/>
      <c r="R474" s="307"/>
      <c r="S474" s="154"/>
      <c r="T474" s="109"/>
      <c r="U474" s="142"/>
      <c r="V474" s="142"/>
      <c r="W474" s="142"/>
    </row>
    <row r="475" spans="10:23" ht="12.75">
      <c r="J475" s="366"/>
      <c r="K475" s="366" t="s">
        <v>537</v>
      </c>
      <c r="L475" s="366"/>
      <c r="M475" s="354"/>
      <c r="N475" s="354"/>
      <c r="O475" s="354"/>
      <c r="P475" s="354"/>
      <c r="Q475" s="355"/>
      <c r="R475" s="356"/>
      <c r="S475" s="362"/>
      <c r="T475" s="362"/>
      <c r="U475" s="180"/>
      <c r="V475" s="180"/>
      <c r="W475" s="180"/>
    </row>
    <row r="476" spans="1:23" ht="12.75">
      <c r="A476" s="397" t="s">
        <v>615</v>
      </c>
      <c r="B476" s="8"/>
      <c r="C476" s="8"/>
      <c r="D476" s="8"/>
      <c r="E476" s="8"/>
      <c r="F476" s="8"/>
      <c r="G476" s="8"/>
      <c r="H476" s="8"/>
      <c r="I476" s="8">
        <v>820</v>
      </c>
      <c r="J476" s="345" t="s">
        <v>135</v>
      </c>
      <c r="K476" s="345" t="s">
        <v>163</v>
      </c>
      <c r="L476" s="345"/>
      <c r="M476" s="354"/>
      <c r="N476" s="354"/>
      <c r="O476" s="354"/>
      <c r="P476" s="354"/>
      <c r="Q476" s="355"/>
      <c r="R476" s="356"/>
      <c r="S476" s="362"/>
      <c r="T476" s="362"/>
      <c r="U476" s="204"/>
      <c r="V476" s="204"/>
      <c r="W476" s="204"/>
    </row>
    <row r="477" spans="1:23" ht="12.75">
      <c r="A477" s="394" t="s">
        <v>615</v>
      </c>
      <c r="I477" s="1">
        <v>820</v>
      </c>
      <c r="J477" s="66">
        <v>3</v>
      </c>
      <c r="K477" s="66" t="s">
        <v>9</v>
      </c>
      <c r="L477" s="66"/>
      <c r="M477" s="78">
        <f aca="true" t="shared" si="159" ref="M477:T478">M478</f>
        <v>0</v>
      </c>
      <c r="N477" s="77">
        <f t="shared" si="159"/>
        <v>0</v>
      </c>
      <c r="O477" s="78">
        <f t="shared" si="159"/>
        <v>15000</v>
      </c>
      <c r="P477" s="77">
        <f t="shared" si="159"/>
        <v>15000</v>
      </c>
      <c r="Q477" s="135">
        <f t="shared" si="159"/>
        <v>10000</v>
      </c>
      <c r="R477" s="100">
        <f t="shared" si="159"/>
        <v>15000</v>
      </c>
      <c r="S477" s="136">
        <f t="shared" si="159"/>
        <v>30000</v>
      </c>
      <c r="T477" s="77">
        <f t="shared" si="159"/>
        <v>30000</v>
      </c>
      <c r="U477" s="152"/>
      <c r="V477" s="152"/>
      <c r="W477" s="152"/>
    </row>
    <row r="478" spans="1:23" ht="12.75">
      <c r="A478" s="394" t="s">
        <v>615</v>
      </c>
      <c r="I478" s="1">
        <v>820</v>
      </c>
      <c r="J478" s="25">
        <v>38</v>
      </c>
      <c r="K478" s="25" t="s">
        <v>52</v>
      </c>
      <c r="L478" s="25"/>
      <c r="M478" s="26">
        <f t="shared" si="159"/>
        <v>0</v>
      </c>
      <c r="N478" s="29">
        <f t="shared" si="159"/>
        <v>0</v>
      </c>
      <c r="O478" s="26">
        <f t="shared" si="159"/>
        <v>15000</v>
      </c>
      <c r="P478" s="29">
        <f t="shared" si="159"/>
        <v>15000</v>
      </c>
      <c r="Q478" s="139">
        <f t="shared" si="159"/>
        <v>10000</v>
      </c>
      <c r="R478" s="100">
        <f t="shared" si="159"/>
        <v>15000</v>
      </c>
      <c r="S478" s="138">
        <f t="shared" si="159"/>
        <v>30000</v>
      </c>
      <c r="T478" s="29">
        <f t="shared" si="159"/>
        <v>30000</v>
      </c>
      <c r="U478" s="137">
        <f aca="true" t="shared" si="160" ref="U478:W480">P477/O477*100</f>
        <v>100</v>
      </c>
      <c r="V478" s="137">
        <f t="shared" si="160"/>
        <v>66.66666666666666</v>
      </c>
      <c r="W478" s="137">
        <f t="shared" si="160"/>
        <v>150</v>
      </c>
    </row>
    <row r="479" spans="1:23" ht="13.5" thickBot="1">
      <c r="A479" s="394" t="s">
        <v>615</v>
      </c>
      <c r="B479" s="1">
        <v>1</v>
      </c>
      <c r="C479" s="1">
        <v>2</v>
      </c>
      <c r="E479" s="1">
        <v>4</v>
      </c>
      <c r="I479" s="1">
        <v>820</v>
      </c>
      <c r="J479" s="65">
        <v>381</v>
      </c>
      <c r="K479" s="216" t="s">
        <v>53</v>
      </c>
      <c r="L479" s="217"/>
      <c r="M479" s="26">
        <v>0</v>
      </c>
      <c r="N479" s="29">
        <v>0</v>
      </c>
      <c r="O479" s="26">
        <v>15000</v>
      </c>
      <c r="P479" s="29">
        <v>15000</v>
      </c>
      <c r="Q479" s="139">
        <v>10000</v>
      </c>
      <c r="R479" s="100">
        <v>15000</v>
      </c>
      <c r="S479" s="138">
        <v>30000</v>
      </c>
      <c r="T479" s="29">
        <v>30000</v>
      </c>
      <c r="U479" s="137">
        <f t="shared" si="160"/>
        <v>100</v>
      </c>
      <c r="V479" s="137">
        <f t="shared" si="160"/>
        <v>66.66666666666666</v>
      </c>
      <c r="W479" s="137">
        <f t="shared" si="160"/>
        <v>150</v>
      </c>
    </row>
    <row r="480" spans="1:23" ht="12.75">
      <c r="A480" s="16"/>
      <c r="J480" s="177"/>
      <c r="K480" s="177" t="s">
        <v>259</v>
      </c>
      <c r="L480" s="177"/>
      <c r="M480" s="178">
        <f aca="true" t="shared" si="161" ref="M480:R480">M477</f>
        <v>0</v>
      </c>
      <c r="N480" s="178">
        <f>N477</f>
        <v>0</v>
      </c>
      <c r="O480" s="178">
        <f t="shared" si="161"/>
        <v>15000</v>
      </c>
      <c r="P480" s="178">
        <f t="shared" si="161"/>
        <v>15000</v>
      </c>
      <c r="Q480" s="179">
        <f>Q477</f>
        <v>10000</v>
      </c>
      <c r="R480" s="290">
        <f t="shared" si="161"/>
        <v>15000</v>
      </c>
      <c r="S480" s="179">
        <f>S477</f>
        <v>30000</v>
      </c>
      <c r="T480" s="178">
        <f>T477</f>
        <v>30000</v>
      </c>
      <c r="U480" s="137">
        <f t="shared" si="160"/>
        <v>100</v>
      </c>
      <c r="V480" s="137">
        <f t="shared" si="160"/>
        <v>66.66666666666666</v>
      </c>
      <c r="W480" s="137">
        <f t="shared" si="160"/>
        <v>150</v>
      </c>
    </row>
    <row r="481" spans="1:23" ht="13.5" thickBot="1">
      <c r="A481" s="16"/>
      <c r="J481" s="147"/>
      <c r="K481" s="147"/>
      <c r="L481" s="147"/>
      <c r="M481" s="109"/>
      <c r="N481" s="109"/>
      <c r="O481" s="109"/>
      <c r="P481" s="109"/>
      <c r="Q481" s="154"/>
      <c r="R481" s="307"/>
      <c r="S481" s="154"/>
      <c r="T481" s="109"/>
      <c r="U481" s="142"/>
      <c r="V481" s="142"/>
      <c r="W481" s="142"/>
    </row>
    <row r="482" spans="10:23" ht="12.75">
      <c r="J482" s="343"/>
      <c r="K482" s="343" t="s">
        <v>538</v>
      </c>
      <c r="L482" s="343"/>
      <c r="M482" s="367"/>
      <c r="N482" s="367"/>
      <c r="O482" s="367"/>
      <c r="P482" s="367"/>
      <c r="Q482" s="368"/>
      <c r="R482" s="369"/>
      <c r="S482" s="367"/>
      <c r="T482" s="367"/>
      <c r="U482" s="180"/>
      <c r="V482" s="180"/>
      <c r="W482" s="180"/>
    </row>
    <row r="483" spans="1:23" ht="12.75">
      <c r="A483" s="397" t="s">
        <v>616</v>
      </c>
      <c r="B483" s="8"/>
      <c r="C483" s="8"/>
      <c r="D483" s="8"/>
      <c r="E483" s="8"/>
      <c r="F483" s="8"/>
      <c r="G483" s="8"/>
      <c r="H483" s="8"/>
      <c r="I483" s="8">
        <v>840</v>
      </c>
      <c r="J483" s="343" t="s">
        <v>135</v>
      </c>
      <c r="K483" s="343" t="s">
        <v>164</v>
      </c>
      <c r="L483" s="343"/>
      <c r="M483" s="367"/>
      <c r="N483" s="367"/>
      <c r="O483" s="367"/>
      <c r="P483" s="367"/>
      <c r="Q483" s="368"/>
      <c r="R483" s="369"/>
      <c r="S483" s="369"/>
      <c r="T483" s="369"/>
      <c r="U483" s="204"/>
      <c r="V483" s="204"/>
      <c r="W483" s="204"/>
    </row>
    <row r="484" spans="1:23" ht="12.75">
      <c r="A484" s="396" t="s">
        <v>616</v>
      </c>
      <c r="I484" s="1">
        <v>840</v>
      </c>
      <c r="J484" s="66">
        <v>3</v>
      </c>
      <c r="K484" s="66" t="s">
        <v>9</v>
      </c>
      <c r="L484" s="66"/>
      <c r="M484" s="78">
        <f aca="true" t="shared" si="162" ref="M484:T485">M485</f>
        <v>21004</v>
      </c>
      <c r="N484" s="77">
        <f t="shared" si="162"/>
        <v>25000</v>
      </c>
      <c r="O484" s="77">
        <f t="shared" si="162"/>
        <v>45000</v>
      </c>
      <c r="P484" s="77">
        <f t="shared" si="162"/>
        <v>50000</v>
      </c>
      <c r="Q484" s="135">
        <f t="shared" si="162"/>
        <v>25000</v>
      </c>
      <c r="R484" s="100">
        <f t="shared" si="162"/>
        <v>50000</v>
      </c>
      <c r="S484" s="136">
        <f t="shared" si="162"/>
        <v>30000</v>
      </c>
      <c r="T484" s="77">
        <f t="shared" si="162"/>
        <v>30000</v>
      </c>
      <c r="U484" s="152"/>
      <c r="V484" s="152"/>
      <c r="W484" s="152"/>
    </row>
    <row r="485" spans="1:23" ht="12.75">
      <c r="A485" s="396" t="s">
        <v>616</v>
      </c>
      <c r="I485" s="1">
        <v>840</v>
      </c>
      <c r="J485" s="25">
        <v>38</v>
      </c>
      <c r="K485" s="25" t="s">
        <v>52</v>
      </c>
      <c r="L485" s="25"/>
      <c r="M485" s="26">
        <f t="shared" si="162"/>
        <v>21004</v>
      </c>
      <c r="N485" s="29">
        <f t="shared" si="162"/>
        <v>25000</v>
      </c>
      <c r="O485" s="29">
        <f t="shared" si="162"/>
        <v>45000</v>
      </c>
      <c r="P485" s="29">
        <f t="shared" si="162"/>
        <v>50000</v>
      </c>
      <c r="Q485" s="139">
        <f t="shared" si="162"/>
        <v>25000</v>
      </c>
      <c r="R485" s="100">
        <f t="shared" si="162"/>
        <v>50000</v>
      </c>
      <c r="S485" s="138">
        <f t="shared" si="162"/>
        <v>30000</v>
      </c>
      <c r="T485" s="29">
        <f t="shared" si="162"/>
        <v>30000</v>
      </c>
      <c r="U485" s="137">
        <f aca="true" t="shared" si="163" ref="U485:W487">P484/O484*100</f>
        <v>111.11111111111111</v>
      </c>
      <c r="V485" s="137">
        <f t="shared" si="163"/>
        <v>50</v>
      </c>
      <c r="W485" s="137">
        <f t="shared" si="163"/>
        <v>200</v>
      </c>
    </row>
    <row r="486" spans="1:23" ht="13.5" thickBot="1">
      <c r="A486" s="396" t="s">
        <v>616</v>
      </c>
      <c r="B486" s="1">
        <v>1</v>
      </c>
      <c r="C486" s="1">
        <v>2</v>
      </c>
      <c r="E486" s="1">
        <v>4</v>
      </c>
      <c r="I486" s="1">
        <v>840</v>
      </c>
      <c r="J486" s="25">
        <v>3811</v>
      </c>
      <c r="K486" s="25" t="s">
        <v>203</v>
      </c>
      <c r="L486" s="25"/>
      <c r="M486" s="26">
        <v>21004</v>
      </c>
      <c r="N486" s="29">
        <v>25000</v>
      </c>
      <c r="O486" s="29">
        <v>45000</v>
      </c>
      <c r="P486" s="29">
        <v>50000</v>
      </c>
      <c r="Q486" s="139">
        <v>25000</v>
      </c>
      <c r="R486" s="100">
        <v>50000</v>
      </c>
      <c r="S486" s="138">
        <v>30000</v>
      </c>
      <c r="T486" s="29">
        <v>30000</v>
      </c>
      <c r="U486" s="137">
        <f t="shared" si="163"/>
        <v>111.11111111111111</v>
      </c>
      <c r="V486" s="137">
        <f t="shared" si="163"/>
        <v>50</v>
      </c>
      <c r="W486" s="137">
        <f t="shared" si="163"/>
        <v>200</v>
      </c>
    </row>
    <row r="487" spans="1:23" ht="12.75">
      <c r="A487" s="16"/>
      <c r="J487" s="177"/>
      <c r="K487" s="177" t="s">
        <v>259</v>
      </c>
      <c r="L487" s="177"/>
      <c r="M487" s="178">
        <f aca="true" t="shared" si="164" ref="M487:R487">M484</f>
        <v>21004</v>
      </c>
      <c r="N487" s="178">
        <f>N484</f>
        <v>25000</v>
      </c>
      <c r="O487" s="178">
        <f t="shared" si="164"/>
        <v>45000</v>
      </c>
      <c r="P487" s="178">
        <f t="shared" si="164"/>
        <v>50000</v>
      </c>
      <c r="Q487" s="179">
        <f>Q484</f>
        <v>25000</v>
      </c>
      <c r="R487" s="290">
        <f t="shared" si="164"/>
        <v>50000</v>
      </c>
      <c r="S487" s="179">
        <f>S484</f>
        <v>30000</v>
      </c>
      <c r="T487" s="178">
        <f>T484</f>
        <v>30000</v>
      </c>
      <c r="U487" s="137">
        <f t="shared" si="163"/>
        <v>111.11111111111111</v>
      </c>
      <c r="V487" s="137">
        <f t="shared" si="163"/>
        <v>50</v>
      </c>
      <c r="W487" s="137">
        <f t="shared" si="163"/>
        <v>200</v>
      </c>
    </row>
    <row r="488" spans="1:23" ht="13.5" thickBot="1">
      <c r="A488" s="16"/>
      <c r="J488" s="147"/>
      <c r="K488" s="147"/>
      <c r="L488" s="147"/>
      <c r="M488" s="109"/>
      <c r="N488" s="109"/>
      <c r="O488" s="109"/>
      <c r="P488" s="109"/>
      <c r="Q488" s="154"/>
      <c r="R488" s="307"/>
      <c r="S488" s="154"/>
      <c r="T488" s="109"/>
      <c r="U488" s="142"/>
      <c r="V488" s="142"/>
      <c r="W488" s="142"/>
    </row>
    <row r="489" spans="10:23" ht="12.75">
      <c r="J489" s="343"/>
      <c r="K489" s="343" t="s">
        <v>281</v>
      </c>
      <c r="L489" s="343"/>
      <c r="M489" s="367"/>
      <c r="N489" s="367"/>
      <c r="O489" s="367"/>
      <c r="P489" s="367"/>
      <c r="Q489" s="368"/>
      <c r="R489" s="369"/>
      <c r="S489" s="367"/>
      <c r="T489" s="367"/>
      <c r="U489" s="180"/>
      <c r="V489" s="180"/>
      <c r="W489" s="180"/>
    </row>
    <row r="490" spans="1:24" ht="12.75">
      <c r="A490" s="397" t="s">
        <v>617</v>
      </c>
      <c r="B490" s="8"/>
      <c r="C490" s="8"/>
      <c r="D490" s="8"/>
      <c r="E490" s="8"/>
      <c r="F490" s="8"/>
      <c r="G490" s="8"/>
      <c r="H490" s="8"/>
      <c r="I490" s="8">
        <v>1080</v>
      </c>
      <c r="J490" s="343" t="s">
        <v>92</v>
      </c>
      <c r="K490" s="343" t="s">
        <v>212</v>
      </c>
      <c r="L490" s="343"/>
      <c r="M490" s="367"/>
      <c r="N490" s="367"/>
      <c r="O490" s="367"/>
      <c r="P490" s="367"/>
      <c r="Q490" s="368"/>
      <c r="R490" s="369"/>
      <c r="S490" s="367"/>
      <c r="T490" s="367"/>
      <c r="U490" s="156"/>
      <c r="V490" s="156"/>
      <c r="W490" s="156"/>
      <c r="X490" s="21"/>
    </row>
    <row r="491" spans="1:23" s="21" customFormat="1" ht="12.75">
      <c r="A491" s="396" t="s">
        <v>617</v>
      </c>
      <c r="I491" s="21">
        <v>1080</v>
      </c>
      <c r="J491" s="105">
        <v>3</v>
      </c>
      <c r="K491" s="105" t="s">
        <v>9</v>
      </c>
      <c r="L491" s="28"/>
      <c r="M491" s="77">
        <f aca="true" t="shared" si="165" ref="M491:T492">M492</f>
        <v>0</v>
      </c>
      <c r="N491" s="77">
        <f t="shared" si="165"/>
        <v>0</v>
      </c>
      <c r="O491" s="77">
        <f t="shared" si="165"/>
        <v>0</v>
      </c>
      <c r="P491" s="77">
        <f t="shared" si="165"/>
        <v>0</v>
      </c>
      <c r="Q491" s="135">
        <f t="shared" si="165"/>
        <v>1500</v>
      </c>
      <c r="R491" s="100">
        <f t="shared" si="165"/>
        <v>0</v>
      </c>
      <c r="S491" s="136">
        <f t="shared" si="165"/>
        <v>0</v>
      </c>
      <c r="T491" s="77">
        <f t="shared" si="165"/>
        <v>0</v>
      </c>
      <c r="U491" s="152"/>
      <c r="V491" s="152"/>
      <c r="W491" s="152"/>
    </row>
    <row r="492" spans="1:23" s="21" customFormat="1" ht="12.75">
      <c r="A492" s="396" t="s">
        <v>617</v>
      </c>
      <c r="I492" s="21">
        <v>1080</v>
      </c>
      <c r="J492" s="28">
        <v>38</v>
      </c>
      <c r="K492" s="28" t="s">
        <v>52</v>
      </c>
      <c r="L492" s="28"/>
      <c r="M492" s="29">
        <v>0</v>
      </c>
      <c r="N492" s="29">
        <f>N493</f>
        <v>0</v>
      </c>
      <c r="O492" s="29">
        <f>O493</f>
        <v>0</v>
      </c>
      <c r="P492" s="29">
        <f>P493</f>
        <v>0</v>
      </c>
      <c r="Q492" s="139">
        <f t="shared" si="165"/>
        <v>1500</v>
      </c>
      <c r="R492" s="100">
        <f t="shared" si="165"/>
        <v>0</v>
      </c>
      <c r="S492" s="138">
        <f t="shared" si="165"/>
        <v>0</v>
      </c>
      <c r="T492" s="29">
        <f t="shared" si="165"/>
        <v>0</v>
      </c>
      <c r="U492" s="137" t="e">
        <f aca="true" t="shared" si="166" ref="U492:W494">P491/O491*100</f>
        <v>#DIV/0!</v>
      </c>
      <c r="V492" s="137" t="e">
        <f t="shared" si="166"/>
        <v>#DIV/0!</v>
      </c>
      <c r="W492" s="137">
        <f t="shared" si="166"/>
        <v>0</v>
      </c>
    </row>
    <row r="493" spans="1:23" s="21" customFormat="1" ht="13.5" thickBot="1">
      <c r="A493" s="396" t="s">
        <v>617</v>
      </c>
      <c r="B493" s="21">
        <v>1</v>
      </c>
      <c r="C493" s="21">
        <v>2</v>
      </c>
      <c r="E493" s="21">
        <v>4</v>
      </c>
      <c r="I493" s="21">
        <v>1080</v>
      </c>
      <c r="J493" s="57">
        <v>3811</v>
      </c>
      <c r="K493" s="57" t="s">
        <v>203</v>
      </c>
      <c r="L493" s="57"/>
      <c r="M493" s="58">
        <v>0</v>
      </c>
      <c r="N493" s="58">
        <v>0</v>
      </c>
      <c r="O493" s="58">
        <v>0</v>
      </c>
      <c r="P493" s="58">
        <v>0</v>
      </c>
      <c r="Q493" s="139">
        <v>1500</v>
      </c>
      <c r="R493" s="317">
        <v>0</v>
      </c>
      <c r="S493" s="138">
        <v>0</v>
      </c>
      <c r="T493" s="29">
        <v>0</v>
      </c>
      <c r="U493" s="137" t="e">
        <f t="shared" si="166"/>
        <v>#DIV/0!</v>
      </c>
      <c r="V493" s="137" t="e">
        <f t="shared" si="166"/>
        <v>#DIV/0!</v>
      </c>
      <c r="W493" s="137">
        <f t="shared" si="166"/>
        <v>0</v>
      </c>
    </row>
    <row r="494" spans="1:24" s="21" customFormat="1" ht="12.75">
      <c r="A494" s="16"/>
      <c r="B494" s="1"/>
      <c r="C494" s="1"/>
      <c r="D494" s="1"/>
      <c r="E494" s="1"/>
      <c r="F494" s="1"/>
      <c r="G494" s="1"/>
      <c r="H494" s="1"/>
      <c r="I494" s="1"/>
      <c r="J494" s="177"/>
      <c r="K494" s="177" t="s">
        <v>259</v>
      </c>
      <c r="L494" s="177"/>
      <c r="M494" s="178">
        <f aca="true" t="shared" si="167" ref="M494:R494">M491</f>
        <v>0</v>
      </c>
      <c r="N494" s="178">
        <f>N491</f>
        <v>0</v>
      </c>
      <c r="O494" s="178">
        <f t="shared" si="167"/>
        <v>0</v>
      </c>
      <c r="P494" s="178">
        <f t="shared" si="167"/>
        <v>0</v>
      </c>
      <c r="Q494" s="179">
        <f>Q491</f>
        <v>1500</v>
      </c>
      <c r="R494" s="290">
        <f t="shared" si="167"/>
        <v>0</v>
      </c>
      <c r="S494" s="179">
        <f>S491</f>
        <v>0</v>
      </c>
      <c r="T494" s="178">
        <f>T491</f>
        <v>0</v>
      </c>
      <c r="U494" s="137" t="e">
        <f t="shared" si="166"/>
        <v>#DIV/0!</v>
      </c>
      <c r="V494" s="137" t="e">
        <f t="shared" si="166"/>
        <v>#DIV/0!</v>
      </c>
      <c r="W494" s="137">
        <f t="shared" si="166"/>
        <v>0</v>
      </c>
      <c r="X494" s="1"/>
    </row>
    <row r="495" spans="1:23" s="59" customFormat="1" ht="13.5" thickBot="1">
      <c r="A495" s="413"/>
      <c r="J495" s="387"/>
      <c r="K495" s="387"/>
      <c r="L495" s="387"/>
      <c r="M495" s="388"/>
      <c r="N495" s="388"/>
      <c r="O495" s="388"/>
      <c r="P495" s="388"/>
      <c r="Q495" s="389"/>
      <c r="R495" s="392"/>
      <c r="S495" s="389"/>
      <c r="T495" s="388"/>
      <c r="U495" s="433"/>
      <c r="V495" s="433"/>
      <c r="W495" s="433"/>
    </row>
    <row r="496" spans="1:23" s="341" customFormat="1" ht="13.5" thickBot="1">
      <c r="A496" s="403"/>
      <c r="B496" s="403"/>
      <c r="C496" s="403"/>
      <c r="D496" s="403"/>
      <c r="E496" s="403"/>
      <c r="F496" s="403"/>
      <c r="G496" s="403"/>
      <c r="H496" s="403"/>
      <c r="I496" s="403"/>
      <c r="J496" s="327" t="s">
        <v>618</v>
      </c>
      <c r="K496" s="327" t="s">
        <v>591</v>
      </c>
      <c r="L496" s="327"/>
      <c r="M496" s="328"/>
      <c r="N496" s="328"/>
      <c r="O496" s="328"/>
      <c r="P496" s="328"/>
      <c r="Q496" s="329"/>
      <c r="R496" s="330"/>
      <c r="S496" s="329"/>
      <c r="T496" s="328"/>
      <c r="U496" s="439"/>
      <c r="V496" s="439"/>
      <c r="W496" s="439"/>
    </row>
    <row r="497" spans="1:23" s="59" customFormat="1" ht="13.5" thickTop="1">
      <c r="A497" s="394"/>
      <c r="J497" s="344" t="s">
        <v>213</v>
      </c>
      <c r="K497" s="344" t="s">
        <v>214</v>
      </c>
      <c r="L497" s="344"/>
      <c r="M497" s="413"/>
      <c r="N497" s="413"/>
      <c r="O497" s="413"/>
      <c r="P497" s="413"/>
      <c r="Q497" s="414"/>
      <c r="R497" s="415"/>
      <c r="S497" s="416"/>
      <c r="T497" s="416"/>
      <c r="U497" s="405"/>
      <c r="V497" s="405"/>
      <c r="W497" s="405"/>
    </row>
    <row r="498" spans="1:23" ht="12.75">
      <c r="A498" s="397" t="s">
        <v>619</v>
      </c>
      <c r="B498" s="8"/>
      <c r="C498" s="8"/>
      <c r="D498" s="8"/>
      <c r="E498" s="8"/>
      <c r="F498" s="8"/>
      <c r="G498" s="8"/>
      <c r="H498" s="8"/>
      <c r="I498" s="8">
        <v>810</v>
      </c>
      <c r="J498" s="343" t="s">
        <v>133</v>
      </c>
      <c r="K498" s="343" t="s">
        <v>165</v>
      </c>
      <c r="L498" s="343"/>
      <c r="M498" s="18"/>
      <c r="N498" s="18"/>
      <c r="O498" s="18"/>
      <c r="P498" s="18"/>
      <c r="Q498" s="151"/>
      <c r="R498" s="220"/>
      <c r="S498" s="150"/>
      <c r="T498" s="150"/>
      <c r="U498" s="156"/>
      <c r="V498" s="156"/>
      <c r="W498" s="156"/>
    </row>
    <row r="499" spans="1:23" ht="12.75">
      <c r="A499" s="396" t="s">
        <v>333</v>
      </c>
      <c r="I499" s="1">
        <v>810</v>
      </c>
      <c r="J499" s="66">
        <v>3</v>
      </c>
      <c r="K499" s="66" t="s">
        <v>9</v>
      </c>
      <c r="L499" s="66"/>
      <c r="M499" s="78">
        <f aca="true" t="shared" si="168" ref="M499:R499">M500+M504</f>
        <v>22040</v>
      </c>
      <c r="N499" s="77">
        <f>N500+N504</f>
        <v>44094</v>
      </c>
      <c r="O499" s="77">
        <f t="shared" si="168"/>
        <v>100000</v>
      </c>
      <c r="P499" s="77">
        <f t="shared" si="168"/>
        <v>110000</v>
      </c>
      <c r="Q499" s="135">
        <f>Q500+Q504</f>
        <v>45000</v>
      </c>
      <c r="R499" s="100">
        <f t="shared" si="168"/>
        <v>60000</v>
      </c>
      <c r="S499" s="136">
        <f>S500+S504</f>
        <v>120000</v>
      </c>
      <c r="T499" s="77">
        <f>T500+T504</f>
        <v>120000</v>
      </c>
      <c r="U499" s="152"/>
      <c r="V499" s="152"/>
      <c r="W499" s="152"/>
    </row>
    <row r="500" spans="1:23" ht="12.75">
      <c r="A500" s="396" t="s">
        <v>333</v>
      </c>
      <c r="I500" s="1">
        <v>810</v>
      </c>
      <c r="J500" s="25">
        <v>32</v>
      </c>
      <c r="K500" s="31" t="s">
        <v>41</v>
      </c>
      <c r="L500" s="30"/>
      <c r="M500" s="26">
        <f>M502</f>
        <v>0</v>
      </c>
      <c r="N500" s="29">
        <f>N502+N501</f>
        <v>5594</v>
      </c>
      <c r="O500" s="29">
        <f>O502</f>
        <v>50000</v>
      </c>
      <c r="P500" s="29">
        <f>P502+P501</f>
        <v>25000</v>
      </c>
      <c r="Q500" s="139">
        <f>Q502</f>
        <v>5000</v>
      </c>
      <c r="R500" s="100">
        <f>R502</f>
        <v>10000</v>
      </c>
      <c r="S500" s="138">
        <f>S502</f>
        <v>50000</v>
      </c>
      <c r="T500" s="29">
        <f>T502</f>
        <v>50000</v>
      </c>
      <c r="U500" s="137">
        <f aca="true" t="shared" si="169" ref="U500:U506">P499/O499*100</f>
        <v>110.00000000000001</v>
      </c>
      <c r="V500" s="137">
        <f aca="true" t="shared" si="170" ref="V500:V506">Q499/P499*100</f>
        <v>40.909090909090914</v>
      </c>
      <c r="W500" s="137">
        <f aca="true" t="shared" si="171" ref="W500:W506">R499/Q499*100</f>
        <v>133.33333333333331</v>
      </c>
    </row>
    <row r="501" spans="1:23" ht="12.75">
      <c r="A501" s="396" t="s">
        <v>333</v>
      </c>
      <c r="I501" s="1">
        <v>810</v>
      </c>
      <c r="J501" s="25">
        <v>32251</v>
      </c>
      <c r="K501" s="31" t="s">
        <v>305</v>
      </c>
      <c r="L501" s="30"/>
      <c r="M501" s="26"/>
      <c r="N501" s="29">
        <v>0</v>
      </c>
      <c r="O501" s="29">
        <v>0</v>
      </c>
      <c r="P501" s="29">
        <v>0</v>
      </c>
      <c r="Q501" s="139">
        <v>0</v>
      </c>
      <c r="R501" s="100">
        <v>0</v>
      </c>
      <c r="S501" s="138">
        <v>0</v>
      </c>
      <c r="T501" s="29">
        <v>0</v>
      </c>
      <c r="U501" s="137">
        <f t="shared" si="169"/>
        <v>50</v>
      </c>
      <c r="V501" s="137">
        <f t="shared" si="170"/>
        <v>20</v>
      </c>
      <c r="W501" s="137">
        <f t="shared" si="171"/>
        <v>200</v>
      </c>
    </row>
    <row r="502" spans="1:23" ht="12.75" hidden="1">
      <c r="A502" s="396" t="s">
        <v>333</v>
      </c>
      <c r="I502" s="1">
        <v>810</v>
      </c>
      <c r="J502" s="65">
        <v>323</v>
      </c>
      <c r="K502" s="65" t="s">
        <v>44</v>
      </c>
      <c r="L502" s="65"/>
      <c r="M502" s="26">
        <f aca="true" t="shared" si="172" ref="M502:T502">M503</f>
        <v>0</v>
      </c>
      <c r="N502" s="29">
        <f t="shared" si="172"/>
        <v>5594</v>
      </c>
      <c r="O502" s="29">
        <f t="shared" si="172"/>
        <v>50000</v>
      </c>
      <c r="P502" s="29">
        <f t="shared" si="172"/>
        <v>25000</v>
      </c>
      <c r="Q502" s="139">
        <f t="shared" si="172"/>
        <v>5000</v>
      </c>
      <c r="R502" s="100">
        <f t="shared" si="172"/>
        <v>10000</v>
      </c>
      <c r="S502" s="138">
        <f t="shared" si="172"/>
        <v>50000</v>
      </c>
      <c r="T502" s="29">
        <f t="shared" si="172"/>
        <v>50000</v>
      </c>
      <c r="U502" s="137"/>
      <c r="V502" s="137"/>
      <c r="W502" s="137"/>
    </row>
    <row r="503" spans="1:23" ht="12.75">
      <c r="A503" s="396" t="s">
        <v>333</v>
      </c>
      <c r="C503" s="1">
        <v>2</v>
      </c>
      <c r="D503" s="1">
        <v>3</v>
      </c>
      <c r="E503" s="1">
        <v>4</v>
      </c>
      <c r="I503" s="1">
        <v>810</v>
      </c>
      <c r="J503" s="25">
        <v>3232</v>
      </c>
      <c r="K503" s="25" t="s">
        <v>258</v>
      </c>
      <c r="L503" s="65"/>
      <c r="M503" s="26">
        <v>0</v>
      </c>
      <c r="N503" s="29">
        <v>5594</v>
      </c>
      <c r="O503" s="29">
        <v>50000</v>
      </c>
      <c r="P503" s="29">
        <v>25000</v>
      </c>
      <c r="Q503" s="139">
        <v>5000</v>
      </c>
      <c r="R503" s="100">
        <v>10000</v>
      </c>
      <c r="S503" s="138">
        <v>50000</v>
      </c>
      <c r="T503" s="29">
        <v>50000</v>
      </c>
      <c r="U503" s="137">
        <f t="shared" si="169"/>
        <v>50</v>
      </c>
      <c r="V503" s="137">
        <f t="shared" si="170"/>
        <v>20</v>
      </c>
      <c r="W503" s="137">
        <f t="shared" si="171"/>
        <v>200</v>
      </c>
    </row>
    <row r="504" spans="1:23" ht="12.75">
      <c r="A504" s="396" t="s">
        <v>333</v>
      </c>
      <c r="I504" s="1">
        <v>810</v>
      </c>
      <c r="J504" s="25">
        <v>38</v>
      </c>
      <c r="K504" s="25" t="s">
        <v>52</v>
      </c>
      <c r="L504" s="25"/>
      <c r="M504" s="26">
        <f aca="true" t="shared" si="173" ref="M504:T504">M505</f>
        <v>22040</v>
      </c>
      <c r="N504" s="29">
        <f t="shared" si="173"/>
        <v>38500</v>
      </c>
      <c r="O504" s="29">
        <f t="shared" si="173"/>
        <v>50000</v>
      </c>
      <c r="P504" s="29">
        <f t="shared" si="173"/>
        <v>85000</v>
      </c>
      <c r="Q504" s="139">
        <f t="shared" si="173"/>
        <v>40000</v>
      </c>
      <c r="R504" s="100">
        <f t="shared" si="173"/>
        <v>50000</v>
      </c>
      <c r="S504" s="138">
        <f t="shared" si="173"/>
        <v>70000</v>
      </c>
      <c r="T504" s="29">
        <f t="shared" si="173"/>
        <v>70000</v>
      </c>
      <c r="U504" s="137">
        <f t="shared" si="169"/>
        <v>50</v>
      </c>
      <c r="V504" s="137">
        <f t="shared" si="170"/>
        <v>20</v>
      </c>
      <c r="W504" s="137">
        <f t="shared" si="171"/>
        <v>200</v>
      </c>
    </row>
    <row r="505" spans="1:23" ht="13.5" thickBot="1">
      <c r="A505" s="396" t="s">
        <v>333</v>
      </c>
      <c r="B505" s="1">
        <v>1</v>
      </c>
      <c r="C505" s="1">
        <v>2</v>
      </c>
      <c r="E505" s="1">
        <v>4</v>
      </c>
      <c r="I505" s="1">
        <v>810</v>
      </c>
      <c r="J505" s="25">
        <v>3811</v>
      </c>
      <c r="K505" s="25" t="s">
        <v>203</v>
      </c>
      <c r="L505" s="25"/>
      <c r="M505" s="26">
        <v>22040</v>
      </c>
      <c r="N505" s="29">
        <v>38500</v>
      </c>
      <c r="O505" s="29">
        <v>50000</v>
      </c>
      <c r="P505" s="29">
        <v>85000</v>
      </c>
      <c r="Q505" s="139">
        <v>40000</v>
      </c>
      <c r="R505" s="100">
        <v>50000</v>
      </c>
      <c r="S505" s="138">
        <v>70000</v>
      </c>
      <c r="T505" s="29">
        <v>70000</v>
      </c>
      <c r="U505" s="137">
        <f t="shared" si="169"/>
        <v>170</v>
      </c>
      <c r="V505" s="137">
        <f t="shared" si="170"/>
        <v>47.05882352941176</v>
      </c>
      <c r="W505" s="137">
        <f t="shared" si="171"/>
        <v>125</v>
      </c>
    </row>
    <row r="506" spans="1:23" ht="13.5" thickBot="1">
      <c r="A506" s="16"/>
      <c r="J506" s="177"/>
      <c r="K506" s="177" t="s">
        <v>259</v>
      </c>
      <c r="L506" s="177"/>
      <c r="M506" s="178">
        <f aca="true" t="shared" si="174" ref="M506:R506">M499</f>
        <v>22040</v>
      </c>
      <c r="N506" s="178">
        <f>N499</f>
        <v>44094</v>
      </c>
      <c r="O506" s="178">
        <f t="shared" si="174"/>
        <v>100000</v>
      </c>
      <c r="P506" s="178">
        <f t="shared" si="174"/>
        <v>110000</v>
      </c>
      <c r="Q506" s="179">
        <f>Q499</f>
        <v>45000</v>
      </c>
      <c r="R506" s="290">
        <f t="shared" si="174"/>
        <v>60000</v>
      </c>
      <c r="S506" s="179">
        <f>S499</f>
        <v>120000</v>
      </c>
      <c r="T506" s="178">
        <f>T499</f>
        <v>120000</v>
      </c>
      <c r="U506" s="137">
        <f t="shared" si="169"/>
        <v>170</v>
      </c>
      <c r="V506" s="137">
        <f t="shared" si="170"/>
        <v>47.05882352941176</v>
      </c>
      <c r="W506" s="137">
        <f t="shared" si="171"/>
        <v>125</v>
      </c>
    </row>
    <row r="507" spans="10:23" ht="13.5" thickBot="1">
      <c r="J507" s="147"/>
      <c r="K507" s="147"/>
      <c r="L507" s="147"/>
      <c r="M507" s="109"/>
      <c r="N507" s="109"/>
      <c r="O507" s="109"/>
      <c r="P507" s="109"/>
      <c r="Q507" s="154"/>
      <c r="R507" s="307"/>
      <c r="S507" s="154"/>
      <c r="T507" s="109"/>
      <c r="U507" s="161"/>
      <c r="V507" s="161"/>
      <c r="W507" s="161"/>
    </row>
    <row r="508" spans="1:23" s="21" customFormat="1" ht="13.5" thickTop="1">
      <c r="A508" s="7"/>
      <c r="B508" s="7"/>
      <c r="C508" s="7"/>
      <c r="D508" s="7"/>
      <c r="E508" s="7"/>
      <c r="F508" s="7"/>
      <c r="G508" s="7"/>
      <c r="H508" s="7"/>
      <c r="I508" s="7"/>
      <c r="J508" s="403" t="s">
        <v>620</v>
      </c>
      <c r="K508" s="133" t="s">
        <v>239</v>
      </c>
      <c r="L508" s="133"/>
      <c r="M508" s="422"/>
      <c r="N508" s="422"/>
      <c r="O508" s="422"/>
      <c r="P508" s="422"/>
      <c r="Q508" s="371"/>
      <c r="R508" s="372"/>
      <c r="S508" s="422"/>
      <c r="T508" s="422"/>
      <c r="U508" s="155"/>
      <c r="V508" s="155"/>
      <c r="W508" s="155"/>
    </row>
    <row r="509" spans="9:23" s="394" customFormat="1" ht="12.75">
      <c r="I509" s="394">
        <v>300</v>
      </c>
      <c r="J509" s="394" t="s">
        <v>213</v>
      </c>
      <c r="K509" s="394" t="s">
        <v>110</v>
      </c>
      <c r="M509" s="423"/>
      <c r="N509" s="423"/>
      <c r="O509" s="423"/>
      <c r="P509" s="423"/>
      <c r="Q509" s="424"/>
      <c r="R509" s="425"/>
      <c r="S509" s="423"/>
      <c r="T509" s="423"/>
      <c r="U509" s="410"/>
      <c r="V509" s="410"/>
      <c r="W509" s="410"/>
    </row>
    <row r="510" spans="1:23" ht="12.75">
      <c r="A510" s="397" t="s">
        <v>621</v>
      </c>
      <c r="B510" s="8"/>
      <c r="C510" s="8"/>
      <c r="D510" s="8"/>
      <c r="E510" s="8"/>
      <c r="F510" s="8"/>
      <c r="G510" s="8"/>
      <c r="H510" s="8"/>
      <c r="I510" s="8">
        <v>360</v>
      </c>
      <c r="J510" s="8" t="s">
        <v>133</v>
      </c>
      <c r="K510" s="8" t="s">
        <v>240</v>
      </c>
      <c r="L510" s="8"/>
      <c r="M510" s="18"/>
      <c r="N510" s="18"/>
      <c r="O510" s="18"/>
      <c r="P510" s="18"/>
      <c r="Q510" s="151"/>
      <c r="R510" s="220"/>
      <c r="S510" s="150"/>
      <c r="T510" s="150"/>
      <c r="U510" s="156"/>
      <c r="V510" s="156"/>
      <c r="W510" s="156"/>
    </row>
    <row r="511" spans="1:23" ht="12.75">
      <c r="A511" s="396" t="s">
        <v>334</v>
      </c>
      <c r="I511" s="1">
        <v>360</v>
      </c>
      <c r="J511" s="66">
        <v>3</v>
      </c>
      <c r="K511" s="66" t="s">
        <v>9</v>
      </c>
      <c r="L511" s="66"/>
      <c r="M511" s="78">
        <f aca="true" t="shared" si="175" ref="M511:T512">M512</f>
        <v>0</v>
      </c>
      <c r="N511" s="77">
        <f t="shared" si="175"/>
        <v>0</v>
      </c>
      <c r="O511" s="78">
        <f t="shared" si="175"/>
        <v>3000</v>
      </c>
      <c r="P511" s="77">
        <f t="shared" si="175"/>
        <v>5000</v>
      </c>
      <c r="Q511" s="135">
        <f t="shared" si="175"/>
        <v>3000</v>
      </c>
      <c r="R511" s="100">
        <f t="shared" si="175"/>
        <v>5000</v>
      </c>
      <c r="S511" s="136">
        <f t="shared" si="175"/>
        <v>3000</v>
      </c>
      <c r="T511" s="77">
        <f t="shared" si="175"/>
        <v>3000</v>
      </c>
      <c r="U511" s="152"/>
      <c r="V511" s="152"/>
      <c r="W511" s="152"/>
    </row>
    <row r="512" spans="1:23" ht="12.75">
      <c r="A512" s="396" t="s">
        <v>334</v>
      </c>
      <c r="I512" s="1">
        <v>360</v>
      </c>
      <c r="J512" s="25">
        <v>32</v>
      </c>
      <c r="K512" s="31" t="s">
        <v>41</v>
      </c>
      <c r="L512" s="30"/>
      <c r="M512" s="26">
        <f>M516</f>
        <v>0</v>
      </c>
      <c r="N512" s="29">
        <f>N513</f>
        <v>0</v>
      </c>
      <c r="O512" s="26">
        <f>O513</f>
        <v>3000</v>
      </c>
      <c r="P512" s="29">
        <f>P513</f>
        <v>5000</v>
      </c>
      <c r="Q512" s="139">
        <f t="shared" si="175"/>
        <v>3000</v>
      </c>
      <c r="R512" s="100">
        <f t="shared" si="175"/>
        <v>5000</v>
      </c>
      <c r="S512" s="138">
        <f t="shared" si="175"/>
        <v>3000</v>
      </c>
      <c r="T512" s="29">
        <f t="shared" si="175"/>
        <v>3000</v>
      </c>
      <c r="U512" s="137">
        <f aca="true" t="shared" si="176" ref="U512:W514">P511/O511*100</f>
        <v>166.66666666666669</v>
      </c>
      <c r="V512" s="137">
        <f t="shared" si="176"/>
        <v>60</v>
      </c>
      <c r="W512" s="137">
        <f t="shared" si="176"/>
        <v>166.66666666666669</v>
      </c>
    </row>
    <row r="513" spans="1:23" ht="13.5" thickBot="1">
      <c r="A513" s="396" t="s">
        <v>334</v>
      </c>
      <c r="C513" s="1">
        <v>2</v>
      </c>
      <c r="D513" s="1">
        <v>2</v>
      </c>
      <c r="E513" s="1">
        <v>4</v>
      </c>
      <c r="I513" s="1">
        <v>360</v>
      </c>
      <c r="J513" s="215">
        <v>323</v>
      </c>
      <c r="K513" s="215" t="s">
        <v>44</v>
      </c>
      <c r="L513" s="215"/>
      <c r="M513" s="53">
        <v>0</v>
      </c>
      <c r="N513" s="58">
        <v>0</v>
      </c>
      <c r="O513" s="53">
        <v>3000</v>
      </c>
      <c r="P513" s="58">
        <v>5000</v>
      </c>
      <c r="Q513" s="139">
        <v>3000</v>
      </c>
      <c r="R513" s="317">
        <v>5000</v>
      </c>
      <c r="S513" s="138">
        <v>3000</v>
      </c>
      <c r="T513" s="29">
        <v>3000</v>
      </c>
      <c r="U513" s="137">
        <f t="shared" si="176"/>
        <v>166.66666666666669</v>
      </c>
      <c r="V513" s="137">
        <f t="shared" si="176"/>
        <v>60</v>
      </c>
      <c r="W513" s="137">
        <f t="shared" si="176"/>
        <v>166.66666666666669</v>
      </c>
    </row>
    <row r="514" spans="1:23" ht="12.75">
      <c r="A514" s="16"/>
      <c r="J514" s="177"/>
      <c r="K514" s="177" t="s">
        <v>259</v>
      </c>
      <c r="L514" s="177"/>
      <c r="M514" s="178">
        <f aca="true" t="shared" si="177" ref="M514:R514">M511</f>
        <v>0</v>
      </c>
      <c r="N514" s="178">
        <f>N511</f>
        <v>0</v>
      </c>
      <c r="O514" s="178">
        <f t="shared" si="177"/>
        <v>3000</v>
      </c>
      <c r="P514" s="178">
        <f t="shared" si="177"/>
        <v>5000</v>
      </c>
      <c r="Q514" s="179">
        <f>Q511</f>
        <v>3000</v>
      </c>
      <c r="R514" s="290">
        <f t="shared" si="177"/>
        <v>5000</v>
      </c>
      <c r="S514" s="179">
        <f>S511</f>
        <v>3000</v>
      </c>
      <c r="T514" s="178">
        <f>T511</f>
        <v>3000</v>
      </c>
      <c r="U514" s="137">
        <f t="shared" si="176"/>
        <v>166.66666666666669</v>
      </c>
      <c r="V514" s="137">
        <f t="shared" si="176"/>
        <v>60</v>
      </c>
      <c r="W514" s="137">
        <f t="shared" si="176"/>
        <v>166.66666666666669</v>
      </c>
    </row>
    <row r="515" spans="1:23" ht="13.5" thickBot="1">
      <c r="A515" s="16"/>
      <c r="J515" s="147"/>
      <c r="K515" s="147"/>
      <c r="L515" s="147"/>
      <c r="M515" s="109"/>
      <c r="N515" s="109"/>
      <c r="O515" s="109"/>
      <c r="P515" s="109"/>
      <c r="Q515" s="154"/>
      <c r="R515" s="307"/>
      <c r="S515" s="154"/>
      <c r="T515" s="109"/>
      <c r="U515" s="176"/>
      <c r="V515" s="176"/>
      <c r="W515" s="176"/>
    </row>
    <row r="516" spans="1:23" s="341" customFormat="1" ht="13.5" thickBot="1">
      <c r="A516" s="403"/>
      <c r="B516" s="403"/>
      <c r="C516" s="403"/>
      <c r="D516" s="403"/>
      <c r="E516" s="403"/>
      <c r="F516" s="403"/>
      <c r="G516" s="403"/>
      <c r="H516" s="403"/>
      <c r="I516" s="403"/>
      <c r="J516" s="327" t="s">
        <v>622</v>
      </c>
      <c r="K516" s="327" t="s">
        <v>623</v>
      </c>
      <c r="L516" s="327"/>
      <c r="M516" s="328"/>
      <c r="N516" s="328"/>
      <c r="O516" s="328"/>
      <c r="P516" s="328"/>
      <c r="Q516" s="329"/>
      <c r="R516" s="330"/>
      <c r="S516" s="329"/>
      <c r="T516" s="328"/>
      <c r="U516" s="439"/>
      <c r="V516" s="439"/>
      <c r="W516" s="439"/>
    </row>
    <row r="517" spans="9:23" s="394" customFormat="1" ht="13.5" thickTop="1">
      <c r="I517" s="394">
        <v>1000</v>
      </c>
      <c r="J517" s="394" t="s">
        <v>280</v>
      </c>
      <c r="M517" s="423"/>
      <c r="N517" s="423"/>
      <c r="O517" s="423"/>
      <c r="P517" s="423"/>
      <c r="Q517" s="424"/>
      <c r="R517" s="425"/>
      <c r="S517" s="423"/>
      <c r="T517" s="423"/>
      <c r="U517" s="410"/>
      <c r="V517" s="410"/>
      <c r="W517" s="410"/>
    </row>
    <row r="518" spans="1:23" ht="12.75">
      <c r="A518" s="396" t="s">
        <v>624</v>
      </c>
      <c r="B518" s="21"/>
      <c r="C518" s="21"/>
      <c r="D518" s="21"/>
      <c r="E518" s="21"/>
      <c r="F518" s="21"/>
      <c r="G518" s="21"/>
      <c r="H518" s="21"/>
      <c r="I518" s="21"/>
      <c r="J518" s="343" t="s">
        <v>92</v>
      </c>
      <c r="K518" s="343" t="s">
        <v>166</v>
      </c>
      <c r="L518" s="343"/>
      <c r="M518" s="367"/>
      <c r="N518" s="367"/>
      <c r="O518" s="367"/>
      <c r="P518" s="367"/>
      <c r="Q518" s="368"/>
      <c r="R518" s="369"/>
      <c r="S518" s="367"/>
      <c r="T518" s="367"/>
      <c r="U518" s="171"/>
      <c r="V518" s="171"/>
      <c r="W518" s="171"/>
    </row>
    <row r="519" spans="1:23" ht="12.75">
      <c r="A519" s="396" t="s">
        <v>335</v>
      </c>
      <c r="I519" s="1">
        <v>1070</v>
      </c>
      <c r="J519" s="66">
        <v>3</v>
      </c>
      <c r="K519" s="66" t="s">
        <v>9</v>
      </c>
      <c r="L519" s="66"/>
      <c r="M519" s="78">
        <f aca="true" t="shared" si="178" ref="M519:T520">M520</f>
        <v>0</v>
      </c>
      <c r="N519" s="77">
        <f t="shared" si="178"/>
        <v>22337</v>
      </c>
      <c r="O519" s="77">
        <f t="shared" si="178"/>
        <v>40000</v>
      </c>
      <c r="P519" s="77">
        <f t="shared" si="178"/>
        <v>40000</v>
      </c>
      <c r="Q519" s="135">
        <f t="shared" si="178"/>
        <v>20000</v>
      </c>
      <c r="R519" s="100">
        <f t="shared" si="178"/>
        <v>30000</v>
      </c>
      <c r="S519" s="136">
        <f t="shared" si="178"/>
        <v>40000</v>
      </c>
      <c r="T519" s="77">
        <f t="shared" si="178"/>
        <v>40000</v>
      </c>
      <c r="U519" s="152"/>
      <c r="V519" s="152"/>
      <c r="W519" s="152"/>
    </row>
    <row r="520" spans="1:23" ht="12.75">
      <c r="A520" s="396" t="s">
        <v>335</v>
      </c>
      <c r="I520" s="1">
        <v>1070</v>
      </c>
      <c r="J520" s="25">
        <v>37</v>
      </c>
      <c r="K520" s="25" t="s">
        <v>100</v>
      </c>
      <c r="L520" s="25"/>
      <c r="M520" s="26">
        <f t="shared" si="178"/>
        <v>0</v>
      </c>
      <c r="N520" s="29">
        <f t="shared" si="178"/>
        <v>22337</v>
      </c>
      <c r="O520" s="29">
        <f t="shared" si="178"/>
        <v>40000</v>
      </c>
      <c r="P520" s="29">
        <f t="shared" si="178"/>
        <v>40000</v>
      </c>
      <c r="Q520" s="139">
        <f t="shared" si="178"/>
        <v>20000</v>
      </c>
      <c r="R520" s="100">
        <f t="shared" si="178"/>
        <v>30000</v>
      </c>
      <c r="S520" s="138">
        <f t="shared" si="178"/>
        <v>40000</v>
      </c>
      <c r="T520" s="29">
        <f t="shared" si="178"/>
        <v>40000</v>
      </c>
      <c r="U520" s="137">
        <f aca="true" t="shared" si="179" ref="U520:W522">P519/O519*100</f>
        <v>100</v>
      </c>
      <c r="V520" s="137">
        <f t="shared" si="179"/>
        <v>50</v>
      </c>
      <c r="W520" s="137">
        <f t="shared" si="179"/>
        <v>150</v>
      </c>
    </row>
    <row r="521" spans="1:23" ht="13.5" thickBot="1">
      <c r="A521" s="396" t="s">
        <v>335</v>
      </c>
      <c r="C521" s="1">
        <v>2</v>
      </c>
      <c r="E521" s="1">
        <v>4</v>
      </c>
      <c r="I521" s="1">
        <v>1070</v>
      </c>
      <c r="J521" s="65">
        <v>372</v>
      </c>
      <c r="K521" s="65" t="s">
        <v>104</v>
      </c>
      <c r="L521" s="65"/>
      <c r="M521" s="26">
        <v>0</v>
      </c>
      <c r="N521" s="29">
        <v>22337</v>
      </c>
      <c r="O521" s="29">
        <v>40000</v>
      </c>
      <c r="P521" s="29">
        <v>40000</v>
      </c>
      <c r="Q521" s="139">
        <v>20000</v>
      </c>
      <c r="R521" s="100">
        <v>30000</v>
      </c>
      <c r="S521" s="138">
        <v>40000</v>
      </c>
      <c r="T521" s="29">
        <v>40000</v>
      </c>
      <c r="U521" s="137">
        <f t="shared" si="179"/>
        <v>100</v>
      </c>
      <c r="V521" s="137">
        <f t="shared" si="179"/>
        <v>50</v>
      </c>
      <c r="W521" s="137">
        <f t="shared" si="179"/>
        <v>150</v>
      </c>
    </row>
    <row r="522" spans="1:23" ht="12.75">
      <c r="A522" s="16"/>
      <c r="J522" s="177"/>
      <c r="K522" s="177" t="s">
        <v>259</v>
      </c>
      <c r="L522" s="177"/>
      <c r="M522" s="178">
        <f aca="true" t="shared" si="180" ref="M522:R522">M519</f>
        <v>0</v>
      </c>
      <c r="N522" s="178">
        <f>N519</f>
        <v>22337</v>
      </c>
      <c r="O522" s="178">
        <f t="shared" si="180"/>
        <v>40000</v>
      </c>
      <c r="P522" s="178">
        <f t="shared" si="180"/>
        <v>40000</v>
      </c>
      <c r="Q522" s="179">
        <f>Q519</f>
        <v>20000</v>
      </c>
      <c r="R522" s="290">
        <f t="shared" si="180"/>
        <v>30000</v>
      </c>
      <c r="S522" s="179">
        <f>S519</f>
        <v>40000</v>
      </c>
      <c r="T522" s="178">
        <f>T519</f>
        <v>40000</v>
      </c>
      <c r="U522" s="137">
        <f t="shared" si="179"/>
        <v>100</v>
      </c>
      <c r="V522" s="137">
        <f t="shared" si="179"/>
        <v>50</v>
      </c>
      <c r="W522" s="137">
        <f t="shared" si="179"/>
        <v>150</v>
      </c>
    </row>
    <row r="523" spans="1:23" ht="12.75">
      <c r="A523" s="16"/>
      <c r="J523" s="147"/>
      <c r="K523" s="147"/>
      <c r="L523" s="147"/>
      <c r="M523" s="109"/>
      <c r="N523" s="109"/>
      <c r="O523" s="109"/>
      <c r="P523" s="109"/>
      <c r="Q523" s="154"/>
      <c r="R523" s="307"/>
      <c r="S523" s="154"/>
      <c r="T523" s="109"/>
      <c r="U523" s="142"/>
      <c r="V523" s="142"/>
      <c r="W523" s="142"/>
    </row>
    <row r="524" spans="1:23" ht="12.75">
      <c r="A524" s="397" t="s">
        <v>625</v>
      </c>
      <c r="B524" s="8"/>
      <c r="C524" s="8"/>
      <c r="D524" s="8"/>
      <c r="E524" s="8"/>
      <c r="F524" s="8"/>
      <c r="G524" s="8"/>
      <c r="H524" s="8"/>
      <c r="I524" s="82" t="s">
        <v>309</v>
      </c>
      <c r="J524" s="357" t="s">
        <v>92</v>
      </c>
      <c r="K524" s="357" t="s">
        <v>167</v>
      </c>
      <c r="L524" s="357"/>
      <c r="M524" s="18"/>
      <c r="N524" s="18"/>
      <c r="O524" s="18"/>
      <c r="P524" s="18"/>
      <c r="Q524" s="151"/>
      <c r="R524" s="220"/>
      <c r="S524" s="150"/>
      <c r="T524" s="150"/>
      <c r="U524" s="204"/>
      <c r="V524" s="204"/>
      <c r="W524" s="204"/>
    </row>
    <row r="525" spans="1:23" ht="12.75">
      <c r="A525" s="396" t="s">
        <v>625</v>
      </c>
      <c r="I525" s="83" t="s">
        <v>309</v>
      </c>
      <c r="J525" s="66">
        <v>3</v>
      </c>
      <c r="K525" s="66" t="s">
        <v>9</v>
      </c>
      <c r="L525" s="66"/>
      <c r="M525" s="78">
        <f aca="true" t="shared" si="181" ref="M525:T526">M526</f>
        <v>576209</v>
      </c>
      <c r="N525" s="77">
        <f t="shared" si="181"/>
        <v>497800</v>
      </c>
      <c r="O525" s="77">
        <f t="shared" si="181"/>
        <v>570000</v>
      </c>
      <c r="P525" s="77">
        <f t="shared" si="181"/>
        <v>540000</v>
      </c>
      <c r="Q525" s="135">
        <f t="shared" si="181"/>
        <v>570000</v>
      </c>
      <c r="R525" s="100">
        <f t="shared" si="181"/>
        <v>540000</v>
      </c>
      <c r="S525" s="136">
        <f t="shared" si="181"/>
        <v>600000</v>
      </c>
      <c r="T525" s="77">
        <f t="shared" si="181"/>
        <v>600000</v>
      </c>
      <c r="U525" s="152"/>
      <c r="V525" s="152"/>
      <c r="W525" s="152"/>
    </row>
    <row r="526" spans="1:23" ht="12.75">
      <c r="A526" s="396" t="s">
        <v>625</v>
      </c>
      <c r="I526" s="83" t="s">
        <v>309</v>
      </c>
      <c r="J526" s="25">
        <v>37</v>
      </c>
      <c r="K526" s="25" t="s">
        <v>100</v>
      </c>
      <c r="L526" s="25"/>
      <c r="M526" s="26">
        <f t="shared" si="181"/>
        <v>576209</v>
      </c>
      <c r="N526" s="29">
        <f t="shared" si="181"/>
        <v>497800</v>
      </c>
      <c r="O526" s="29">
        <f t="shared" si="181"/>
        <v>570000</v>
      </c>
      <c r="P526" s="29">
        <f t="shared" si="181"/>
        <v>540000</v>
      </c>
      <c r="Q526" s="139">
        <f t="shared" si="181"/>
        <v>570000</v>
      </c>
      <c r="R526" s="100">
        <f t="shared" si="181"/>
        <v>540000</v>
      </c>
      <c r="S526" s="138">
        <f t="shared" si="181"/>
        <v>600000</v>
      </c>
      <c r="T526" s="29">
        <f t="shared" si="181"/>
        <v>600000</v>
      </c>
      <c r="U526" s="137">
        <f aca="true" t="shared" si="182" ref="U526:W528">P525/O525*100</f>
        <v>94.73684210526315</v>
      </c>
      <c r="V526" s="137">
        <f t="shared" si="182"/>
        <v>105.55555555555556</v>
      </c>
      <c r="W526" s="137">
        <f t="shared" si="182"/>
        <v>94.73684210526315</v>
      </c>
    </row>
    <row r="527" spans="1:23" ht="13.5" thickBot="1">
      <c r="A527" s="396" t="s">
        <v>625</v>
      </c>
      <c r="C527" s="1">
        <v>2</v>
      </c>
      <c r="E527" s="1">
        <v>4</v>
      </c>
      <c r="I527" s="83" t="s">
        <v>309</v>
      </c>
      <c r="J527" s="65">
        <v>372</v>
      </c>
      <c r="K527" s="65" t="s">
        <v>104</v>
      </c>
      <c r="L527" s="65"/>
      <c r="M527" s="26">
        <v>576209</v>
      </c>
      <c r="N527" s="29">
        <v>497800</v>
      </c>
      <c r="O527" s="26">
        <v>570000</v>
      </c>
      <c r="P527" s="29">
        <v>540000</v>
      </c>
      <c r="Q527" s="139">
        <v>570000</v>
      </c>
      <c r="R527" s="100">
        <v>540000</v>
      </c>
      <c r="S527" s="138">
        <v>600000</v>
      </c>
      <c r="T527" s="29">
        <v>600000</v>
      </c>
      <c r="U527" s="137">
        <f t="shared" si="182"/>
        <v>94.73684210526315</v>
      </c>
      <c r="V527" s="137">
        <f t="shared" si="182"/>
        <v>105.55555555555556</v>
      </c>
      <c r="W527" s="137">
        <f t="shared" si="182"/>
        <v>94.73684210526315</v>
      </c>
    </row>
    <row r="528" spans="1:23" ht="12.75">
      <c r="A528" s="16"/>
      <c r="J528" s="177"/>
      <c r="K528" s="177" t="s">
        <v>259</v>
      </c>
      <c r="L528" s="177"/>
      <c r="M528" s="178">
        <f aca="true" t="shared" si="183" ref="M528:R528">M525</f>
        <v>576209</v>
      </c>
      <c r="N528" s="178">
        <f>N525</f>
        <v>497800</v>
      </c>
      <c r="O528" s="178">
        <f t="shared" si="183"/>
        <v>570000</v>
      </c>
      <c r="P528" s="178">
        <f t="shared" si="183"/>
        <v>540000</v>
      </c>
      <c r="Q528" s="179">
        <f>Q525</f>
        <v>570000</v>
      </c>
      <c r="R528" s="290">
        <f t="shared" si="183"/>
        <v>540000</v>
      </c>
      <c r="S528" s="179">
        <f>S525</f>
        <v>600000</v>
      </c>
      <c r="T528" s="178">
        <f>T525</f>
        <v>600000</v>
      </c>
      <c r="U528" s="137">
        <f t="shared" si="182"/>
        <v>94.73684210526315</v>
      </c>
      <c r="V528" s="137">
        <f t="shared" si="182"/>
        <v>105.55555555555556</v>
      </c>
      <c r="W528" s="137">
        <f t="shared" si="182"/>
        <v>94.73684210526315</v>
      </c>
    </row>
    <row r="529" spans="1:23" ht="12.75">
      <c r="A529" s="16"/>
      <c r="J529" s="147"/>
      <c r="K529" s="147"/>
      <c r="L529" s="147"/>
      <c r="M529" s="109"/>
      <c r="N529" s="109"/>
      <c r="O529" s="109"/>
      <c r="P529" s="109"/>
      <c r="Q529" s="154"/>
      <c r="R529" s="307"/>
      <c r="S529" s="154"/>
      <c r="T529" s="109"/>
      <c r="U529" s="142"/>
      <c r="V529" s="142"/>
      <c r="W529" s="142"/>
    </row>
    <row r="530" spans="1:23" s="21" customFormat="1" ht="12.75">
      <c r="A530" s="398"/>
      <c r="B530" s="7"/>
      <c r="C530" s="7"/>
      <c r="D530" s="7"/>
      <c r="E530" s="7"/>
      <c r="F530" s="7"/>
      <c r="G530" s="7"/>
      <c r="H530" s="7"/>
      <c r="I530" s="7"/>
      <c r="J530" s="403" t="s">
        <v>628</v>
      </c>
      <c r="K530" s="403" t="s">
        <v>539</v>
      </c>
      <c r="L530" s="404"/>
      <c r="M530" s="434"/>
      <c r="N530" s="434"/>
      <c r="O530" s="434"/>
      <c r="P530" s="434"/>
      <c r="Q530" s="435"/>
      <c r="R530" s="436"/>
      <c r="S530" s="434"/>
      <c r="T530" s="434"/>
      <c r="U530" s="149"/>
      <c r="V530" s="149"/>
      <c r="W530" s="149"/>
    </row>
    <row r="531" spans="1:23" s="394" customFormat="1" ht="12.75">
      <c r="A531" s="394" t="s">
        <v>318</v>
      </c>
      <c r="J531" s="394" t="s">
        <v>627</v>
      </c>
      <c r="L531" s="437"/>
      <c r="M531" s="423"/>
      <c r="N531" s="423"/>
      <c r="O531" s="423"/>
      <c r="P531" s="423"/>
      <c r="Q531" s="424"/>
      <c r="R531" s="425"/>
      <c r="S531" s="423"/>
      <c r="T531" s="423"/>
      <c r="U531" s="428"/>
      <c r="V531" s="428"/>
      <c r="W531" s="428"/>
    </row>
    <row r="532" spans="1:23" ht="12.75">
      <c r="A532" s="397" t="s">
        <v>336</v>
      </c>
      <c r="B532" s="8"/>
      <c r="C532" s="8"/>
      <c r="D532" s="8"/>
      <c r="E532" s="8"/>
      <c r="F532" s="8"/>
      <c r="G532" s="8"/>
      <c r="H532" s="8"/>
      <c r="I532" s="8">
        <v>1090</v>
      </c>
      <c r="J532" s="343" t="s">
        <v>92</v>
      </c>
      <c r="K532" s="343" t="s">
        <v>241</v>
      </c>
      <c r="L532" s="343"/>
      <c r="M532" s="367"/>
      <c r="N532" s="367"/>
      <c r="O532" s="367"/>
      <c r="P532" s="367"/>
      <c r="Q532" s="368"/>
      <c r="R532" s="369"/>
      <c r="S532" s="367"/>
      <c r="T532" s="367"/>
      <c r="U532" s="156"/>
      <c r="V532" s="156"/>
      <c r="W532" s="156"/>
    </row>
    <row r="533" spans="1:23" ht="12.75">
      <c r="A533" s="396" t="s">
        <v>336</v>
      </c>
      <c r="I533" s="1">
        <v>1090</v>
      </c>
      <c r="J533" s="66">
        <v>3</v>
      </c>
      <c r="K533" s="66" t="s">
        <v>9</v>
      </c>
      <c r="L533" s="66"/>
      <c r="M533" s="78">
        <f aca="true" t="shared" si="184" ref="M533:T534">M534</f>
        <v>0</v>
      </c>
      <c r="N533" s="77">
        <f t="shared" si="184"/>
        <v>2975</v>
      </c>
      <c r="O533" s="78">
        <f t="shared" si="184"/>
        <v>5000</v>
      </c>
      <c r="P533" s="77">
        <f t="shared" si="184"/>
        <v>2000</v>
      </c>
      <c r="Q533" s="135">
        <f t="shared" si="184"/>
        <v>5000</v>
      </c>
      <c r="R533" s="100">
        <f t="shared" si="184"/>
        <v>2000</v>
      </c>
      <c r="S533" s="136">
        <f t="shared" si="184"/>
        <v>5000</v>
      </c>
      <c r="T533" s="77">
        <f t="shared" si="184"/>
        <v>5000</v>
      </c>
      <c r="U533" s="152"/>
      <c r="V533" s="152"/>
      <c r="W533" s="152"/>
    </row>
    <row r="534" spans="1:23" ht="12.75">
      <c r="A534" s="396" t="s">
        <v>336</v>
      </c>
      <c r="I534" s="1">
        <v>1090</v>
      </c>
      <c r="J534" s="25">
        <v>38</v>
      </c>
      <c r="K534" s="25" t="s">
        <v>52</v>
      </c>
      <c r="L534" s="25"/>
      <c r="M534" s="26">
        <f t="shared" si="184"/>
        <v>0</v>
      </c>
      <c r="N534" s="29">
        <f t="shared" si="184"/>
        <v>2975</v>
      </c>
      <c r="O534" s="26">
        <f t="shared" si="184"/>
        <v>5000</v>
      </c>
      <c r="P534" s="29">
        <f t="shared" si="184"/>
        <v>2000</v>
      </c>
      <c r="Q534" s="139">
        <f t="shared" si="184"/>
        <v>5000</v>
      </c>
      <c r="R534" s="100">
        <f t="shared" si="184"/>
        <v>2000</v>
      </c>
      <c r="S534" s="138">
        <f t="shared" si="184"/>
        <v>5000</v>
      </c>
      <c r="T534" s="29">
        <f t="shared" si="184"/>
        <v>5000</v>
      </c>
      <c r="U534" s="137">
        <f aca="true" t="shared" si="185" ref="U534:W536">P533/O533*100</f>
        <v>40</v>
      </c>
      <c r="V534" s="137">
        <f t="shared" si="185"/>
        <v>250</v>
      </c>
      <c r="W534" s="137">
        <f t="shared" si="185"/>
        <v>40</v>
      </c>
    </row>
    <row r="535" spans="1:23" ht="13.5" thickBot="1">
      <c r="A535" s="396" t="s">
        <v>336</v>
      </c>
      <c r="B535" s="1">
        <v>1</v>
      </c>
      <c r="C535" s="1">
        <v>2</v>
      </c>
      <c r="E535" s="1">
        <v>4</v>
      </c>
      <c r="I535" s="1">
        <v>1090</v>
      </c>
      <c r="J535" s="25">
        <v>3811</v>
      </c>
      <c r="K535" s="25" t="s">
        <v>203</v>
      </c>
      <c r="L535" s="25"/>
      <c r="M535" s="26">
        <v>0</v>
      </c>
      <c r="N535" s="29">
        <v>2975</v>
      </c>
      <c r="O535" s="26">
        <v>5000</v>
      </c>
      <c r="P535" s="29">
        <v>2000</v>
      </c>
      <c r="Q535" s="139">
        <v>5000</v>
      </c>
      <c r="R535" s="100">
        <v>2000</v>
      </c>
      <c r="S535" s="138">
        <v>5000</v>
      </c>
      <c r="T535" s="29">
        <v>5000</v>
      </c>
      <c r="U535" s="137">
        <f t="shared" si="185"/>
        <v>40</v>
      </c>
      <c r="V535" s="137">
        <f t="shared" si="185"/>
        <v>250</v>
      </c>
      <c r="W535" s="137">
        <f t="shared" si="185"/>
        <v>40</v>
      </c>
    </row>
    <row r="536" spans="1:23" ht="12.75">
      <c r="A536" s="16"/>
      <c r="J536" s="177"/>
      <c r="K536" s="177" t="s">
        <v>259</v>
      </c>
      <c r="L536" s="177"/>
      <c r="M536" s="178">
        <f aca="true" t="shared" si="186" ref="M536:R536">M533</f>
        <v>0</v>
      </c>
      <c r="N536" s="178">
        <f>N533</f>
        <v>2975</v>
      </c>
      <c r="O536" s="178">
        <f t="shared" si="186"/>
        <v>5000</v>
      </c>
      <c r="P536" s="178">
        <f t="shared" si="186"/>
        <v>2000</v>
      </c>
      <c r="Q536" s="179">
        <f>Q533</f>
        <v>5000</v>
      </c>
      <c r="R536" s="290">
        <f t="shared" si="186"/>
        <v>2000</v>
      </c>
      <c r="S536" s="179">
        <f>S533</f>
        <v>5000</v>
      </c>
      <c r="T536" s="178">
        <f>T533</f>
        <v>5000</v>
      </c>
      <c r="U536" s="137">
        <f t="shared" si="185"/>
        <v>40</v>
      </c>
      <c r="V536" s="137">
        <f t="shared" si="185"/>
        <v>250</v>
      </c>
      <c r="W536" s="137">
        <f t="shared" si="185"/>
        <v>40</v>
      </c>
    </row>
    <row r="537" spans="1:23" ht="12.75">
      <c r="A537" s="16"/>
      <c r="J537" s="147"/>
      <c r="K537" s="147"/>
      <c r="L537" s="147"/>
      <c r="M537" s="109"/>
      <c r="N537" s="109"/>
      <c r="O537" s="109"/>
      <c r="P537" s="109"/>
      <c r="Q537" s="154"/>
      <c r="R537" s="307"/>
      <c r="S537" s="154"/>
      <c r="T537" s="109"/>
      <c r="U537" s="142"/>
      <c r="V537" s="142"/>
      <c r="W537" s="142"/>
    </row>
    <row r="538" spans="1:23" ht="12.75">
      <c r="A538" s="397"/>
      <c r="B538" s="8"/>
      <c r="C538" s="8"/>
      <c r="D538" s="8"/>
      <c r="E538" s="8"/>
      <c r="F538" s="8"/>
      <c r="G538" s="8"/>
      <c r="H538" s="8"/>
      <c r="I538" s="8">
        <v>1090</v>
      </c>
      <c r="J538" s="357" t="s">
        <v>92</v>
      </c>
      <c r="K538" s="357" t="s">
        <v>168</v>
      </c>
      <c r="L538" s="357"/>
      <c r="M538" s="18"/>
      <c r="N538" s="18"/>
      <c r="O538" s="18"/>
      <c r="P538" s="18"/>
      <c r="Q538" s="151"/>
      <c r="R538" s="220"/>
      <c r="S538" s="150"/>
      <c r="T538" s="150"/>
      <c r="U538" s="204"/>
      <c r="V538" s="204"/>
      <c r="W538" s="204"/>
    </row>
    <row r="539" spans="1:23" ht="12.75">
      <c r="A539" s="394" t="s">
        <v>629</v>
      </c>
      <c r="I539" s="1">
        <v>1090</v>
      </c>
      <c r="J539" s="66">
        <v>3</v>
      </c>
      <c r="K539" s="66" t="s">
        <v>9</v>
      </c>
      <c r="L539" s="66"/>
      <c r="M539" s="78">
        <f aca="true" t="shared" si="187" ref="M539:T540">M540</f>
        <v>0</v>
      </c>
      <c r="N539" s="77">
        <f t="shared" si="187"/>
        <v>5000</v>
      </c>
      <c r="O539" s="77">
        <f t="shared" si="187"/>
        <v>20000</v>
      </c>
      <c r="P539" s="77">
        <f t="shared" si="187"/>
        <v>10000</v>
      </c>
      <c r="Q539" s="135">
        <f t="shared" si="187"/>
        <v>20000</v>
      </c>
      <c r="R539" s="100">
        <f t="shared" si="187"/>
        <v>10000</v>
      </c>
      <c r="S539" s="136">
        <f t="shared" si="187"/>
        <v>20000</v>
      </c>
      <c r="T539" s="77">
        <f t="shared" si="187"/>
        <v>20000</v>
      </c>
      <c r="U539" s="152"/>
      <c r="V539" s="152"/>
      <c r="W539" s="152"/>
    </row>
    <row r="540" spans="1:23" ht="12.75">
      <c r="A540" s="394" t="s">
        <v>629</v>
      </c>
      <c r="I540" s="1">
        <v>1090</v>
      </c>
      <c r="J540" s="25">
        <v>38</v>
      </c>
      <c r="K540" s="25" t="s">
        <v>52</v>
      </c>
      <c r="L540" s="25"/>
      <c r="M540" s="26">
        <f t="shared" si="187"/>
        <v>0</v>
      </c>
      <c r="N540" s="29">
        <f t="shared" si="187"/>
        <v>5000</v>
      </c>
      <c r="O540" s="29">
        <f aca="true" t="shared" si="188" ref="O540:T540">O541+O542</f>
        <v>20000</v>
      </c>
      <c r="P540" s="29">
        <f t="shared" si="188"/>
        <v>10000</v>
      </c>
      <c r="Q540" s="139">
        <f t="shared" si="188"/>
        <v>20000</v>
      </c>
      <c r="R540" s="100">
        <f t="shared" si="188"/>
        <v>10000</v>
      </c>
      <c r="S540" s="29">
        <f t="shared" si="188"/>
        <v>20000</v>
      </c>
      <c r="T540" s="29">
        <f t="shared" si="188"/>
        <v>20000</v>
      </c>
      <c r="U540" s="137">
        <f aca="true" t="shared" si="189" ref="U540:W542">P539/O539*100</f>
        <v>50</v>
      </c>
      <c r="V540" s="137">
        <f t="shared" si="189"/>
        <v>200</v>
      </c>
      <c r="W540" s="137">
        <f t="shared" si="189"/>
        <v>50</v>
      </c>
    </row>
    <row r="541" spans="1:23" ht="12.75">
      <c r="A541" s="394" t="s">
        <v>629</v>
      </c>
      <c r="B541" s="1">
        <v>1</v>
      </c>
      <c r="C541" s="1">
        <v>2</v>
      </c>
      <c r="E541" s="1">
        <v>4</v>
      </c>
      <c r="I541" s="1">
        <v>1090</v>
      </c>
      <c r="J541" s="25">
        <v>3811</v>
      </c>
      <c r="K541" s="25" t="s">
        <v>203</v>
      </c>
      <c r="L541" s="25"/>
      <c r="M541" s="26">
        <v>0</v>
      </c>
      <c r="N541" s="29">
        <v>5000</v>
      </c>
      <c r="O541" s="29">
        <v>10000</v>
      </c>
      <c r="P541" s="29">
        <v>5000</v>
      </c>
      <c r="Q541" s="139">
        <v>10000</v>
      </c>
      <c r="R541" s="100">
        <v>5000</v>
      </c>
      <c r="S541" s="138">
        <v>10000</v>
      </c>
      <c r="T541" s="29">
        <v>10000</v>
      </c>
      <c r="U541" s="137">
        <f t="shared" si="189"/>
        <v>50</v>
      </c>
      <c r="V541" s="137">
        <f t="shared" si="189"/>
        <v>200</v>
      </c>
      <c r="W541" s="137">
        <f t="shared" si="189"/>
        <v>50</v>
      </c>
    </row>
    <row r="542" spans="1:23" ht="13.5" thickBot="1">
      <c r="A542" s="59"/>
      <c r="J542" s="52">
        <v>3811</v>
      </c>
      <c r="K542" s="52" t="s">
        <v>505</v>
      </c>
      <c r="L542" s="52"/>
      <c r="M542" s="53"/>
      <c r="N542" s="58">
        <v>0</v>
      </c>
      <c r="O542" s="58">
        <v>10000</v>
      </c>
      <c r="P542" s="58">
        <v>5000</v>
      </c>
      <c r="Q542" s="188">
        <v>10000</v>
      </c>
      <c r="R542" s="317">
        <v>5000</v>
      </c>
      <c r="S542" s="187">
        <v>10000</v>
      </c>
      <c r="T542" s="58">
        <v>10000</v>
      </c>
      <c r="U542" s="137">
        <f t="shared" si="189"/>
        <v>50</v>
      </c>
      <c r="V542" s="137">
        <f t="shared" si="189"/>
        <v>200</v>
      </c>
      <c r="W542" s="137">
        <f t="shared" si="189"/>
        <v>50</v>
      </c>
    </row>
    <row r="543" spans="1:23" ht="12.75">
      <c r="A543" s="16"/>
      <c r="J543" s="177"/>
      <c r="K543" s="177" t="s">
        <v>259</v>
      </c>
      <c r="L543" s="177"/>
      <c r="M543" s="178">
        <f aca="true" t="shared" si="190" ref="M543:R543">M539</f>
        <v>0</v>
      </c>
      <c r="N543" s="178">
        <f>N539</f>
        <v>5000</v>
      </c>
      <c r="O543" s="178">
        <f t="shared" si="190"/>
        <v>20000</v>
      </c>
      <c r="P543" s="178">
        <f t="shared" si="190"/>
        <v>10000</v>
      </c>
      <c r="Q543" s="179">
        <f>Q539</f>
        <v>20000</v>
      </c>
      <c r="R543" s="290">
        <f t="shared" si="190"/>
        <v>10000</v>
      </c>
      <c r="S543" s="179">
        <f>S539</f>
        <v>20000</v>
      </c>
      <c r="T543" s="178">
        <f>T539</f>
        <v>20000</v>
      </c>
      <c r="U543" s="142"/>
      <c r="V543" s="142"/>
      <c r="W543" s="142"/>
    </row>
    <row r="544" spans="1:23" s="59" customFormat="1" ht="13.5" customHeight="1">
      <c r="A544" s="413"/>
      <c r="J544" s="387"/>
      <c r="K544" s="387"/>
      <c r="L544" s="387"/>
      <c r="M544" s="388"/>
      <c r="N544" s="388"/>
      <c r="O544" s="388"/>
      <c r="P544" s="388"/>
      <c r="Q544" s="389"/>
      <c r="R544" s="392"/>
      <c r="S544" s="389"/>
      <c r="T544" s="388"/>
      <c r="U544" s="427"/>
      <c r="V544" s="427"/>
      <c r="W544" s="427"/>
    </row>
    <row r="545" spans="1:23" s="21" customFormat="1" ht="13.5" thickBot="1">
      <c r="A545" s="17"/>
      <c r="B545" s="7"/>
      <c r="C545" s="7"/>
      <c r="D545" s="7"/>
      <c r="E545" s="7"/>
      <c r="F545" s="7"/>
      <c r="G545" s="7"/>
      <c r="H545" s="7"/>
      <c r="I545" s="7"/>
      <c r="J545" s="327" t="s">
        <v>626</v>
      </c>
      <c r="K545" s="327" t="s">
        <v>630</v>
      </c>
      <c r="L545" s="399"/>
      <c r="M545" s="400"/>
      <c r="N545" s="400"/>
      <c r="O545" s="400"/>
      <c r="P545" s="400"/>
      <c r="Q545" s="401"/>
      <c r="R545" s="402"/>
      <c r="S545" s="401"/>
      <c r="T545" s="400"/>
      <c r="U545" s="440"/>
      <c r="V545" s="440"/>
      <c r="W545" s="440"/>
    </row>
    <row r="546" spans="10:23" ht="12.75">
      <c r="J546" s="426" t="s">
        <v>631</v>
      </c>
      <c r="K546" s="32"/>
      <c r="L546" s="32"/>
      <c r="M546" s="33"/>
      <c r="N546" s="35"/>
      <c r="O546" s="33"/>
      <c r="P546" s="35"/>
      <c r="Q546" s="203"/>
      <c r="R546" s="315"/>
      <c r="S546" s="148"/>
      <c r="T546" s="35"/>
      <c r="U546" s="180"/>
      <c r="V546" s="180"/>
      <c r="W546" s="180"/>
    </row>
    <row r="547" spans="1:23" ht="12.75">
      <c r="A547" s="397" t="s">
        <v>632</v>
      </c>
      <c r="B547" s="8"/>
      <c r="C547" s="8"/>
      <c r="D547" s="8"/>
      <c r="E547" s="8"/>
      <c r="F547" s="8"/>
      <c r="G547" s="8"/>
      <c r="H547" s="8"/>
      <c r="I547" s="8">
        <v>1012</v>
      </c>
      <c r="J547" s="343" t="s">
        <v>92</v>
      </c>
      <c r="K547" s="343" t="s">
        <v>551</v>
      </c>
      <c r="L547" s="370"/>
      <c r="M547" s="354"/>
      <c r="N547" s="354"/>
      <c r="O547" s="354"/>
      <c r="P547" s="354"/>
      <c r="Q547" s="355"/>
      <c r="R547" s="356"/>
      <c r="S547" s="362"/>
      <c r="T547" s="362"/>
      <c r="U547" s="156"/>
      <c r="V547" s="156"/>
      <c r="W547" s="156"/>
    </row>
    <row r="548" spans="1:23" ht="12.75">
      <c r="A548" s="396" t="s">
        <v>337</v>
      </c>
      <c r="I548" s="1">
        <v>1012</v>
      </c>
      <c r="J548" s="66">
        <v>3</v>
      </c>
      <c r="K548" s="66" t="s">
        <v>9</v>
      </c>
      <c r="L548" s="66"/>
      <c r="M548" s="78">
        <f>M549+M550+M551</f>
        <v>0</v>
      </c>
      <c r="N548" s="77">
        <f aca="true" t="shared" si="191" ref="N548:T548">N549+N550+N551+N552</f>
        <v>304985</v>
      </c>
      <c r="O548" s="77">
        <f t="shared" si="191"/>
        <v>370000</v>
      </c>
      <c r="P548" s="77">
        <f t="shared" si="191"/>
        <v>370000</v>
      </c>
      <c r="Q548" s="77">
        <f>Q549+Q550+Q551+Q552</f>
        <v>333960</v>
      </c>
      <c r="R548" s="100">
        <f>R549+R550+R551+R552+R553</f>
        <v>1570000</v>
      </c>
      <c r="S548" s="136">
        <f>S549+S550+S551+S552</f>
        <v>450000</v>
      </c>
      <c r="T548" s="77">
        <f t="shared" si="191"/>
        <v>450000</v>
      </c>
      <c r="U548" s="152"/>
      <c r="V548" s="152"/>
      <c r="W548" s="152"/>
    </row>
    <row r="549" spans="1:23" ht="12.75">
      <c r="A549" s="396" t="s">
        <v>337</v>
      </c>
      <c r="B549" s="1">
        <v>1</v>
      </c>
      <c r="E549" s="1">
        <v>4</v>
      </c>
      <c r="I549" s="1">
        <v>1012</v>
      </c>
      <c r="J549" s="25">
        <v>31</v>
      </c>
      <c r="K549" s="25" t="s">
        <v>37</v>
      </c>
      <c r="L549" s="25"/>
      <c r="M549" s="26">
        <v>0</v>
      </c>
      <c r="N549" s="29">
        <v>0</v>
      </c>
      <c r="O549" s="29">
        <v>0</v>
      </c>
      <c r="P549" s="29">
        <v>0</v>
      </c>
      <c r="Q549" s="139">
        <v>0</v>
      </c>
      <c r="R549" s="100">
        <v>0</v>
      </c>
      <c r="S549" s="138">
        <v>0</v>
      </c>
      <c r="T549" s="29">
        <v>0</v>
      </c>
      <c r="U549" s="137">
        <f aca="true" t="shared" si="192" ref="U549:W554">P548/O548*100</f>
        <v>100</v>
      </c>
      <c r="V549" s="137">
        <f t="shared" si="192"/>
        <v>90.25945945945946</v>
      </c>
      <c r="W549" s="137">
        <f t="shared" si="192"/>
        <v>470.1161815786322</v>
      </c>
    </row>
    <row r="550" spans="1:23" ht="12.75">
      <c r="A550" s="396" t="s">
        <v>337</v>
      </c>
      <c r="I550" s="1">
        <v>1012</v>
      </c>
      <c r="J550" s="25">
        <v>32</v>
      </c>
      <c r="K550" s="31" t="s">
        <v>215</v>
      </c>
      <c r="L550" s="30"/>
      <c r="M550" s="26">
        <v>0</v>
      </c>
      <c r="N550" s="29">
        <v>1385</v>
      </c>
      <c r="O550" s="29">
        <v>0</v>
      </c>
      <c r="P550" s="29">
        <v>0</v>
      </c>
      <c r="Q550" s="139">
        <v>0</v>
      </c>
      <c r="R550" s="100">
        <v>0</v>
      </c>
      <c r="S550" s="138">
        <v>0</v>
      </c>
      <c r="T550" s="29">
        <v>0</v>
      </c>
      <c r="U550" s="137" t="e">
        <f t="shared" si="192"/>
        <v>#DIV/0!</v>
      </c>
      <c r="V550" s="137" t="e">
        <f t="shared" si="192"/>
        <v>#DIV/0!</v>
      </c>
      <c r="W550" s="137" t="e">
        <f t="shared" si="192"/>
        <v>#DIV/0!</v>
      </c>
    </row>
    <row r="551" spans="1:23" ht="12.75">
      <c r="A551" s="396" t="s">
        <v>337</v>
      </c>
      <c r="I551" s="1">
        <v>1012</v>
      </c>
      <c r="J551" s="25">
        <v>34</v>
      </c>
      <c r="K551" s="31" t="s">
        <v>46</v>
      </c>
      <c r="L551" s="30"/>
      <c r="M551" s="26">
        <v>0</v>
      </c>
      <c r="N551" s="29">
        <v>0</v>
      </c>
      <c r="O551" s="26">
        <v>0</v>
      </c>
      <c r="P551" s="29">
        <v>0</v>
      </c>
      <c r="Q551" s="139">
        <v>0</v>
      </c>
      <c r="R551" s="100">
        <v>0</v>
      </c>
      <c r="S551" s="138">
        <v>0</v>
      </c>
      <c r="T551" s="29">
        <v>0</v>
      </c>
      <c r="U551" s="137" t="e">
        <f t="shared" si="192"/>
        <v>#DIV/0!</v>
      </c>
      <c r="V551" s="137" t="e">
        <f t="shared" si="192"/>
        <v>#DIV/0!</v>
      </c>
      <c r="W551" s="137" t="e">
        <f t="shared" si="192"/>
        <v>#DIV/0!</v>
      </c>
    </row>
    <row r="552" spans="1:23" ht="12.75">
      <c r="A552" s="396" t="s">
        <v>337</v>
      </c>
      <c r="I552" s="1">
        <v>1012</v>
      </c>
      <c r="J552" s="52">
        <v>38</v>
      </c>
      <c r="K552" s="31" t="s">
        <v>295</v>
      </c>
      <c r="L552" s="60"/>
      <c r="M552" s="53"/>
      <c r="N552" s="58">
        <v>303600</v>
      </c>
      <c r="O552" s="53">
        <v>370000</v>
      </c>
      <c r="P552" s="58">
        <v>370000</v>
      </c>
      <c r="Q552" s="188">
        <v>333960</v>
      </c>
      <c r="R552" s="317">
        <v>370000</v>
      </c>
      <c r="S552" s="187">
        <v>450000</v>
      </c>
      <c r="T552" s="58">
        <v>450000</v>
      </c>
      <c r="U552" s="137" t="e">
        <f t="shared" si="192"/>
        <v>#DIV/0!</v>
      </c>
      <c r="V552" s="137" t="e">
        <f t="shared" si="192"/>
        <v>#DIV/0!</v>
      </c>
      <c r="W552" s="137" t="e">
        <f t="shared" si="192"/>
        <v>#DIV/0!</v>
      </c>
    </row>
    <row r="553" spans="1:23" ht="13.5" thickBot="1">
      <c r="A553" s="396" t="s">
        <v>337</v>
      </c>
      <c r="I553" s="1">
        <v>1012</v>
      </c>
      <c r="J553" s="52">
        <v>38</v>
      </c>
      <c r="K553" s="272" t="s">
        <v>540</v>
      </c>
      <c r="L553" s="60"/>
      <c r="M553" s="53"/>
      <c r="N553" s="58">
        <v>0</v>
      </c>
      <c r="O553" s="53">
        <v>0</v>
      </c>
      <c r="P553" s="58">
        <v>0</v>
      </c>
      <c r="Q553" s="188">
        <v>0</v>
      </c>
      <c r="R553" s="317">
        <v>1200000</v>
      </c>
      <c r="S553" s="187">
        <v>0</v>
      </c>
      <c r="T553" s="58">
        <v>0</v>
      </c>
      <c r="U553" s="142">
        <f t="shared" si="192"/>
        <v>100</v>
      </c>
      <c r="V553" s="142">
        <f t="shared" si="192"/>
        <v>90.25945945945946</v>
      </c>
      <c r="W553" s="142">
        <f t="shared" si="192"/>
        <v>110.79171158222543</v>
      </c>
    </row>
    <row r="554" spans="1:23" ht="12.75">
      <c r="A554" s="16"/>
      <c r="J554" s="177"/>
      <c r="K554" s="177" t="s">
        <v>259</v>
      </c>
      <c r="L554" s="177"/>
      <c r="M554" s="178">
        <f aca="true" t="shared" si="193" ref="M554:R554">M548</f>
        <v>0</v>
      </c>
      <c r="N554" s="178">
        <f>N548</f>
        <v>304985</v>
      </c>
      <c r="O554" s="178">
        <f t="shared" si="193"/>
        <v>370000</v>
      </c>
      <c r="P554" s="178">
        <f t="shared" si="193"/>
        <v>370000</v>
      </c>
      <c r="Q554" s="179">
        <f>Q548</f>
        <v>333960</v>
      </c>
      <c r="R554" s="290">
        <f t="shared" si="193"/>
        <v>1570000</v>
      </c>
      <c r="S554" s="179">
        <f>S548</f>
        <v>450000</v>
      </c>
      <c r="T554" s="178">
        <f>T548</f>
        <v>450000</v>
      </c>
      <c r="U554" s="142" t="e">
        <f t="shared" si="192"/>
        <v>#DIV/0!</v>
      </c>
      <c r="V554" s="142" t="e">
        <f t="shared" si="192"/>
        <v>#DIV/0!</v>
      </c>
      <c r="W554" s="142" t="e">
        <f t="shared" si="192"/>
        <v>#DIV/0!</v>
      </c>
    </row>
    <row r="555" spans="1:23" ht="13.5" thickBot="1">
      <c r="A555" s="16"/>
      <c r="J555" s="147"/>
      <c r="K555" s="147"/>
      <c r="L555" s="147"/>
      <c r="M555" s="109"/>
      <c r="N555" s="109"/>
      <c r="O555" s="109"/>
      <c r="P555" s="109"/>
      <c r="Q555" s="154"/>
      <c r="R555" s="307"/>
      <c r="S555" s="154"/>
      <c r="T555" s="109"/>
      <c r="U555" s="142"/>
      <c r="V555" s="142"/>
      <c r="W555" s="142"/>
    </row>
    <row r="556" spans="1:23" s="21" customFormat="1" ht="12.75">
      <c r="A556" s="7"/>
      <c r="B556" s="7"/>
      <c r="C556" s="7"/>
      <c r="D556" s="7"/>
      <c r="E556" s="7"/>
      <c r="F556" s="7"/>
      <c r="G556" s="7"/>
      <c r="H556" s="7"/>
      <c r="I556" s="7"/>
      <c r="J556" s="327" t="s">
        <v>633</v>
      </c>
      <c r="K556" s="327" t="s">
        <v>541</v>
      </c>
      <c r="L556" s="399"/>
      <c r="M556" s="400"/>
      <c r="N556" s="400"/>
      <c r="O556" s="400"/>
      <c r="P556" s="400"/>
      <c r="Q556" s="401"/>
      <c r="R556" s="402"/>
      <c r="S556" s="401"/>
      <c r="T556" s="400"/>
      <c r="U556" s="441"/>
      <c r="V556" s="441"/>
      <c r="W556" s="441"/>
    </row>
    <row r="557" spans="1:24" ht="12.75">
      <c r="A557" s="21"/>
      <c r="B557" s="21"/>
      <c r="C557" s="21"/>
      <c r="D557" s="21"/>
      <c r="E557" s="21"/>
      <c r="F557" s="21"/>
      <c r="G557" s="21"/>
      <c r="H557" s="21"/>
      <c r="I557" s="21"/>
      <c r="J557" s="147"/>
      <c r="K557" s="331" t="s">
        <v>552</v>
      </c>
      <c r="L557" s="358"/>
      <c r="M557" s="359"/>
      <c r="N557" s="359"/>
      <c r="O557" s="359"/>
      <c r="P557" s="359"/>
      <c r="Q557" s="360"/>
      <c r="R557" s="361"/>
      <c r="S557" s="360"/>
      <c r="T557" s="359"/>
      <c r="U557" s="204"/>
      <c r="V557" s="204"/>
      <c r="W557" s="204"/>
      <c r="X557" s="21"/>
    </row>
    <row r="558" spans="1:23" s="21" customFormat="1" ht="12.75">
      <c r="A558" s="397" t="s">
        <v>319</v>
      </c>
      <c r="B558" s="8"/>
      <c r="C558" s="8"/>
      <c r="D558" s="8"/>
      <c r="E558" s="8"/>
      <c r="F558" s="8"/>
      <c r="G558" s="8"/>
      <c r="H558" s="8"/>
      <c r="I558" s="8">
        <v>760</v>
      </c>
      <c r="J558" s="343" t="s">
        <v>92</v>
      </c>
      <c r="K558" s="343" t="s">
        <v>221</v>
      </c>
      <c r="L558" s="370"/>
      <c r="M558" s="354"/>
      <c r="N558" s="354"/>
      <c r="O558" s="354"/>
      <c r="P558" s="354"/>
      <c r="Q558" s="355"/>
      <c r="R558" s="356"/>
      <c r="S558" s="362"/>
      <c r="T558" s="362"/>
      <c r="U558" s="156"/>
      <c r="V558" s="156"/>
      <c r="W558" s="156"/>
    </row>
    <row r="559" spans="1:24" s="21" customFormat="1" ht="12.75">
      <c r="A559" s="396" t="s">
        <v>634</v>
      </c>
      <c r="B559" s="1"/>
      <c r="C559" s="1"/>
      <c r="D559" s="1"/>
      <c r="E559" s="1"/>
      <c r="F559" s="1"/>
      <c r="G559" s="1"/>
      <c r="H559" s="1"/>
      <c r="I559" s="1">
        <v>760</v>
      </c>
      <c r="J559" s="66">
        <v>3</v>
      </c>
      <c r="K559" s="66" t="s">
        <v>9</v>
      </c>
      <c r="L559" s="66"/>
      <c r="M559" s="78">
        <f aca="true" t="shared" si="194" ref="M559:T559">M560</f>
        <v>39772</v>
      </c>
      <c r="N559" s="77">
        <f t="shared" si="194"/>
        <v>46503</v>
      </c>
      <c r="O559" s="77">
        <f t="shared" si="194"/>
        <v>50000</v>
      </c>
      <c r="P559" s="77">
        <f t="shared" si="194"/>
        <v>43750</v>
      </c>
      <c r="Q559" s="135">
        <f t="shared" si="194"/>
        <v>34000</v>
      </c>
      <c r="R559" s="100">
        <f t="shared" si="194"/>
        <v>65000</v>
      </c>
      <c r="S559" s="136">
        <f t="shared" si="194"/>
        <v>34000</v>
      </c>
      <c r="T559" s="77">
        <f t="shared" si="194"/>
        <v>34000</v>
      </c>
      <c r="U559" s="152"/>
      <c r="V559" s="152"/>
      <c r="W559" s="152"/>
      <c r="X559" s="1"/>
    </row>
    <row r="560" spans="1:23" ht="12.75">
      <c r="A560" s="396" t="s">
        <v>634</v>
      </c>
      <c r="I560" s="1">
        <v>760</v>
      </c>
      <c r="J560" s="25">
        <v>32</v>
      </c>
      <c r="K560" s="31" t="s">
        <v>41</v>
      </c>
      <c r="L560" s="30"/>
      <c r="M560" s="26">
        <f>M561+M562</f>
        <v>39772</v>
      </c>
      <c r="N560" s="29">
        <f aca="true" t="shared" si="195" ref="N560:T560">N561+N562+N563</f>
        <v>46503</v>
      </c>
      <c r="O560" s="29">
        <f t="shared" si="195"/>
        <v>50000</v>
      </c>
      <c r="P560" s="29">
        <f t="shared" si="195"/>
        <v>43750</v>
      </c>
      <c r="Q560" s="139">
        <f>Q561+Q562+Q563</f>
        <v>34000</v>
      </c>
      <c r="R560" s="100">
        <f t="shared" si="195"/>
        <v>65000</v>
      </c>
      <c r="S560" s="138">
        <f>S561+S562+S563</f>
        <v>34000</v>
      </c>
      <c r="T560" s="29">
        <f t="shared" si="195"/>
        <v>34000</v>
      </c>
      <c r="U560" s="137">
        <v>0</v>
      </c>
      <c r="V560" s="137">
        <f aca="true" t="shared" si="196" ref="V560:W564">Q559/P559</f>
        <v>0.7771428571428571</v>
      </c>
      <c r="W560" s="137">
        <f t="shared" si="196"/>
        <v>1.911764705882353</v>
      </c>
    </row>
    <row r="561" spans="1:23" ht="12.75">
      <c r="A561" s="396" t="s">
        <v>634</v>
      </c>
      <c r="C561" s="1">
        <v>2</v>
      </c>
      <c r="D561" s="1">
        <v>3</v>
      </c>
      <c r="E561" s="1">
        <v>4</v>
      </c>
      <c r="I561" s="1">
        <v>760</v>
      </c>
      <c r="J561" s="25">
        <v>3234</v>
      </c>
      <c r="K561" s="25" t="s">
        <v>222</v>
      </c>
      <c r="L561" s="25"/>
      <c r="M561" s="26">
        <v>39040</v>
      </c>
      <c r="N561" s="29">
        <v>19100</v>
      </c>
      <c r="O561" s="29">
        <v>30000</v>
      </c>
      <c r="P561" s="29">
        <v>23750</v>
      </c>
      <c r="Q561" s="139">
        <v>25000</v>
      </c>
      <c r="R561" s="100">
        <v>45000</v>
      </c>
      <c r="S561" s="138">
        <v>25000</v>
      </c>
      <c r="T561" s="29">
        <v>25000</v>
      </c>
      <c r="U561" s="137">
        <v>0</v>
      </c>
      <c r="V561" s="137">
        <f t="shared" si="196"/>
        <v>0.7771428571428571</v>
      </c>
      <c r="W561" s="137">
        <f t="shared" si="196"/>
        <v>1.911764705882353</v>
      </c>
    </row>
    <row r="562" spans="1:23" ht="12.75">
      <c r="A562" s="396" t="s">
        <v>634</v>
      </c>
      <c r="C562" s="1">
        <v>2</v>
      </c>
      <c r="D562" s="1">
        <v>3</v>
      </c>
      <c r="E562" s="1">
        <v>4</v>
      </c>
      <c r="I562" s="1">
        <v>760</v>
      </c>
      <c r="J562" s="25">
        <v>3236</v>
      </c>
      <c r="K562" s="25" t="s">
        <v>223</v>
      </c>
      <c r="L562" s="25"/>
      <c r="M562" s="26">
        <v>732</v>
      </c>
      <c r="N562" s="29">
        <v>24020</v>
      </c>
      <c r="O562" s="29">
        <v>15000</v>
      </c>
      <c r="P562" s="29">
        <v>15000</v>
      </c>
      <c r="Q562" s="139">
        <v>5000</v>
      </c>
      <c r="R562" s="100">
        <v>15000</v>
      </c>
      <c r="S562" s="138">
        <v>5000</v>
      </c>
      <c r="T562" s="29">
        <v>5000</v>
      </c>
      <c r="U562" s="137">
        <v>0</v>
      </c>
      <c r="V562" s="137">
        <f t="shared" si="196"/>
        <v>1.0526315789473684</v>
      </c>
      <c r="W562" s="137">
        <f t="shared" si="196"/>
        <v>1.8</v>
      </c>
    </row>
    <row r="563" spans="1:23" ht="13.5" thickBot="1">
      <c r="A563" s="396" t="s">
        <v>634</v>
      </c>
      <c r="C563" s="1">
        <v>2</v>
      </c>
      <c r="D563" s="1">
        <v>3</v>
      </c>
      <c r="E563" s="1">
        <v>4</v>
      </c>
      <c r="I563" s="1">
        <v>760</v>
      </c>
      <c r="J563" s="25">
        <v>3237</v>
      </c>
      <c r="K563" s="25" t="s">
        <v>224</v>
      </c>
      <c r="L563" s="25"/>
      <c r="M563" s="26">
        <v>0</v>
      </c>
      <c r="N563" s="29">
        <v>3383</v>
      </c>
      <c r="O563" s="29">
        <v>5000</v>
      </c>
      <c r="P563" s="29">
        <v>5000</v>
      </c>
      <c r="Q563" s="139">
        <v>4000</v>
      </c>
      <c r="R563" s="100">
        <v>5000</v>
      </c>
      <c r="S563" s="138">
        <v>4000</v>
      </c>
      <c r="T563" s="29">
        <v>4000</v>
      </c>
      <c r="U563" s="137">
        <v>0</v>
      </c>
      <c r="V563" s="137">
        <f t="shared" si="196"/>
        <v>0.3333333333333333</v>
      </c>
      <c r="W563" s="137">
        <f t="shared" si="196"/>
        <v>3</v>
      </c>
    </row>
    <row r="564" spans="1:23" ht="13.5" thickBot="1">
      <c r="A564" s="16"/>
      <c r="J564" s="177"/>
      <c r="K564" s="177" t="s">
        <v>259</v>
      </c>
      <c r="L564" s="177"/>
      <c r="M564" s="178">
        <f aca="true" t="shared" si="197" ref="M564:R564">M559</f>
        <v>39772</v>
      </c>
      <c r="N564" s="178">
        <f>N559</f>
        <v>46503</v>
      </c>
      <c r="O564" s="178">
        <f t="shared" si="197"/>
        <v>50000</v>
      </c>
      <c r="P564" s="178">
        <f t="shared" si="197"/>
        <v>43750</v>
      </c>
      <c r="Q564" s="179">
        <f>Q559</f>
        <v>34000</v>
      </c>
      <c r="R564" s="290">
        <f t="shared" si="197"/>
        <v>65000</v>
      </c>
      <c r="S564" s="179">
        <f>S559</f>
        <v>34000</v>
      </c>
      <c r="T564" s="178">
        <f>T559</f>
        <v>34000</v>
      </c>
      <c r="U564" s="137">
        <v>0</v>
      </c>
      <c r="V564" s="137">
        <f t="shared" si="196"/>
        <v>0.8</v>
      </c>
      <c r="W564" s="137">
        <f t="shared" si="196"/>
        <v>1.25</v>
      </c>
    </row>
    <row r="565" spans="10:23" ht="13.5" thickTop="1">
      <c r="J565" s="32"/>
      <c r="K565" s="32"/>
      <c r="L565" s="32"/>
      <c r="M565" s="33"/>
      <c r="N565" s="35"/>
      <c r="O565" s="33"/>
      <c r="P565" s="35"/>
      <c r="Q565" s="203"/>
      <c r="R565" s="315"/>
      <c r="S565" s="148"/>
      <c r="T565" s="35"/>
      <c r="U565" s="162"/>
      <c r="V565" s="162"/>
      <c r="W565" s="162"/>
    </row>
    <row r="566" spans="1:23" s="21" customFormat="1" ht="12.75">
      <c r="A566" s="7"/>
      <c r="B566" s="7"/>
      <c r="C566" s="7"/>
      <c r="D566" s="7"/>
      <c r="E566" s="7"/>
      <c r="F566" s="7"/>
      <c r="G566" s="7"/>
      <c r="H566" s="7"/>
      <c r="I566" s="7"/>
      <c r="J566" s="403" t="s">
        <v>635</v>
      </c>
      <c r="K566" s="403" t="s">
        <v>271</v>
      </c>
      <c r="L566" s="403"/>
      <c r="M566" s="17"/>
      <c r="N566" s="17"/>
      <c r="O566" s="17"/>
      <c r="P566" s="17"/>
      <c r="Q566" s="371"/>
      <c r="R566" s="372"/>
      <c r="S566" s="422"/>
      <c r="T566" s="422"/>
      <c r="U566" s="171"/>
      <c r="V566" s="171"/>
      <c r="W566" s="171"/>
    </row>
    <row r="567" spans="10:23" s="59" customFormat="1" ht="12.75">
      <c r="J567" s="344" t="s">
        <v>637</v>
      </c>
      <c r="K567" s="344"/>
      <c r="L567" s="344"/>
      <c r="M567" s="413"/>
      <c r="N567" s="413"/>
      <c r="O567" s="413"/>
      <c r="P567" s="413"/>
      <c r="Q567" s="414"/>
      <c r="R567" s="415"/>
      <c r="S567" s="416"/>
      <c r="T567" s="416"/>
      <c r="U567" s="405"/>
      <c r="V567" s="405"/>
      <c r="W567" s="405"/>
    </row>
    <row r="568" spans="1:23" ht="12.75">
      <c r="A568" s="397" t="s">
        <v>636</v>
      </c>
      <c r="B568" s="8"/>
      <c r="C568" s="8"/>
      <c r="D568" s="8"/>
      <c r="E568" s="8"/>
      <c r="F568" s="8"/>
      <c r="G568" s="8"/>
      <c r="H568" s="8"/>
      <c r="I568" s="8">
        <v>660</v>
      </c>
      <c r="J568" s="345" t="s">
        <v>135</v>
      </c>
      <c r="K568" s="345" t="s">
        <v>216</v>
      </c>
      <c r="L568" s="345"/>
      <c r="M568" s="354"/>
      <c r="N568" s="354"/>
      <c r="O568" s="354"/>
      <c r="P568" s="354"/>
      <c r="Q568" s="355"/>
      <c r="R568" s="356"/>
      <c r="S568" s="362"/>
      <c r="T568" s="362"/>
      <c r="U568" s="156"/>
      <c r="V568" s="156"/>
      <c r="W568" s="156"/>
    </row>
    <row r="569" spans="1:24" ht="12.75">
      <c r="A569" s="396" t="s">
        <v>338</v>
      </c>
      <c r="B569" s="21"/>
      <c r="C569" s="21"/>
      <c r="D569" s="21"/>
      <c r="E569" s="21"/>
      <c r="F569" s="21"/>
      <c r="G569" s="21"/>
      <c r="H569" s="21"/>
      <c r="I569" s="21">
        <v>660</v>
      </c>
      <c r="J569" s="105">
        <v>3</v>
      </c>
      <c r="K569" s="105" t="s">
        <v>9</v>
      </c>
      <c r="L569" s="105"/>
      <c r="M569" s="77">
        <f aca="true" t="shared" si="198" ref="M569:R569">M570+M578</f>
        <v>327753</v>
      </c>
      <c r="N569" s="77">
        <f>N570+N578</f>
        <v>329040</v>
      </c>
      <c r="O569" s="77">
        <f t="shared" si="198"/>
        <v>0</v>
      </c>
      <c r="P569" s="77">
        <f t="shared" si="198"/>
        <v>0</v>
      </c>
      <c r="Q569" s="138">
        <f>Q570+Q578</f>
        <v>0</v>
      </c>
      <c r="R569" s="100">
        <f t="shared" si="198"/>
        <v>0</v>
      </c>
      <c r="S569" s="138">
        <f>S570+S578</f>
        <v>0</v>
      </c>
      <c r="T569" s="29">
        <f>T570+T578</f>
        <v>0</v>
      </c>
      <c r="U569" s="152"/>
      <c r="V569" s="152"/>
      <c r="W569" s="152"/>
      <c r="X569" s="21"/>
    </row>
    <row r="570" spans="1:23" s="21" customFormat="1" ht="12.75">
      <c r="A570" s="396" t="s">
        <v>338</v>
      </c>
      <c r="I570" s="21">
        <v>660</v>
      </c>
      <c r="J570" s="28">
        <v>31</v>
      </c>
      <c r="K570" s="28" t="s">
        <v>37</v>
      </c>
      <c r="L570" s="28"/>
      <c r="M570" s="29">
        <f aca="true" t="shared" si="199" ref="M570:T570">M571</f>
        <v>246498</v>
      </c>
      <c r="N570" s="29">
        <f t="shared" si="199"/>
        <v>194100</v>
      </c>
      <c r="O570" s="29">
        <f t="shared" si="199"/>
        <v>0</v>
      </c>
      <c r="P570" s="29">
        <f t="shared" si="199"/>
        <v>0</v>
      </c>
      <c r="Q570" s="138">
        <f t="shared" si="199"/>
        <v>0</v>
      </c>
      <c r="R570" s="100">
        <f t="shared" si="199"/>
        <v>0</v>
      </c>
      <c r="S570" s="138">
        <f t="shared" si="199"/>
        <v>0</v>
      </c>
      <c r="T570" s="29">
        <f t="shared" si="199"/>
        <v>0</v>
      </c>
      <c r="U570" s="137">
        <v>0</v>
      </c>
      <c r="V570" s="137">
        <v>0</v>
      </c>
      <c r="W570" s="137">
        <v>0</v>
      </c>
    </row>
    <row r="571" spans="1:23" s="21" customFormat="1" ht="12.75">
      <c r="A571" s="396" t="s">
        <v>338</v>
      </c>
      <c r="I571" s="21">
        <v>660</v>
      </c>
      <c r="J571" s="67">
        <v>311</v>
      </c>
      <c r="K571" s="68" t="s">
        <v>187</v>
      </c>
      <c r="L571" s="69"/>
      <c r="M571" s="29">
        <f>M572+M575+M576+M577</f>
        <v>246498</v>
      </c>
      <c r="N571" s="29">
        <f>N572+N575+N576+N577+N573+N574</f>
        <v>194100</v>
      </c>
      <c r="O571" s="138">
        <f aca="true" t="shared" si="200" ref="O571:T571">O572+O575+O576+O577</f>
        <v>0</v>
      </c>
      <c r="P571" s="138">
        <f>P572+P575+P576+P577+P574+P573</f>
        <v>0</v>
      </c>
      <c r="Q571" s="138">
        <f>Q572+Q575+Q576+Q577</f>
        <v>0</v>
      </c>
      <c r="R571" s="289">
        <f t="shared" si="200"/>
        <v>0</v>
      </c>
      <c r="S571" s="138">
        <f>S572+S575+S576+S577</f>
        <v>0</v>
      </c>
      <c r="T571" s="29">
        <f t="shared" si="200"/>
        <v>0</v>
      </c>
      <c r="U571" s="137">
        <v>0</v>
      </c>
      <c r="V571" s="137">
        <v>0</v>
      </c>
      <c r="W571" s="137">
        <v>0</v>
      </c>
    </row>
    <row r="572" spans="1:23" s="21" customFormat="1" ht="12.75">
      <c r="A572" s="396" t="s">
        <v>338</v>
      </c>
      <c r="B572" s="21">
        <v>1</v>
      </c>
      <c r="E572" s="21">
        <v>4</v>
      </c>
      <c r="I572" s="21">
        <v>660</v>
      </c>
      <c r="J572" s="28">
        <v>3111</v>
      </c>
      <c r="K572" s="28" t="s">
        <v>179</v>
      </c>
      <c r="L572" s="28"/>
      <c r="M572" s="29">
        <v>201281</v>
      </c>
      <c r="N572" s="29">
        <v>152585</v>
      </c>
      <c r="O572" s="29">
        <v>0</v>
      </c>
      <c r="P572" s="29">
        <v>0</v>
      </c>
      <c r="Q572" s="138">
        <v>0</v>
      </c>
      <c r="R572" s="100">
        <v>0</v>
      </c>
      <c r="S572" s="138">
        <v>0</v>
      </c>
      <c r="T572" s="29">
        <v>0</v>
      </c>
      <c r="U572" s="137">
        <v>0</v>
      </c>
      <c r="V572" s="137">
        <v>0</v>
      </c>
      <c r="W572" s="137">
        <v>0</v>
      </c>
    </row>
    <row r="573" spans="1:23" s="21" customFormat="1" ht="12.75">
      <c r="A573" s="396" t="s">
        <v>338</v>
      </c>
      <c r="B573" s="21">
        <v>1</v>
      </c>
      <c r="E573" s="21">
        <v>4</v>
      </c>
      <c r="I573" s="21">
        <v>660</v>
      </c>
      <c r="J573" s="28">
        <v>3113</v>
      </c>
      <c r="K573" s="28" t="s">
        <v>381</v>
      </c>
      <c r="L573" s="28"/>
      <c r="M573" s="29"/>
      <c r="N573" s="29">
        <v>3073</v>
      </c>
      <c r="O573" s="29">
        <v>0</v>
      </c>
      <c r="P573" s="29">
        <v>0</v>
      </c>
      <c r="Q573" s="138">
        <v>0</v>
      </c>
      <c r="R573" s="100">
        <v>0</v>
      </c>
      <c r="S573" s="138">
        <v>0</v>
      </c>
      <c r="T573" s="29">
        <v>0</v>
      </c>
      <c r="U573" s="137">
        <v>0</v>
      </c>
      <c r="V573" s="137">
        <v>0</v>
      </c>
      <c r="W573" s="137">
        <v>0</v>
      </c>
    </row>
    <row r="574" spans="1:23" s="21" customFormat="1" ht="12.75">
      <c r="A574" s="396" t="s">
        <v>338</v>
      </c>
      <c r="I574" s="21">
        <v>660</v>
      </c>
      <c r="J574" s="28">
        <v>3113</v>
      </c>
      <c r="K574" s="28" t="s">
        <v>363</v>
      </c>
      <c r="L574" s="28"/>
      <c r="M574" s="29"/>
      <c r="N574" s="29">
        <v>6783</v>
      </c>
      <c r="O574" s="29">
        <v>0</v>
      </c>
      <c r="P574" s="29">
        <v>0</v>
      </c>
      <c r="Q574" s="138">
        <v>0</v>
      </c>
      <c r="R574" s="100">
        <v>0</v>
      </c>
      <c r="S574" s="138">
        <v>0</v>
      </c>
      <c r="T574" s="29">
        <v>0</v>
      </c>
      <c r="U574" s="137"/>
      <c r="V574" s="137"/>
      <c r="W574" s="137"/>
    </row>
    <row r="575" spans="1:23" s="21" customFormat="1" ht="12.75">
      <c r="A575" s="396" t="s">
        <v>338</v>
      </c>
      <c r="B575" s="21">
        <v>1</v>
      </c>
      <c r="E575" s="21">
        <v>4</v>
      </c>
      <c r="I575" s="21">
        <v>660</v>
      </c>
      <c r="J575" s="28">
        <v>3121</v>
      </c>
      <c r="K575" s="28" t="s">
        <v>39</v>
      </c>
      <c r="L575" s="28"/>
      <c r="M575" s="29">
        <v>10600</v>
      </c>
      <c r="N575" s="29">
        <v>5750</v>
      </c>
      <c r="O575" s="29">
        <v>0</v>
      </c>
      <c r="P575" s="29">
        <v>0</v>
      </c>
      <c r="Q575" s="138">
        <v>0</v>
      </c>
      <c r="R575" s="100">
        <v>0</v>
      </c>
      <c r="S575" s="138">
        <v>0</v>
      </c>
      <c r="T575" s="29">
        <v>0</v>
      </c>
      <c r="U575" s="137"/>
      <c r="V575" s="137"/>
      <c r="W575" s="137"/>
    </row>
    <row r="576" spans="1:23" s="21" customFormat="1" ht="12.75">
      <c r="A576" s="396" t="s">
        <v>338</v>
      </c>
      <c r="B576" s="21">
        <v>1</v>
      </c>
      <c r="E576" s="21">
        <v>4</v>
      </c>
      <c r="I576" s="21">
        <v>660</v>
      </c>
      <c r="J576" s="28">
        <v>3132</v>
      </c>
      <c r="K576" s="28" t="s">
        <v>217</v>
      </c>
      <c r="L576" s="28"/>
      <c r="M576" s="29">
        <v>31195</v>
      </c>
      <c r="N576" s="29">
        <v>23147</v>
      </c>
      <c r="O576" s="29">
        <v>0</v>
      </c>
      <c r="P576" s="29">
        <v>0</v>
      </c>
      <c r="Q576" s="138">
        <v>0</v>
      </c>
      <c r="R576" s="100">
        <v>0</v>
      </c>
      <c r="S576" s="138">
        <v>0</v>
      </c>
      <c r="T576" s="29">
        <v>0</v>
      </c>
      <c r="U576" s="137">
        <v>0</v>
      </c>
      <c r="V576" s="137">
        <v>0</v>
      </c>
      <c r="W576" s="137">
        <v>0</v>
      </c>
    </row>
    <row r="577" spans="1:23" s="21" customFormat="1" ht="12.75">
      <c r="A577" s="396" t="s">
        <v>338</v>
      </c>
      <c r="B577" s="21">
        <v>1</v>
      </c>
      <c r="E577" s="21">
        <v>4</v>
      </c>
      <c r="I577" s="21">
        <v>660</v>
      </c>
      <c r="J577" s="28">
        <v>3133</v>
      </c>
      <c r="K577" s="28" t="s">
        <v>180</v>
      </c>
      <c r="L577" s="28"/>
      <c r="M577" s="29">
        <v>3422</v>
      </c>
      <c r="N577" s="29">
        <v>2762</v>
      </c>
      <c r="O577" s="29">
        <v>0</v>
      </c>
      <c r="P577" s="29">
        <v>0</v>
      </c>
      <c r="Q577" s="138">
        <v>0</v>
      </c>
      <c r="R577" s="100">
        <v>0</v>
      </c>
      <c r="S577" s="138">
        <v>0</v>
      </c>
      <c r="T577" s="29">
        <v>0</v>
      </c>
      <c r="U577" s="137">
        <v>0</v>
      </c>
      <c r="V577" s="137">
        <v>0</v>
      </c>
      <c r="W577" s="137">
        <v>0</v>
      </c>
    </row>
    <row r="578" spans="1:23" s="21" customFormat="1" ht="12.75">
      <c r="A578" s="396" t="s">
        <v>338</v>
      </c>
      <c r="I578" s="21">
        <v>660</v>
      </c>
      <c r="J578" s="25">
        <v>32</v>
      </c>
      <c r="K578" s="31" t="s">
        <v>41</v>
      </c>
      <c r="L578" s="30"/>
      <c r="M578" s="29">
        <f>M579</f>
        <v>81255</v>
      </c>
      <c r="N578" s="29">
        <f aca="true" t="shared" si="201" ref="N578:T578">N579</f>
        <v>134940</v>
      </c>
      <c r="O578" s="29">
        <f t="shared" si="201"/>
        <v>0</v>
      </c>
      <c r="P578" s="29">
        <f t="shared" si="201"/>
        <v>0</v>
      </c>
      <c r="Q578" s="29">
        <f t="shared" si="201"/>
        <v>0</v>
      </c>
      <c r="R578" s="100">
        <f t="shared" si="201"/>
        <v>0</v>
      </c>
      <c r="S578" s="138">
        <f t="shared" si="201"/>
        <v>0</v>
      </c>
      <c r="T578" s="29">
        <f t="shared" si="201"/>
        <v>0</v>
      </c>
      <c r="U578" s="137">
        <v>0</v>
      </c>
      <c r="V578" s="137">
        <v>0</v>
      </c>
      <c r="W578" s="137">
        <v>0</v>
      </c>
    </row>
    <row r="579" spans="1:23" s="21" customFormat="1" ht="12.75">
      <c r="A579" s="396" t="s">
        <v>338</v>
      </c>
      <c r="I579" s="21">
        <v>660</v>
      </c>
      <c r="J579" s="63">
        <v>321</v>
      </c>
      <c r="K579" s="63" t="s">
        <v>42</v>
      </c>
      <c r="L579" s="63"/>
      <c r="M579" s="29">
        <f>M580+M581+M582+M584+M586+M590</f>
        <v>81255</v>
      </c>
      <c r="N579" s="29">
        <f>N580+N581+N582+N584+N586+N590+N583+N587+N585+N588+N589</f>
        <v>134940</v>
      </c>
      <c r="O579" s="138">
        <f aca="true" t="shared" si="202" ref="O579:T579">O580+O581+O582+O583+O584+O585+O586+O587+O588+O589+O590</f>
        <v>0</v>
      </c>
      <c r="P579" s="138">
        <f t="shared" si="202"/>
        <v>0</v>
      </c>
      <c r="Q579" s="138">
        <f>Q580+Q581+Q582+Q583+Q584+Q585+Q586+Q587+Q588+Q589+Q590</f>
        <v>0</v>
      </c>
      <c r="R579" s="289">
        <f t="shared" si="202"/>
        <v>0</v>
      </c>
      <c r="S579" s="138">
        <f>S580+S581+S582+S583+S584+S585+S586+S587+S588+S589+S590</f>
        <v>0</v>
      </c>
      <c r="T579" s="29">
        <f t="shared" si="202"/>
        <v>0</v>
      </c>
      <c r="U579" s="137">
        <v>0</v>
      </c>
      <c r="V579" s="137">
        <v>0</v>
      </c>
      <c r="W579" s="137">
        <v>0</v>
      </c>
    </row>
    <row r="580" spans="1:23" s="21" customFormat="1" ht="12.75">
      <c r="A580" s="396" t="s">
        <v>338</v>
      </c>
      <c r="E580" s="21">
        <v>4</v>
      </c>
      <c r="I580" s="21">
        <v>660</v>
      </c>
      <c r="J580" s="25">
        <v>3212</v>
      </c>
      <c r="K580" s="25" t="s">
        <v>182</v>
      </c>
      <c r="L580" s="25"/>
      <c r="M580" s="29">
        <v>14780</v>
      </c>
      <c r="N580" s="29">
        <v>9726</v>
      </c>
      <c r="O580" s="29">
        <v>0</v>
      </c>
      <c r="P580" s="29">
        <v>0</v>
      </c>
      <c r="Q580" s="138">
        <v>0</v>
      </c>
      <c r="R580" s="100">
        <v>0</v>
      </c>
      <c r="S580" s="138">
        <v>0</v>
      </c>
      <c r="T580" s="29">
        <v>0</v>
      </c>
      <c r="U580" s="137">
        <v>0</v>
      </c>
      <c r="V580" s="137">
        <v>0</v>
      </c>
      <c r="W580" s="137">
        <v>0</v>
      </c>
    </row>
    <row r="581" spans="1:23" s="21" customFormat="1" ht="12.75">
      <c r="A581" s="396" t="s">
        <v>338</v>
      </c>
      <c r="E581" s="21">
        <v>4</v>
      </c>
      <c r="I581" s="21">
        <v>660</v>
      </c>
      <c r="J581" s="25">
        <v>3221</v>
      </c>
      <c r="K581" s="25" t="s">
        <v>242</v>
      </c>
      <c r="L581" s="25"/>
      <c r="M581" s="29">
        <v>3484</v>
      </c>
      <c r="N581" s="29">
        <v>0</v>
      </c>
      <c r="O581" s="29"/>
      <c r="P581" s="29">
        <v>0</v>
      </c>
      <c r="Q581" s="138">
        <v>0</v>
      </c>
      <c r="R581" s="100">
        <v>0</v>
      </c>
      <c r="S581" s="138">
        <v>0</v>
      </c>
      <c r="T581" s="29">
        <v>0</v>
      </c>
      <c r="U581" s="137">
        <v>0</v>
      </c>
      <c r="V581" s="137">
        <v>0</v>
      </c>
      <c r="W581" s="137">
        <v>0</v>
      </c>
    </row>
    <row r="582" spans="1:23" s="21" customFormat="1" ht="12.75" hidden="1">
      <c r="A582" s="396" t="s">
        <v>338</v>
      </c>
      <c r="E582" s="21">
        <v>4</v>
      </c>
      <c r="I582" s="21">
        <v>660</v>
      </c>
      <c r="J582" s="25">
        <v>3223</v>
      </c>
      <c r="K582" s="25" t="s">
        <v>243</v>
      </c>
      <c r="L582" s="25"/>
      <c r="M582" s="29">
        <v>38654</v>
      </c>
      <c r="N582" s="29">
        <v>51639</v>
      </c>
      <c r="O582" s="29">
        <v>0</v>
      </c>
      <c r="P582" s="29">
        <v>0</v>
      </c>
      <c r="Q582" s="138">
        <v>0</v>
      </c>
      <c r="R582" s="100">
        <v>0</v>
      </c>
      <c r="S582" s="138">
        <v>0</v>
      </c>
      <c r="T582" s="29">
        <v>0</v>
      </c>
      <c r="U582" s="137">
        <v>0</v>
      </c>
      <c r="V582" s="137">
        <v>0</v>
      </c>
      <c r="W582" s="137">
        <v>0</v>
      </c>
    </row>
    <row r="583" spans="1:23" s="21" customFormat="1" ht="12.75">
      <c r="A583" s="396" t="s">
        <v>338</v>
      </c>
      <c r="I583" s="21">
        <v>660</v>
      </c>
      <c r="J583" s="25">
        <v>3223</v>
      </c>
      <c r="K583" s="31" t="s">
        <v>185</v>
      </c>
      <c r="L583" s="30"/>
      <c r="M583" s="29"/>
      <c r="N583" s="29">
        <v>3960</v>
      </c>
      <c r="O583" s="29">
        <v>0</v>
      </c>
      <c r="P583" s="29">
        <v>0</v>
      </c>
      <c r="Q583" s="138">
        <v>0</v>
      </c>
      <c r="R583" s="100">
        <v>0</v>
      </c>
      <c r="S583" s="138">
        <v>0</v>
      </c>
      <c r="T583" s="29">
        <v>0</v>
      </c>
      <c r="U583" s="137">
        <v>0</v>
      </c>
      <c r="V583" s="137">
        <v>0</v>
      </c>
      <c r="W583" s="137">
        <v>0</v>
      </c>
    </row>
    <row r="584" spans="1:23" s="21" customFormat="1" ht="12.75">
      <c r="A584" s="396" t="s">
        <v>338</v>
      </c>
      <c r="E584" s="21">
        <v>4</v>
      </c>
      <c r="I584" s="21">
        <v>660</v>
      </c>
      <c r="J584" s="25">
        <v>3225</v>
      </c>
      <c r="K584" s="25" t="s">
        <v>186</v>
      </c>
      <c r="L584" s="25"/>
      <c r="M584" s="29">
        <v>0</v>
      </c>
      <c r="N584" s="29">
        <v>17964</v>
      </c>
      <c r="O584" s="29">
        <v>0</v>
      </c>
      <c r="P584" s="29">
        <v>0</v>
      </c>
      <c r="Q584" s="139">
        <v>0</v>
      </c>
      <c r="R584" s="100">
        <v>0</v>
      </c>
      <c r="S584" s="138">
        <v>0</v>
      </c>
      <c r="T584" s="29">
        <v>0</v>
      </c>
      <c r="U584" s="137"/>
      <c r="V584" s="137"/>
      <c r="W584" s="137"/>
    </row>
    <row r="585" spans="1:23" s="21" customFormat="1" ht="12.75">
      <c r="A585" s="396" t="s">
        <v>338</v>
      </c>
      <c r="I585" s="21">
        <v>660</v>
      </c>
      <c r="J585" s="25">
        <v>3227</v>
      </c>
      <c r="K585" s="25" t="s">
        <v>242</v>
      </c>
      <c r="L585" s="25"/>
      <c r="M585" s="29"/>
      <c r="N585" s="29">
        <v>2427</v>
      </c>
      <c r="O585" s="29">
        <v>0</v>
      </c>
      <c r="P585" s="29">
        <v>0</v>
      </c>
      <c r="Q585" s="139">
        <v>0</v>
      </c>
      <c r="R585" s="100">
        <v>0</v>
      </c>
      <c r="S585" s="138">
        <v>0</v>
      </c>
      <c r="T585" s="29">
        <v>0</v>
      </c>
      <c r="U585" s="137">
        <v>0</v>
      </c>
      <c r="V585" s="137">
        <v>0</v>
      </c>
      <c r="W585" s="137">
        <v>0</v>
      </c>
    </row>
    <row r="586" spans="1:23" s="21" customFormat="1" ht="12.75">
      <c r="A586" s="396" t="s">
        <v>338</v>
      </c>
      <c r="C586" s="21">
        <v>2</v>
      </c>
      <c r="D586" s="21">
        <v>3</v>
      </c>
      <c r="E586" s="21">
        <v>4</v>
      </c>
      <c r="I586" s="21">
        <v>660</v>
      </c>
      <c r="J586" s="25">
        <v>3232</v>
      </c>
      <c r="K586" s="25" t="s">
        <v>244</v>
      </c>
      <c r="L586" s="25"/>
      <c r="M586" s="29">
        <v>6346</v>
      </c>
      <c r="N586" s="29">
        <v>30525</v>
      </c>
      <c r="O586" s="29">
        <v>0</v>
      </c>
      <c r="P586" s="29">
        <v>0</v>
      </c>
      <c r="Q586" s="138">
        <v>0</v>
      </c>
      <c r="R586" s="100">
        <v>0</v>
      </c>
      <c r="S586" s="138">
        <v>0</v>
      </c>
      <c r="T586" s="29">
        <v>0</v>
      </c>
      <c r="U586" s="137"/>
      <c r="V586" s="137"/>
      <c r="W586" s="137"/>
    </row>
    <row r="587" spans="1:23" s="21" customFormat="1" ht="12.75">
      <c r="A587" s="396" t="s">
        <v>338</v>
      </c>
      <c r="C587" s="21">
        <v>2</v>
      </c>
      <c r="D587" s="21">
        <v>3</v>
      </c>
      <c r="E587" s="21">
        <v>4</v>
      </c>
      <c r="I587" s="21">
        <v>660</v>
      </c>
      <c r="J587" s="25">
        <v>3232</v>
      </c>
      <c r="K587" s="25" t="s">
        <v>296</v>
      </c>
      <c r="L587" s="25"/>
      <c r="M587" s="29"/>
      <c r="N587" s="29">
        <v>3231</v>
      </c>
      <c r="O587" s="29">
        <v>0</v>
      </c>
      <c r="P587" s="29">
        <v>0</v>
      </c>
      <c r="Q587" s="138">
        <v>0</v>
      </c>
      <c r="R587" s="100">
        <v>0</v>
      </c>
      <c r="S587" s="138">
        <v>0</v>
      </c>
      <c r="T587" s="29">
        <v>0</v>
      </c>
      <c r="U587" s="137">
        <v>0</v>
      </c>
      <c r="V587" s="137">
        <v>0</v>
      </c>
      <c r="W587" s="137">
        <v>0</v>
      </c>
    </row>
    <row r="588" spans="1:23" s="21" customFormat="1" ht="12.75">
      <c r="A588" s="396" t="s">
        <v>338</v>
      </c>
      <c r="C588" s="21">
        <v>2</v>
      </c>
      <c r="I588" s="21">
        <v>660</v>
      </c>
      <c r="J588" s="25">
        <v>3236</v>
      </c>
      <c r="K588" s="25" t="s">
        <v>395</v>
      </c>
      <c r="L588" s="25"/>
      <c r="M588" s="29"/>
      <c r="N588" s="29">
        <v>0</v>
      </c>
      <c r="O588" s="29">
        <v>0</v>
      </c>
      <c r="P588" s="29">
        <v>0</v>
      </c>
      <c r="Q588" s="138">
        <v>0</v>
      </c>
      <c r="R588" s="100">
        <v>0</v>
      </c>
      <c r="S588" s="138">
        <v>0</v>
      </c>
      <c r="T588" s="29">
        <v>0</v>
      </c>
      <c r="U588" s="137"/>
      <c r="V588" s="137"/>
      <c r="W588" s="137"/>
    </row>
    <row r="589" spans="1:23" s="21" customFormat="1" ht="12.75">
      <c r="A589" s="396" t="s">
        <v>338</v>
      </c>
      <c r="C589" s="21">
        <v>2</v>
      </c>
      <c r="I589" s="21">
        <v>660</v>
      </c>
      <c r="J589" s="25">
        <v>3236</v>
      </c>
      <c r="K589" s="25" t="s">
        <v>396</v>
      </c>
      <c r="L589" s="25"/>
      <c r="M589" s="29"/>
      <c r="N589" s="29">
        <v>0</v>
      </c>
      <c r="O589" s="29">
        <v>0</v>
      </c>
      <c r="P589" s="29">
        <v>0</v>
      </c>
      <c r="Q589" s="138">
        <v>0</v>
      </c>
      <c r="R589" s="100">
        <v>0</v>
      </c>
      <c r="S589" s="138">
        <v>0</v>
      </c>
      <c r="T589" s="29">
        <v>0</v>
      </c>
      <c r="U589" s="137"/>
      <c r="V589" s="137"/>
      <c r="W589" s="137"/>
    </row>
    <row r="590" spans="1:23" s="21" customFormat="1" ht="13.5" thickBot="1">
      <c r="A590" s="21" t="s">
        <v>339</v>
      </c>
      <c r="C590" s="21">
        <v>2</v>
      </c>
      <c r="D590" s="21">
        <v>3</v>
      </c>
      <c r="E590" s="21">
        <v>4</v>
      </c>
      <c r="I590" s="21">
        <v>660</v>
      </c>
      <c r="J590" s="25">
        <v>3239</v>
      </c>
      <c r="K590" s="25" t="s">
        <v>245</v>
      </c>
      <c r="L590" s="25"/>
      <c r="M590" s="29">
        <v>17991</v>
      </c>
      <c r="N590" s="29">
        <v>15468</v>
      </c>
      <c r="O590" s="29">
        <v>0</v>
      </c>
      <c r="P590" s="29">
        <v>0</v>
      </c>
      <c r="Q590" s="138">
        <v>0</v>
      </c>
      <c r="R590" s="100">
        <v>0</v>
      </c>
      <c r="S590" s="138">
        <v>0</v>
      </c>
      <c r="T590" s="29">
        <v>0</v>
      </c>
      <c r="U590" s="137"/>
      <c r="V590" s="137"/>
      <c r="W590" s="137"/>
    </row>
    <row r="591" spans="1:24" s="21" customFormat="1" ht="13.5" thickBot="1">
      <c r="A591" s="16"/>
      <c r="B591" s="1"/>
      <c r="C591" s="1"/>
      <c r="D591" s="1"/>
      <c r="E591" s="1"/>
      <c r="F591" s="1"/>
      <c r="G591" s="1"/>
      <c r="H591" s="1"/>
      <c r="I591" s="1"/>
      <c r="J591" s="177"/>
      <c r="K591" s="177" t="s">
        <v>259</v>
      </c>
      <c r="L591" s="177"/>
      <c r="M591" s="178">
        <f aca="true" t="shared" si="203" ref="M591:R591">M569</f>
        <v>327753</v>
      </c>
      <c r="N591" s="178">
        <f>N569</f>
        <v>329040</v>
      </c>
      <c r="O591" s="178">
        <f t="shared" si="203"/>
        <v>0</v>
      </c>
      <c r="P591" s="178">
        <f t="shared" si="203"/>
        <v>0</v>
      </c>
      <c r="Q591" s="179">
        <f>Q569</f>
        <v>0</v>
      </c>
      <c r="R591" s="290">
        <f t="shared" si="203"/>
        <v>0</v>
      </c>
      <c r="S591" s="179">
        <f>S569</f>
        <v>0</v>
      </c>
      <c r="T591" s="178">
        <f>T569</f>
        <v>0</v>
      </c>
      <c r="U591" s="137">
        <v>0</v>
      </c>
      <c r="V591" s="137">
        <v>0</v>
      </c>
      <c r="W591" s="137">
        <v>0</v>
      </c>
      <c r="X591" s="1"/>
    </row>
    <row r="592" spans="10:23" ht="14.25" thickBot="1" thickTop="1">
      <c r="J592" s="50"/>
      <c r="K592" s="218" t="s">
        <v>262</v>
      </c>
      <c r="L592" s="50"/>
      <c r="M592" s="219" t="e">
        <f>#REF!</f>
        <v>#REF!</v>
      </c>
      <c r="N592" s="291">
        <f aca="true" t="shared" si="204" ref="N592:W592">N150+N165+N171+N189+N205+N212+N220+N231+N245+N256+N281+N288+N297+N303+N317+N357+N370+N379+N387+N416+N432+N445+N453+N461+N473+N480+N487+N494+N506+N514+N522+N528+N536+N543+N554+N564+N591</f>
        <v>5427969</v>
      </c>
      <c r="O592" s="291">
        <f t="shared" si="204"/>
        <v>7890800</v>
      </c>
      <c r="P592" s="291">
        <f t="shared" si="204"/>
        <v>8104238</v>
      </c>
      <c r="Q592" s="291">
        <f t="shared" si="204"/>
        <v>8168360</v>
      </c>
      <c r="R592" s="291">
        <f t="shared" si="204"/>
        <v>9117650</v>
      </c>
      <c r="S592" s="291">
        <f t="shared" si="204"/>
        <v>8693400</v>
      </c>
      <c r="T592" s="291">
        <f t="shared" si="204"/>
        <v>8143400</v>
      </c>
      <c r="U592" s="291" t="e">
        <f t="shared" si="204"/>
        <v>#DIV/0!</v>
      </c>
      <c r="V592" s="291" t="e">
        <f t="shared" si="204"/>
        <v>#DIV/0!</v>
      </c>
      <c r="W592" s="291" t="e">
        <f t="shared" si="204"/>
        <v>#DIV/0!</v>
      </c>
    </row>
    <row r="593" spans="10:23" ht="22.5" customHeight="1" thickBot="1" thickTop="1">
      <c r="J593" s="373"/>
      <c r="K593" s="374" t="s">
        <v>263</v>
      </c>
      <c r="L593" s="375"/>
      <c r="M593" s="376" t="e">
        <f>M592+#REF!+#REF!+#REF!</f>
        <v>#REF!</v>
      </c>
      <c r="N593" s="377">
        <f aca="true" t="shared" si="205" ref="N593:T593">N63+N76+N592</f>
        <v>5905730</v>
      </c>
      <c r="O593" s="377">
        <f t="shared" si="205"/>
        <v>8458100</v>
      </c>
      <c r="P593" s="377">
        <f t="shared" si="205"/>
        <v>8700503</v>
      </c>
      <c r="Q593" s="377">
        <f t="shared" si="205"/>
        <v>8539860</v>
      </c>
      <c r="R593" s="377">
        <f t="shared" si="205"/>
        <v>9662950</v>
      </c>
      <c r="S593" s="377">
        <f t="shared" si="205"/>
        <v>9064900</v>
      </c>
      <c r="T593" s="377">
        <f t="shared" si="205"/>
        <v>8549900</v>
      </c>
      <c r="U593" s="292" t="e">
        <f>#REF!+U63+#REF!+#REF!+#REF!+#REF!+#REF!+#REF!+#REF!+#REF!+#REF!+#REF!</f>
        <v>#REF!</v>
      </c>
      <c r="V593" s="292" t="e">
        <f>#REF!+V63+#REF!+#REF!+#REF!+#REF!+#REF!+#REF!+#REF!+#REF!+#REF!+#REF!</f>
        <v>#REF!</v>
      </c>
      <c r="W593" s="292" t="e">
        <f>#REF!+W63+#REF!+#REF!+#REF!+#REF!+#REF!+#REF!+#REF!+#REF!+#REF!+#REF!</f>
        <v>#REF!</v>
      </c>
    </row>
    <row r="594" spans="13:25" ht="21.75" customHeight="1" thickBot="1" thickTop="1">
      <c r="M594" s="16"/>
      <c r="N594" s="16"/>
      <c r="U594" s="51"/>
      <c r="V594" s="51"/>
      <c r="W594" s="51"/>
      <c r="Y594" s="16"/>
    </row>
    <row r="595" spans="1:24" ht="12" thickTop="1">
      <c r="A595" s="241"/>
      <c r="B595" s="241"/>
      <c r="C595" s="241"/>
      <c r="D595" s="241"/>
      <c r="E595" s="241"/>
      <c r="F595" s="241"/>
      <c r="G595" s="241"/>
      <c r="H595" s="241"/>
      <c r="I595" s="241"/>
      <c r="J595" s="241"/>
      <c r="K595" s="241"/>
      <c r="L595" s="241"/>
      <c r="M595" s="242" t="s">
        <v>3</v>
      </c>
      <c r="N595" s="242" t="s">
        <v>3</v>
      </c>
      <c r="O595" s="243" t="s">
        <v>5</v>
      </c>
      <c r="P595" s="244" t="s">
        <v>358</v>
      </c>
      <c r="Q595" s="243" t="s">
        <v>6</v>
      </c>
      <c r="R595" s="244" t="s">
        <v>5</v>
      </c>
      <c r="S595" s="243" t="s">
        <v>6</v>
      </c>
      <c r="T595" s="243" t="s">
        <v>6</v>
      </c>
      <c r="X595" s="241"/>
    </row>
    <row r="596" spans="13:23" s="241" customFormat="1" ht="9.75">
      <c r="M596" s="245" t="s">
        <v>274</v>
      </c>
      <c r="N596" s="245" t="s">
        <v>275</v>
      </c>
      <c r="O596" s="246" t="s">
        <v>424</v>
      </c>
      <c r="P596" s="247" t="s">
        <v>424</v>
      </c>
      <c r="Q596" s="248" t="s">
        <v>446</v>
      </c>
      <c r="R596" s="247" t="s">
        <v>446</v>
      </c>
      <c r="S596" s="248" t="s">
        <v>447</v>
      </c>
      <c r="T596" s="249" t="s">
        <v>544</v>
      </c>
      <c r="U596" s="243" t="s">
        <v>80</v>
      </c>
      <c r="V596" s="243" t="s">
        <v>80</v>
      </c>
      <c r="W596" s="243" t="s">
        <v>80</v>
      </c>
    </row>
    <row r="597" spans="10:23" s="241" customFormat="1" ht="9.75">
      <c r="J597" s="251"/>
      <c r="K597" s="252"/>
      <c r="L597" s="253"/>
      <c r="M597" s="254"/>
      <c r="N597" s="254"/>
      <c r="O597" s="253"/>
      <c r="P597" s="255"/>
      <c r="Q597" s="253"/>
      <c r="R597" s="255"/>
      <c r="S597" s="253"/>
      <c r="T597" s="253"/>
      <c r="U597" s="249" t="s">
        <v>83</v>
      </c>
      <c r="V597" s="250" t="s">
        <v>84</v>
      </c>
      <c r="W597" s="249" t="s">
        <v>85</v>
      </c>
    </row>
    <row r="598" spans="1:23" s="241" customFormat="1" ht="9.75">
      <c r="A598" s="256" t="s">
        <v>105</v>
      </c>
      <c r="B598" s="256"/>
      <c r="J598" s="253" t="s">
        <v>171</v>
      </c>
      <c r="K598" s="253"/>
      <c r="L598" s="253" t="s">
        <v>106</v>
      </c>
      <c r="M598" s="254" t="e">
        <f>#REF!+#REF!</f>
        <v>#REF!</v>
      </c>
      <c r="N598" s="254">
        <f aca="true" t="shared" si="206" ref="N598:T598">N34+N41+N48+N62+N75+N150+N165+N171+N189+N205+N212</f>
        <v>2412555</v>
      </c>
      <c r="O598" s="254">
        <f t="shared" si="206"/>
        <v>2926500</v>
      </c>
      <c r="P598" s="254">
        <f t="shared" si="206"/>
        <v>2835915</v>
      </c>
      <c r="Q598" s="254">
        <f t="shared" si="206"/>
        <v>2357100</v>
      </c>
      <c r="R598" s="254">
        <f t="shared" si="206"/>
        <v>2721300</v>
      </c>
      <c r="S598" s="254">
        <f t="shared" si="206"/>
        <v>2636200</v>
      </c>
      <c r="T598" s="254">
        <f t="shared" si="206"/>
        <v>2621200</v>
      </c>
      <c r="U598" s="253"/>
      <c r="V598" s="253"/>
      <c r="W598" s="253"/>
    </row>
    <row r="599" spans="1:23" s="241" customFormat="1" ht="9.75">
      <c r="A599" s="241" t="s">
        <v>107</v>
      </c>
      <c r="J599" s="253" t="s">
        <v>171</v>
      </c>
      <c r="K599" s="253"/>
      <c r="L599" s="253" t="s">
        <v>108</v>
      </c>
      <c r="M599" s="254"/>
      <c r="N599" s="254"/>
      <c r="O599" s="254"/>
      <c r="P599" s="254"/>
      <c r="Q599" s="254"/>
      <c r="R599" s="326"/>
      <c r="S599" s="254"/>
      <c r="T599" s="254"/>
      <c r="U599" s="253">
        <f>P598/O598*100</f>
        <v>96.9046642747309</v>
      </c>
      <c r="V599" s="253">
        <f>Q598/P598*100</f>
        <v>83.11603133380233</v>
      </c>
      <c r="W599" s="253">
        <f>R598/Q598*100</f>
        <v>115.45119002163675</v>
      </c>
    </row>
    <row r="600" spans="1:23" s="241" customFormat="1" ht="9.75">
      <c r="A600" s="241" t="s">
        <v>109</v>
      </c>
      <c r="J600" s="253" t="s">
        <v>171</v>
      </c>
      <c r="K600" s="253"/>
      <c r="L600" s="253" t="s">
        <v>110</v>
      </c>
      <c r="M600" s="254" t="e">
        <f>M220+M231+#REF!</f>
        <v>#REF!</v>
      </c>
      <c r="N600" s="254">
        <f aca="true" t="shared" si="207" ref="N600:T600">N220+N231+N514</f>
        <v>176450</v>
      </c>
      <c r="O600" s="254">
        <f t="shared" si="207"/>
        <v>171000</v>
      </c>
      <c r="P600" s="254">
        <f t="shared" si="207"/>
        <v>193000</v>
      </c>
      <c r="Q600" s="254">
        <f t="shared" si="207"/>
        <v>149500</v>
      </c>
      <c r="R600" s="254">
        <f t="shared" si="207"/>
        <v>173000</v>
      </c>
      <c r="S600" s="254">
        <f t="shared" si="207"/>
        <v>223000</v>
      </c>
      <c r="T600" s="254">
        <f t="shared" si="207"/>
        <v>223000</v>
      </c>
      <c r="U600" s="253"/>
      <c r="V600" s="253"/>
      <c r="W600" s="253"/>
    </row>
    <row r="601" spans="1:23" s="241" customFormat="1" ht="9.75">
      <c r="A601" s="241" t="s">
        <v>111</v>
      </c>
      <c r="J601" s="253" t="s">
        <v>171</v>
      </c>
      <c r="K601" s="253"/>
      <c r="L601" s="253" t="s">
        <v>112</v>
      </c>
      <c r="M601" s="254">
        <f>M245+M256+M288+M297+M303+M317+M357+M370+M379+M387+M416+M432</f>
        <v>1538575</v>
      </c>
      <c r="N601" s="254">
        <f aca="true" t="shared" si="208" ref="N601:T601">N245+N256+N288+N297+N303+N317+N357+N370+N379+N387+N416+N432+N281</f>
        <v>1908587</v>
      </c>
      <c r="O601" s="254">
        <f t="shared" si="208"/>
        <v>3933600</v>
      </c>
      <c r="P601" s="254">
        <f t="shared" si="208"/>
        <v>4288125</v>
      </c>
      <c r="Q601" s="254">
        <f t="shared" si="208"/>
        <v>4816800</v>
      </c>
      <c r="R601" s="326">
        <f t="shared" si="208"/>
        <v>4203950</v>
      </c>
      <c r="S601" s="254">
        <f t="shared" si="208"/>
        <v>4689700</v>
      </c>
      <c r="T601" s="254">
        <f t="shared" si="208"/>
        <v>4189700</v>
      </c>
      <c r="U601" s="253">
        <f aca="true" t="shared" si="209" ref="U601:W602">P600/O600*100</f>
        <v>112.8654970760234</v>
      </c>
      <c r="V601" s="253">
        <f t="shared" si="209"/>
        <v>77.46113989637306</v>
      </c>
      <c r="W601" s="253">
        <f t="shared" si="209"/>
        <v>115.71906354515049</v>
      </c>
    </row>
    <row r="602" spans="1:23" s="241" customFormat="1" ht="9.75">
      <c r="A602" s="241" t="s">
        <v>113</v>
      </c>
      <c r="J602" s="253" t="s">
        <v>171</v>
      </c>
      <c r="K602" s="253"/>
      <c r="L602" s="253" t="s">
        <v>114</v>
      </c>
      <c r="M602" s="254"/>
      <c r="N602" s="254"/>
      <c r="O602" s="254"/>
      <c r="P602" s="254"/>
      <c r="Q602" s="254"/>
      <c r="R602" s="326"/>
      <c r="S602" s="254"/>
      <c r="T602" s="254"/>
      <c r="U602" s="253">
        <f t="shared" si="209"/>
        <v>109.01273642464918</v>
      </c>
      <c r="V602" s="253">
        <f t="shared" si="209"/>
        <v>112.32881504153913</v>
      </c>
      <c r="W602" s="253">
        <f t="shared" si="209"/>
        <v>87.27682278691248</v>
      </c>
    </row>
    <row r="603" spans="1:23" s="241" customFormat="1" ht="9.75">
      <c r="A603" s="241" t="s">
        <v>115</v>
      </c>
      <c r="J603" s="253" t="s">
        <v>171</v>
      </c>
      <c r="K603" s="253"/>
      <c r="L603" s="253" t="s">
        <v>116</v>
      </c>
      <c r="M603" s="254">
        <f>M591</f>
        <v>327753</v>
      </c>
      <c r="N603" s="254">
        <f>N591</f>
        <v>329040</v>
      </c>
      <c r="O603" s="254">
        <f>O591</f>
        <v>0</v>
      </c>
      <c r="P603" s="254">
        <f>P591+Q629</f>
        <v>0</v>
      </c>
      <c r="Q603" s="254">
        <f>Q591</f>
        <v>0</v>
      </c>
      <c r="R603" s="326">
        <f>R591</f>
        <v>0</v>
      </c>
      <c r="S603" s="254">
        <f>S591</f>
        <v>0</v>
      </c>
      <c r="T603" s="254">
        <f>T591</f>
        <v>0</v>
      </c>
      <c r="U603" s="253"/>
      <c r="V603" s="253"/>
      <c r="W603" s="253"/>
    </row>
    <row r="604" spans="1:23" s="241" customFormat="1" ht="9.75">
      <c r="A604" s="241" t="s">
        <v>117</v>
      </c>
      <c r="J604" s="253" t="s">
        <v>171</v>
      </c>
      <c r="K604" s="253"/>
      <c r="L604" s="253" t="s">
        <v>118</v>
      </c>
      <c r="M604" s="254"/>
      <c r="N604" s="254"/>
      <c r="O604" s="254"/>
      <c r="P604" s="254"/>
      <c r="Q604" s="254"/>
      <c r="R604" s="326"/>
      <c r="S604" s="254"/>
      <c r="T604" s="254"/>
      <c r="U604" s="253" t="e">
        <f>P603/O603*100</f>
        <v>#DIV/0!</v>
      </c>
      <c r="V604" s="253" t="e">
        <f>Q603/P603*100</f>
        <v>#DIV/0!</v>
      </c>
      <c r="W604" s="253" t="e">
        <f>R603/Q603*100</f>
        <v>#DIV/0!</v>
      </c>
    </row>
    <row r="605" spans="1:23" s="241" customFormat="1" ht="9.75">
      <c r="A605" s="241" t="s">
        <v>119</v>
      </c>
      <c r="J605" s="253" t="s">
        <v>171</v>
      </c>
      <c r="K605" s="253"/>
      <c r="L605" s="253" t="s">
        <v>291</v>
      </c>
      <c r="M605" s="254">
        <f>M506+M473+M487+M494</f>
        <v>83294</v>
      </c>
      <c r="N605" s="254">
        <f aca="true" t="shared" si="210" ref="N605:T605">N506+N473+N487+N494+N480</f>
        <v>116094</v>
      </c>
      <c r="O605" s="254">
        <f t="shared" si="210"/>
        <v>220000</v>
      </c>
      <c r="P605" s="254">
        <f t="shared" si="210"/>
        <v>235000</v>
      </c>
      <c r="Q605" s="254">
        <f t="shared" si="210"/>
        <v>131500</v>
      </c>
      <c r="R605" s="326">
        <f t="shared" si="210"/>
        <v>175000</v>
      </c>
      <c r="S605" s="254">
        <f t="shared" si="210"/>
        <v>255000</v>
      </c>
      <c r="T605" s="254">
        <f t="shared" si="210"/>
        <v>255000</v>
      </c>
      <c r="U605" s="253"/>
      <c r="V605" s="253"/>
      <c r="W605" s="253"/>
    </row>
    <row r="606" spans="10:23" s="241" customFormat="1" ht="9.75">
      <c r="J606" s="253" t="s">
        <v>171</v>
      </c>
      <c r="K606" s="253"/>
      <c r="L606" s="253" t="s">
        <v>120</v>
      </c>
      <c r="M606" s="254">
        <f aca="true" t="shared" si="211" ref="M606:T606">M445+M453+M461</f>
        <v>214402</v>
      </c>
      <c r="N606" s="254">
        <f t="shared" si="211"/>
        <v>83404</v>
      </c>
      <c r="O606" s="254">
        <f t="shared" si="211"/>
        <v>152000</v>
      </c>
      <c r="P606" s="254">
        <f t="shared" si="211"/>
        <v>142713</v>
      </c>
      <c r="Q606" s="254">
        <f t="shared" si="211"/>
        <v>102000</v>
      </c>
      <c r="R606" s="326">
        <f t="shared" si="211"/>
        <v>172700</v>
      </c>
      <c r="S606" s="254">
        <f t="shared" si="211"/>
        <v>112000</v>
      </c>
      <c r="T606" s="254">
        <f t="shared" si="211"/>
        <v>112000</v>
      </c>
      <c r="U606" s="253">
        <f aca="true" t="shared" si="212" ref="U606:W608">P605/O605*100</f>
        <v>106.81818181818181</v>
      </c>
      <c r="V606" s="253">
        <f t="shared" si="212"/>
        <v>55.95744680851064</v>
      </c>
      <c r="W606" s="253">
        <f t="shared" si="212"/>
        <v>133.07984790874525</v>
      </c>
    </row>
    <row r="607" spans="10:23" s="241" customFormat="1" ht="9.75">
      <c r="J607" s="253" t="s">
        <v>171</v>
      </c>
      <c r="K607" s="253"/>
      <c r="L607" s="253" t="s">
        <v>121</v>
      </c>
      <c r="M607" s="254">
        <f aca="true" t="shared" si="213" ref="M607:T607">M522+M528+M536+M543+M554+M564</f>
        <v>615981</v>
      </c>
      <c r="N607" s="254">
        <f t="shared" si="213"/>
        <v>879600</v>
      </c>
      <c r="O607" s="254">
        <f t="shared" si="213"/>
        <v>1055000</v>
      </c>
      <c r="P607" s="254">
        <f t="shared" si="213"/>
        <v>1005750</v>
      </c>
      <c r="Q607" s="254">
        <f t="shared" si="213"/>
        <v>982960</v>
      </c>
      <c r="R607" s="326">
        <f t="shared" si="213"/>
        <v>2217000</v>
      </c>
      <c r="S607" s="254">
        <f t="shared" si="213"/>
        <v>1149000</v>
      </c>
      <c r="T607" s="254">
        <f t="shared" si="213"/>
        <v>1149000</v>
      </c>
      <c r="U607" s="253">
        <f t="shared" si="212"/>
        <v>93.89013157894736</v>
      </c>
      <c r="V607" s="253">
        <f t="shared" si="212"/>
        <v>71.47211536440268</v>
      </c>
      <c r="W607" s="253">
        <f t="shared" si="212"/>
        <v>169.31372549019608</v>
      </c>
    </row>
    <row r="608" spans="1:24" s="241" customFormat="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6" t="e">
        <f>SUM(M598:M607)</f>
        <v>#REF!</v>
      </c>
      <c r="N608" s="16">
        <f aca="true" t="shared" si="214" ref="N608:T608">SUM(N597:N607)</f>
        <v>5905730</v>
      </c>
      <c r="O608" s="16">
        <f t="shared" si="214"/>
        <v>8458100</v>
      </c>
      <c r="P608" s="22">
        <f t="shared" si="214"/>
        <v>8700503</v>
      </c>
      <c r="Q608" s="22">
        <f t="shared" si="214"/>
        <v>8539860</v>
      </c>
      <c r="R608" s="312">
        <f t="shared" si="214"/>
        <v>9662950</v>
      </c>
      <c r="S608" s="22">
        <f t="shared" si="214"/>
        <v>9064900</v>
      </c>
      <c r="T608" s="22">
        <f t="shared" si="214"/>
        <v>8549900</v>
      </c>
      <c r="U608" s="253">
        <f t="shared" si="212"/>
        <v>95.33175355450237</v>
      </c>
      <c r="V608" s="253">
        <f t="shared" si="212"/>
        <v>97.73402933134476</v>
      </c>
      <c r="W608" s="253">
        <f t="shared" si="212"/>
        <v>225.54325710100107</v>
      </c>
      <c r="X608" s="1"/>
    </row>
    <row r="609" spans="13:20" ht="12.75">
      <c r="M609" s="16"/>
      <c r="N609" s="16"/>
      <c r="O609" s="16"/>
      <c r="P609" s="170"/>
      <c r="Q609" s="22"/>
      <c r="R609" s="312"/>
      <c r="S609" s="22"/>
      <c r="T609" s="22"/>
    </row>
    <row r="610" spans="1:20" ht="15">
      <c r="A610" s="102" t="s">
        <v>427</v>
      </c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273"/>
      <c r="N610" s="102"/>
      <c r="O610" s="102"/>
      <c r="P610" s="274"/>
      <c r="Q610" s="275"/>
      <c r="R610" s="275"/>
      <c r="S610" s="275"/>
      <c r="T610" s="275"/>
    </row>
    <row r="611" spans="1:20" ht="11.25">
      <c r="A611" s="489" t="s">
        <v>357</v>
      </c>
      <c r="B611" s="489"/>
      <c r="C611" s="489"/>
      <c r="D611" s="489"/>
      <c r="E611" s="489"/>
      <c r="F611" s="489"/>
      <c r="G611" s="489"/>
      <c r="H611" s="489"/>
      <c r="I611" s="489"/>
      <c r="J611" s="489"/>
      <c r="K611" s="489"/>
      <c r="L611" s="489"/>
      <c r="M611" s="489"/>
      <c r="N611" s="489"/>
      <c r="O611" s="489"/>
      <c r="P611" s="489"/>
      <c r="Q611" s="489"/>
      <c r="R611" s="489"/>
      <c r="S611" s="489"/>
      <c r="T611" s="489"/>
    </row>
    <row r="612" spans="1:20" ht="15">
      <c r="A612" s="102" t="s">
        <v>434</v>
      </c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273"/>
      <c r="N612" s="102"/>
      <c r="O612" s="102"/>
      <c r="P612" s="274"/>
      <c r="Q612" s="275"/>
      <c r="R612" s="275"/>
      <c r="S612" s="275"/>
      <c r="T612" s="275"/>
    </row>
    <row r="613" spans="1:20" ht="12.75">
      <c r="A613" s="276"/>
      <c r="J613" s="99"/>
      <c r="K613" s="232"/>
      <c r="L613" s="232"/>
      <c r="M613" s="16"/>
      <c r="Q613" s="264"/>
      <c r="R613" s="264"/>
      <c r="S613" s="1"/>
      <c r="T613" s="1"/>
    </row>
    <row r="614" spans="1:24" ht="24">
      <c r="A614" s="490" t="s">
        <v>76</v>
      </c>
      <c r="B614" s="491"/>
      <c r="C614" s="491"/>
      <c r="D614" s="491"/>
      <c r="E614" s="491"/>
      <c r="F614" s="491"/>
      <c r="G614" s="491"/>
      <c r="H614" s="491"/>
      <c r="I614" s="492"/>
      <c r="J614" s="277"/>
      <c r="K614" s="237"/>
      <c r="L614" s="238"/>
      <c r="M614" s="239" t="s">
        <v>428</v>
      </c>
      <c r="N614" s="278" t="s">
        <v>431</v>
      </c>
      <c r="O614" s="279" t="s">
        <v>435</v>
      </c>
      <c r="P614" s="279" t="s">
        <v>522</v>
      </c>
      <c r="Q614" s="265" t="s">
        <v>433</v>
      </c>
      <c r="R614" s="265" t="s">
        <v>432</v>
      </c>
      <c r="S614" s="280"/>
      <c r="T614" s="281"/>
      <c r="X614" s="240"/>
    </row>
    <row r="615" spans="1:24" s="240" customFormat="1" ht="12.75">
      <c r="A615" s="485"/>
      <c r="B615" s="493"/>
      <c r="C615" s="493"/>
      <c r="D615" s="493"/>
      <c r="E615" s="493"/>
      <c r="F615" s="493"/>
      <c r="G615" s="493"/>
      <c r="H615" s="493"/>
      <c r="I615" s="494"/>
      <c r="J615" s="282"/>
      <c r="K615" s="235"/>
      <c r="L615" s="236"/>
      <c r="M615" s="26"/>
      <c r="N615" s="283">
        <v>1</v>
      </c>
      <c r="O615" s="283">
        <v>2</v>
      </c>
      <c r="P615" s="283">
        <v>3</v>
      </c>
      <c r="Q615" s="257"/>
      <c r="R615" s="257"/>
      <c r="S615" s="25"/>
      <c r="T615" s="272"/>
      <c r="X615" s="1"/>
    </row>
    <row r="616" spans="1:20" ht="12.75">
      <c r="A616" s="485">
        <v>4</v>
      </c>
      <c r="B616" s="486"/>
      <c r="C616" s="486"/>
      <c r="D616" s="486"/>
      <c r="E616" s="486"/>
      <c r="F616" s="486"/>
      <c r="G616" s="486"/>
      <c r="H616" s="486"/>
      <c r="I616" s="487"/>
      <c r="J616" s="282" t="s">
        <v>429</v>
      </c>
      <c r="K616" s="235"/>
      <c r="L616" s="236"/>
      <c r="M616" s="26"/>
      <c r="N616" s="101">
        <f>N617</f>
        <v>2440600</v>
      </c>
      <c r="O616" s="26">
        <f>O617</f>
        <v>2153500</v>
      </c>
      <c r="P616" s="26">
        <f>P617</f>
        <v>1900000</v>
      </c>
      <c r="Q616" s="266">
        <f>P616/N616</f>
        <v>0.778497090879292</v>
      </c>
      <c r="R616" s="266">
        <f>P616/O616</f>
        <v>0.8822846528906432</v>
      </c>
      <c r="S616" s="266"/>
      <c r="T616" s="284"/>
    </row>
    <row r="617" spans="1:20" ht="12.75">
      <c r="A617" s="485">
        <v>42</v>
      </c>
      <c r="B617" s="486"/>
      <c r="C617" s="486"/>
      <c r="D617" s="486"/>
      <c r="E617" s="486"/>
      <c r="F617" s="486"/>
      <c r="G617" s="486"/>
      <c r="H617" s="486"/>
      <c r="I617" s="487"/>
      <c r="J617" s="285" t="s">
        <v>97</v>
      </c>
      <c r="K617" s="235"/>
      <c r="L617" s="236"/>
      <c r="M617" s="26"/>
      <c r="N617" s="101">
        <f>N618+N619+N620</f>
        <v>2440600</v>
      </c>
      <c r="O617" s="26">
        <f>O618+O619+O620</f>
        <v>2153500</v>
      </c>
      <c r="P617" s="26">
        <f>P618+P619+P620</f>
        <v>1900000</v>
      </c>
      <c r="Q617" s="266">
        <f>P617/N617</f>
        <v>0.778497090879292</v>
      </c>
      <c r="R617" s="266">
        <f>P617/O617</f>
        <v>0.8822846528906432</v>
      </c>
      <c r="S617" s="266"/>
      <c r="T617" s="286"/>
    </row>
    <row r="618" spans="1:20" ht="12.75">
      <c r="A618" s="485">
        <v>421</v>
      </c>
      <c r="B618" s="486"/>
      <c r="C618" s="486"/>
      <c r="D618" s="486"/>
      <c r="E618" s="486"/>
      <c r="F618" s="486"/>
      <c r="G618" s="486"/>
      <c r="H618" s="486"/>
      <c r="I618" s="487"/>
      <c r="J618" s="285" t="s">
        <v>58</v>
      </c>
      <c r="K618" s="235"/>
      <c r="L618" s="236"/>
      <c r="M618" s="26"/>
      <c r="N618" s="101">
        <f>List3!F17</f>
        <v>630000</v>
      </c>
      <c r="O618" s="482">
        <f>List3!G17</f>
        <v>1400000</v>
      </c>
      <c r="P618" s="482">
        <f>List3!H17</f>
        <v>1300000</v>
      </c>
      <c r="Q618" s="266">
        <f>P618/N618</f>
        <v>2.0634920634920637</v>
      </c>
      <c r="R618" s="266">
        <f>P618/O618</f>
        <v>0.9285714285714286</v>
      </c>
      <c r="S618" s="266"/>
      <c r="T618" s="272"/>
    </row>
    <row r="619" spans="1:20" ht="12.75">
      <c r="A619" s="485">
        <v>422</v>
      </c>
      <c r="B619" s="486"/>
      <c r="C619" s="486"/>
      <c r="D619" s="486"/>
      <c r="E619" s="486"/>
      <c r="F619" s="486"/>
      <c r="G619" s="486"/>
      <c r="H619" s="486"/>
      <c r="I619" s="487"/>
      <c r="J619" s="285" t="s">
        <v>59</v>
      </c>
      <c r="K619" s="235"/>
      <c r="L619" s="236"/>
      <c r="M619" s="26"/>
      <c r="N619" s="101">
        <f>List3!F29</f>
        <v>770000</v>
      </c>
      <c r="O619" s="482">
        <f>List3!G29</f>
        <v>553500</v>
      </c>
      <c r="P619" s="482">
        <f>List3!H29</f>
        <v>550000</v>
      </c>
      <c r="Q619" s="266">
        <f>P619/N619</f>
        <v>0.7142857142857143</v>
      </c>
      <c r="R619" s="266">
        <f>P619/O619</f>
        <v>0.993676603432701</v>
      </c>
      <c r="S619" s="266"/>
      <c r="T619" s="272"/>
    </row>
    <row r="620" spans="1:20" ht="12.75">
      <c r="A620" s="485">
        <v>426</v>
      </c>
      <c r="B620" s="486"/>
      <c r="C620" s="486"/>
      <c r="D620" s="486"/>
      <c r="E620" s="486"/>
      <c r="F620" s="486"/>
      <c r="G620" s="486"/>
      <c r="H620" s="486"/>
      <c r="I620" s="487"/>
      <c r="J620" s="285" t="s">
        <v>99</v>
      </c>
      <c r="K620" s="235"/>
      <c r="L620" s="236"/>
      <c r="M620" s="26"/>
      <c r="N620" s="101">
        <f>List3!F34</f>
        <v>1040600</v>
      </c>
      <c r="O620" s="482">
        <f>List3!G34</f>
        <v>200000</v>
      </c>
      <c r="P620" s="482">
        <f>List3!H34</f>
        <v>50000</v>
      </c>
      <c r="Q620" s="266">
        <f>P620/N620</f>
        <v>0.04804920238324044</v>
      </c>
      <c r="R620" s="266">
        <f>P620/O620</f>
        <v>0.25</v>
      </c>
      <c r="S620" s="266"/>
      <c r="T620" s="272"/>
    </row>
    <row r="621" spans="12:20" ht="12.75">
      <c r="L621" s="125" t="s">
        <v>430</v>
      </c>
      <c r="M621" s="16"/>
      <c r="N621" s="16"/>
      <c r="O621" s="16"/>
      <c r="P621" s="170"/>
      <c r="Q621" s="22"/>
      <c r="R621" s="312"/>
      <c r="S621" s="22"/>
      <c r="T621" s="22"/>
    </row>
    <row r="622" spans="1:13" ht="12.75">
      <c r="A622" s="1" t="s">
        <v>553</v>
      </c>
      <c r="M622" s="16"/>
    </row>
    <row r="623" spans="1:13" ht="12.75">
      <c r="A623" s="1" t="s">
        <v>666</v>
      </c>
      <c r="M623" s="16"/>
    </row>
    <row r="624" ht="12.75">
      <c r="M624" s="16"/>
    </row>
    <row r="625" spans="1:13" ht="12.75">
      <c r="A625" s="1" t="s">
        <v>664</v>
      </c>
      <c r="L625" s="1" t="s">
        <v>558</v>
      </c>
      <c r="M625" s="16"/>
    </row>
    <row r="626" spans="1:13" ht="12.75">
      <c r="A626" s="1" t="s">
        <v>665</v>
      </c>
      <c r="L626" s="232" t="s">
        <v>663</v>
      </c>
      <c r="M626" s="16"/>
    </row>
    <row r="627" spans="1:13" ht="12.75">
      <c r="A627" s="1" t="s">
        <v>556</v>
      </c>
      <c r="L627" s="232" t="s">
        <v>557</v>
      </c>
      <c r="M627" s="61" t="s">
        <v>289</v>
      </c>
    </row>
    <row r="628" spans="1:19" ht="12.75" customHeight="1">
      <c r="A628" s="488"/>
      <c r="B628" s="488"/>
      <c r="C628" s="488"/>
      <c r="D628" s="488"/>
      <c r="E628" s="488"/>
      <c r="F628" s="488"/>
      <c r="G628" s="488"/>
      <c r="H628" s="488"/>
      <c r="I628" s="488"/>
      <c r="J628" s="488"/>
      <c r="K628" s="488"/>
      <c r="L628" s="488"/>
      <c r="M628" s="488"/>
      <c r="N628" s="488"/>
      <c r="O628" s="488"/>
      <c r="P628" s="488"/>
      <c r="Q628" s="488"/>
      <c r="R628" s="488"/>
      <c r="S628" s="488"/>
    </row>
    <row r="629" spans="1:19" ht="12.75" customHeight="1">
      <c r="A629" s="488"/>
      <c r="B629" s="488"/>
      <c r="C629" s="488"/>
      <c r="D629" s="488"/>
      <c r="E629" s="488"/>
      <c r="F629" s="488"/>
      <c r="G629" s="488"/>
      <c r="H629" s="488"/>
      <c r="I629" s="488"/>
      <c r="J629" s="488"/>
      <c r="K629" s="488"/>
      <c r="L629" s="488"/>
      <c r="M629" s="488"/>
      <c r="N629" s="488"/>
      <c r="O629" s="488"/>
      <c r="P629" s="488"/>
      <c r="Q629" s="488"/>
      <c r="R629" s="488"/>
      <c r="S629" s="488"/>
    </row>
    <row r="630" spans="1:19" ht="12.75" customHeight="1">
      <c r="A630" s="488"/>
      <c r="B630" s="488"/>
      <c r="C630" s="488"/>
      <c r="D630" s="488"/>
      <c r="E630" s="488"/>
      <c r="F630" s="488"/>
      <c r="G630" s="488"/>
      <c r="H630" s="488"/>
      <c r="I630" s="488"/>
      <c r="J630" s="488"/>
      <c r="K630" s="488"/>
      <c r="L630" s="488"/>
      <c r="M630" s="488"/>
      <c r="N630" s="488"/>
      <c r="O630" s="488"/>
      <c r="P630" s="488"/>
      <c r="Q630" s="488"/>
      <c r="R630" s="488"/>
      <c r="S630" s="488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  <row r="1166" ht="12.75">
      <c r="M1166" s="16"/>
    </row>
    <row r="1167" ht="12.75">
      <c r="M1167" s="16"/>
    </row>
    <row r="1168" ht="12.75">
      <c r="M1168" s="16"/>
    </row>
    <row r="1169" ht="12.75">
      <c r="M1169" s="16"/>
    </row>
    <row r="1170" ht="12.75">
      <c r="M1170" s="16"/>
    </row>
    <row r="1171" ht="12.75">
      <c r="M1171" s="16"/>
    </row>
    <row r="1172" ht="12.75">
      <c r="M1172" s="16"/>
    </row>
    <row r="1173" ht="12.75">
      <c r="M1173" s="16"/>
    </row>
    <row r="1174" ht="12.75">
      <c r="M1174" s="16"/>
    </row>
    <row r="1175" ht="12.75">
      <c r="M1175" s="16"/>
    </row>
    <row r="1176" ht="12.75">
      <c r="M1176" s="16"/>
    </row>
    <row r="1177" ht="12.75">
      <c r="M1177" s="16"/>
    </row>
  </sheetData>
  <sheetProtection/>
  <mergeCells count="11">
    <mergeCell ref="A611:T611"/>
    <mergeCell ref="A614:I614"/>
    <mergeCell ref="A615:I615"/>
    <mergeCell ref="A616:I616"/>
    <mergeCell ref="A620:I620"/>
    <mergeCell ref="A628:S628"/>
    <mergeCell ref="A629:S629"/>
    <mergeCell ref="A630:S630"/>
    <mergeCell ref="A617:I617"/>
    <mergeCell ref="A618:I618"/>
    <mergeCell ref="A619:I6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1">
      <selection activeCell="A62" sqref="A62:L62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5" width="12.7109375" style="0" hidden="1" customWidth="1"/>
    <col min="6" max="8" width="12.7109375" style="0" customWidth="1"/>
    <col min="9" max="11" width="10.7109375" style="0" customWidth="1"/>
  </cols>
  <sheetData>
    <row r="1" ht="12.75">
      <c r="A1" t="s">
        <v>638</v>
      </c>
    </row>
    <row r="2" ht="12.75">
      <c r="A2" t="s">
        <v>667</v>
      </c>
    </row>
    <row r="4" spans="1:12" ht="12.75">
      <c r="A4" s="495" t="s">
        <v>639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ht="12.75">
      <c r="D5" s="262" t="s">
        <v>640</v>
      </c>
    </row>
    <row r="6" ht="12.75">
      <c r="D6" s="262"/>
    </row>
    <row r="7" spans="6:12" ht="15">
      <c r="F7" s="234"/>
      <c r="G7" s="234"/>
      <c r="H7" s="234"/>
      <c r="I7" s="44"/>
      <c r="J7" s="44"/>
      <c r="L7" s="44"/>
    </row>
    <row r="8" spans="6:12" ht="15">
      <c r="F8" s="234"/>
      <c r="G8" s="234"/>
      <c r="H8" s="234"/>
      <c r="I8" s="44"/>
      <c r="J8" s="44"/>
      <c r="L8" s="44"/>
    </row>
    <row r="9" spans="1:12" ht="15">
      <c r="A9" t="s">
        <v>641</v>
      </c>
      <c r="F9" s="234"/>
      <c r="G9" s="234"/>
      <c r="H9" s="234"/>
      <c r="I9" s="44"/>
      <c r="J9" s="44"/>
      <c r="L9" s="44"/>
    </row>
    <row r="10" spans="1:12" ht="15">
      <c r="A10" t="s">
        <v>642</v>
      </c>
      <c r="F10" s="234"/>
      <c r="G10" s="234"/>
      <c r="H10" s="234"/>
      <c r="I10" s="44"/>
      <c r="J10" s="44"/>
      <c r="L10" s="44"/>
    </row>
    <row r="11" spans="6:12" ht="15">
      <c r="F11" s="234"/>
      <c r="G11" s="234"/>
      <c r="H11" s="234"/>
      <c r="I11" s="44"/>
      <c r="J11" s="44"/>
      <c r="L11" s="44"/>
    </row>
    <row r="12" spans="1:12" ht="12.75">
      <c r="A12" s="497" t="s">
        <v>643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</row>
    <row r="13" spans="1:12" ht="12.75">
      <c r="A13" s="442" t="s">
        <v>76</v>
      </c>
      <c r="B13" s="443"/>
      <c r="C13" s="237"/>
      <c r="D13" s="238"/>
      <c r="E13" s="444" t="s">
        <v>644</v>
      </c>
      <c r="F13" s="445" t="s">
        <v>431</v>
      </c>
      <c r="G13" s="445" t="s">
        <v>435</v>
      </c>
      <c r="H13" s="445" t="s">
        <v>522</v>
      </c>
      <c r="I13" s="446" t="s">
        <v>645</v>
      </c>
      <c r="J13" s="446" t="s">
        <v>432</v>
      </c>
      <c r="K13" s="447" t="s">
        <v>433</v>
      </c>
      <c r="L13" s="448"/>
    </row>
    <row r="14" spans="1:12" ht="12.75">
      <c r="A14" s="449"/>
      <c r="B14" s="450"/>
      <c r="C14" s="235"/>
      <c r="D14" s="236"/>
      <c r="E14" s="451">
        <v>1</v>
      </c>
      <c r="F14" s="451">
        <v>1</v>
      </c>
      <c r="G14" s="451">
        <v>2</v>
      </c>
      <c r="H14" s="451">
        <v>3</v>
      </c>
      <c r="I14" s="452">
        <v>4</v>
      </c>
      <c r="J14" s="452">
        <v>5</v>
      </c>
      <c r="K14" s="25">
        <v>6</v>
      </c>
      <c r="L14" s="453"/>
    </row>
    <row r="15" spans="1:12" ht="12.75">
      <c r="A15" s="454">
        <v>4</v>
      </c>
      <c r="B15" s="450" t="s">
        <v>429</v>
      </c>
      <c r="C15" s="455"/>
      <c r="D15" s="456"/>
      <c r="E15" s="97" t="e">
        <f>E16</f>
        <v>#REF!</v>
      </c>
      <c r="F15" s="97">
        <v>2350600</v>
      </c>
      <c r="G15" s="97">
        <f>SUM(G17+G29+G34)</f>
        <v>2153500</v>
      </c>
      <c r="H15" s="97">
        <f>SUM(H17+H29+H34)</f>
        <v>1900000</v>
      </c>
      <c r="I15" s="457">
        <f>G15/F15</f>
        <v>0.9161490683229814</v>
      </c>
      <c r="J15" s="457">
        <f>H15/G15</f>
        <v>0.8822846528906432</v>
      </c>
      <c r="K15" s="457">
        <f>H15/F15</f>
        <v>0.8083042627414277</v>
      </c>
      <c r="L15" s="458"/>
    </row>
    <row r="16" spans="1:12" ht="12.75">
      <c r="A16" s="449">
        <v>42</v>
      </c>
      <c r="B16" s="450" t="s">
        <v>97</v>
      </c>
      <c r="C16" s="459"/>
      <c r="D16" s="460"/>
      <c r="E16" s="97" t="e">
        <f>E17+E29+E34</f>
        <v>#REF!</v>
      </c>
      <c r="F16" s="97">
        <f>SUM(F17+F29+F34)</f>
        <v>2440600</v>
      </c>
      <c r="G16" s="97">
        <f>SUM(G17+G29+G34)</f>
        <v>2153500</v>
      </c>
      <c r="H16" s="97">
        <f>SUM(H17+H29+H34)</f>
        <v>1900000</v>
      </c>
      <c r="I16" s="457">
        <f aca="true" t="shared" si="0" ref="I16:J44">G16/F16</f>
        <v>0.8823649922150291</v>
      </c>
      <c r="J16" s="457">
        <f t="shared" si="0"/>
        <v>0.8822846528906432</v>
      </c>
      <c r="K16" s="457">
        <f aca="true" t="shared" si="1" ref="K16:K44">H16/F16</f>
        <v>0.778497090879292</v>
      </c>
      <c r="L16" s="461"/>
    </row>
    <row r="17" spans="1:12" ht="12.75">
      <c r="A17" s="462">
        <v>421</v>
      </c>
      <c r="B17" s="463" t="s">
        <v>58</v>
      </c>
      <c r="C17" s="464"/>
      <c r="D17" s="465"/>
      <c r="E17" s="466" t="e">
        <f>#REF!</f>
        <v>#REF!</v>
      </c>
      <c r="F17" s="466">
        <f>SUM(F18:F28)</f>
        <v>630000</v>
      </c>
      <c r="G17" s="466">
        <f>SUM(G18:G28)</f>
        <v>1400000</v>
      </c>
      <c r="H17" s="466">
        <f>SUM(H18:H28)</f>
        <v>1300000</v>
      </c>
      <c r="I17" s="457">
        <f t="shared" si="0"/>
        <v>2.2222222222222223</v>
      </c>
      <c r="J17" s="457">
        <f t="shared" si="0"/>
        <v>0.9285714285714286</v>
      </c>
      <c r="K17" s="457">
        <f t="shared" si="1"/>
        <v>2.0634920634920637</v>
      </c>
      <c r="L17" s="453"/>
    </row>
    <row r="18" spans="1:12" ht="12.75">
      <c r="A18" s="257">
        <v>4213</v>
      </c>
      <c r="B18" s="498" t="s">
        <v>646</v>
      </c>
      <c r="C18" s="499"/>
      <c r="D18" s="500"/>
      <c r="E18" s="97">
        <v>80000</v>
      </c>
      <c r="F18" s="470">
        <v>20000</v>
      </c>
      <c r="G18" s="470">
        <v>0</v>
      </c>
      <c r="H18" s="470">
        <v>0</v>
      </c>
      <c r="I18" s="457">
        <f t="shared" si="0"/>
        <v>0</v>
      </c>
      <c r="J18" s="457" t="e">
        <f t="shared" si="0"/>
        <v>#DIV/0!</v>
      </c>
      <c r="K18" s="457">
        <f t="shared" si="1"/>
        <v>0</v>
      </c>
      <c r="L18" s="453"/>
    </row>
    <row r="19" spans="1:12" ht="12.75">
      <c r="A19" s="471">
        <v>4213</v>
      </c>
      <c r="B19" s="472" t="s">
        <v>647</v>
      </c>
      <c r="C19" s="473"/>
      <c r="D19" s="474"/>
      <c r="E19" s="97">
        <v>30000</v>
      </c>
      <c r="F19" s="470">
        <v>400000</v>
      </c>
      <c r="G19" s="470">
        <v>0</v>
      </c>
      <c r="H19" s="470">
        <v>0</v>
      </c>
      <c r="I19" s="457">
        <f t="shared" si="0"/>
        <v>0</v>
      </c>
      <c r="J19" s="457" t="e">
        <f t="shared" si="0"/>
        <v>#DIV/0!</v>
      </c>
      <c r="K19" s="457">
        <f t="shared" si="1"/>
        <v>0</v>
      </c>
      <c r="L19" s="453"/>
    </row>
    <row r="20" spans="1:12" ht="12.75">
      <c r="A20" s="471">
        <v>4213</v>
      </c>
      <c r="B20" s="498" t="s">
        <v>648</v>
      </c>
      <c r="C20" s="499"/>
      <c r="D20" s="500"/>
      <c r="E20" s="97"/>
      <c r="F20" s="470">
        <v>20000</v>
      </c>
      <c r="G20" s="470">
        <v>300000</v>
      </c>
      <c r="H20" s="470">
        <v>300000</v>
      </c>
      <c r="I20" s="457">
        <f t="shared" si="0"/>
        <v>15</v>
      </c>
      <c r="J20" s="457">
        <f t="shared" si="0"/>
        <v>1</v>
      </c>
      <c r="K20" s="457">
        <f t="shared" si="1"/>
        <v>15</v>
      </c>
      <c r="L20" s="453"/>
    </row>
    <row r="21" spans="1:12" ht="22.5" customHeight="1">
      <c r="A21" s="471">
        <v>4213</v>
      </c>
      <c r="B21" s="502" t="s">
        <v>649</v>
      </c>
      <c r="C21" s="499"/>
      <c r="D21" s="500"/>
      <c r="E21" s="97"/>
      <c r="F21" s="470">
        <v>30000</v>
      </c>
      <c r="G21" s="470">
        <v>0</v>
      </c>
      <c r="H21" s="470">
        <v>0</v>
      </c>
      <c r="I21" s="457">
        <f t="shared" si="0"/>
        <v>0</v>
      </c>
      <c r="J21" s="457" t="e">
        <f t="shared" si="0"/>
        <v>#DIV/0!</v>
      </c>
      <c r="K21" s="457">
        <f t="shared" si="1"/>
        <v>0</v>
      </c>
      <c r="L21" s="453"/>
    </row>
    <row r="22" spans="1:12" ht="12.75">
      <c r="A22" s="257">
        <v>4213</v>
      </c>
      <c r="B22" s="498" t="s">
        <v>453</v>
      </c>
      <c r="C22" s="499"/>
      <c r="D22" s="500"/>
      <c r="E22" s="97">
        <v>275000</v>
      </c>
      <c r="F22" s="470">
        <v>20000</v>
      </c>
      <c r="G22" s="470">
        <v>50000</v>
      </c>
      <c r="H22" s="470">
        <v>0</v>
      </c>
      <c r="I22" s="457">
        <f t="shared" si="0"/>
        <v>2.5</v>
      </c>
      <c r="J22" s="457">
        <f t="shared" si="0"/>
        <v>0</v>
      </c>
      <c r="K22" s="457">
        <f t="shared" si="1"/>
        <v>0</v>
      </c>
      <c r="L22" s="453"/>
    </row>
    <row r="23" spans="1:12" ht="12.75">
      <c r="A23" s="257">
        <v>4213</v>
      </c>
      <c r="B23" s="498" t="s">
        <v>650</v>
      </c>
      <c r="C23" s="499"/>
      <c r="D23" s="500"/>
      <c r="E23" s="97">
        <v>250000</v>
      </c>
      <c r="F23" s="470">
        <v>50000</v>
      </c>
      <c r="G23" s="470">
        <v>0</v>
      </c>
      <c r="H23" s="470">
        <v>0</v>
      </c>
      <c r="I23" s="457">
        <f t="shared" si="0"/>
        <v>0</v>
      </c>
      <c r="J23" s="457" t="e">
        <f t="shared" si="0"/>
        <v>#DIV/0!</v>
      </c>
      <c r="K23" s="457">
        <f t="shared" si="1"/>
        <v>0</v>
      </c>
      <c r="L23" s="453"/>
    </row>
    <row r="24" spans="1:12" ht="12.75">
      <c r="A24" s="472">
        <v>4214</v>
      </c>
      <c r="B24" s="467" t="s">
        <v>651</v>
      </c>
      <c r="C24" s="468"/>
      <c r="D24" s="469"/>
      <c r="E24" s="97"/>
      <c r="F24" s="470">
        <v>30000</v>
      </c>
      <c r="G24" s="470">
        <v>100000</v>
      </c>
      <c r="H24" s="470">
        <v>50000</v>
      </c>
      <c r="I24" s="457">
        <f t="shared" si="0"/>
        <v>3.3333333333333335</v>
      </c>
      <c r="J24" s="457">
        <f t="shared" si="0"/>
        <v>0.5</v>
      </c>
      <c r="K24" s="457">
        <f t="shared" si="1"/>
        <v>1.6666666666666667</v>
      </c>
      <c r="L24" s="453"/>
    </row>
    <row r="25" spans="1:12" ht="12.75">
      <c r="A25" s="472">
        <v>4214</v>
      </c>
      <c r="B25" s="467" t="s">
        <v>482</v>
      </c>
      <c r="C25" s="468"/>
      <c r="D25" s="469"/>
      <c r="E25" s="97"/>
      <c r="F25" s="470">
        <v>0</v>
      </c>
      <c r="G25" s="470">
        <v>500000</v>
      </c>
      <c r="H25" s="470">
        <v>500000</v>
      </c>
      <c r="I25" s="457" t="e">
        <f t="shared" si="0"/>
        <v>#DIV/0!</v>
      </c>
      <c r="J25" s="457">
        <f t="shared" si="0"/>
        <v>1</v>
      </c>
      <c r="K25" s="457" t="e">
        <f t="shared" si="1"/>
        <v>#DIV/0!</v>
      </c>
      <c r="L25" s="453"/>
    </row>
    <row r="26" spans="1:12" ht="12.75">
      <c r="A26" s="472">
        <v>4214</v>
      </c>
      <c r="B26" s="467" t="s">
        <v>542</v>
      </c>
      <c r="C26" s="468"/>
      <c r="D26" s="469"/>
      <c r="E26" s="97"/>
      <c r="F26" s="470">
        <v>0</v>
      </c>
      <c r="G26" s="470">
        <v>250000</v>
      </c>
      <c r="H26" s="470">
        <v>250000</v>
      </c>
      <c r="I26" s="457" t="e">
        <f t="shared" si="0"/>
        <v>#DIV/0!</v>
      </c>
      <c r="J26" s="457">
        <f t="shared" si="0"/>
        <v>1</v>
      </c>
      <c r="K26" s="457" t="e">
        <f t="shared" si="1"/>
        <v>#DIV/0!</v>
      </c>
      <c r="L26" s="453"/>
    </row>
    <row r="27" spans="1:12" ht="12.75">
      <c r="A27" s="472">
        <v>4214</v>
      </c>
      <c r="B27" s="467" t="s">
        <v>652</v>
      </c>
      <c r="C27" s="468"/>
      <c r="D27" s="469"/>
      <c r="E27" s="97"/>
      <c r="F27" s="470">
        <v>0</v>
      </c>
      <c r="G27" s="470">
        <v>200000</v>
      </c>
      <c r="H27" s="470">
        <v>200000</v>
      </c>
      <c r="I27" s="457" t="e">
        <f t="shared" si="0"/>
        <v>#DIV/0!</v>
      </c>
      <c r="J27" s="457">
        <f t="shared" si="0"/>
        <v>1</v>
      </c>
      <c r="K27" s="457" t="e">
        <f t="shared" si="1"/>
        <v>#DIV/0!</v>
      </c>
      <c r="L27" s="453"/>
    </row>
    <row r="28" spans="1:12" ht="12.75">
      <c r="A28" s="472">
        <v>4214</v>
      </c>
      <c r="B28" s="467" t="s">
        <v>543</v>
      </c>
      <c r="C28" s="468"/>
      <c r="D28" s="469"/>
      <c r="E28" s="97"/>
      <c r="F28" s="470">
        <v>60000</v>
      </c>
      <c r="G28" s="470">
        <v>0</v>
      </c>
      <c r="H28" s="470">
        <v>0</v>
      </c>
      <c r="I28" s="457">
        <f t="shared" si="0"/>
        <v>0</v>
      </c>
      <c r="J28" s="457" t="e">
        <f t="shared" si="0"/>
        <v>#DIV/0!</v>
      </c>
      <c r="K28" s="457">
        <f t="shared" si="1"/>
        <v>0</v>
      </c>
      <c r="L28" s="453"/>
    </row>
    <row r="29" spans="1:12" ht="12.75">
      <c r="A29" s="462">
        <v>422</v>
      </c>
      <c r="B29" s="463" t="s">
        <v>59</v>
      </c>
      <c r="C29" s="464"/>
      <c r="D29" s="465"/>
      <c r="E29" s="466" t="e">
        <f>#REF!</f>
        <v>#REF!</v>
      </c>
      <c r="F29" s="466">
        <f>SUM(F30:F33)</f>
        <v>770000</v>
      </c>
      <c r="G29" s="466">
        <f>SUM(G30:G33)</f>
        <v>553500</v>
      </c>
      <c r="H29" s="466">
        <f>SUM(H30:H33)</f>
        <v>550000</v>
      </c>
      <c r="I29" s="457">
        <f t="shared" si="0"/>
        <v>0.7188311688311688</v>
      </c>
      <c r="J29" s="457">
        <f t="shared" si="0"/>
        <v>0.993676603432701</v>
      </c>
      <c r="K29" s="457">
        <f t="shared" si="1"/>
        <v>0.7142857142857143</v>
      </c>
      <c r="L29" s="453"/>
    </row>
    <row r="30" spans="1:12" ht="12.75">
      <c r="A30" s="452">
        <v>4227</v>
      </c>
      <c r="B30" s="257" t="s">
        <v>443</v>
      </c>
      <c r="C30" s="475"/>
      <c r="D30" s="476"/>
      <c r="E30" s="97"/>
      <c r="F30" s="470">
        <v>0</v>
      </c>
      <c r="G30" s="470">
        <v>3500</v>
      </c>
      <c r="H30" s="470">
        <v>0</v>
      </c>
      <c r="I30" s="457" t="e">
        <f t="shared" si="0"/>
        <v>#DIV/0!</v>
      </c>
      <c r="J30" s="457">
        <f t="shared" si="0"/>
        <v>0</v>
      </c>
      <c r="K30" s="457" t="e">
        <f t="shared" si="1"/>
        <v>#DIV/0!</v>
      </c>
      <c r="L30" s="453"/>
    </row>
    <row r="31" spans="1:12" ht="12.75">
      <c r="A31" s="452">
        <v>4227</v>
      </c>
      <c r="B31" s="257" t="s">
        <v>442</v>
      </c>
      <c r="C31" s="475"/>
      <c r="D31" s="476"/>
      <c r="E31" s="97"/>
      <c r="F31" s="470">
        <v>10000</v>
      </c>
      <c r="G31" s="470">
        <v>50000</v>
      </c>
      <c r="H31" s="470">
        <v>50000</v>
      </c>
      <c r="I31" s="457">
        <f t="shared" si="0"/>
        <v>5</v>
      </c>
      <c r="J31" s="457">
        <f t="shared" si="0"/>
        <v>1</v>
      </c>
      <c r="K31" s="457">
        <f t="shared" si="1"/>
        <v>5</v>
      </c>
      <c r="L31" s="453"/>
    </row>
    <row r="32" spans="1:12" ht="26.25" customHeight="1">
      <c r="A32" s="452">
        <v>4227</v>
      </c>
      <c r="B32" s="502" t="s">
        <v>653</v>
      </c>
      <c r="C32" s="503"/>
      <c r="D32" s="504"/>
      <c r="E32" s="97"/>
      <c r="F32" s="470">
        <v>700000</v>
      </c>
      <c r="G32" s="470">
        <v>400000</v>
      </c>
      <c r="H32" s="470">
        <v>400000</v>
      </c>
      <c r="I32" s="457">
        <f t="shared" si="0"/>
        <v>0.5714285714285714</v>
      </c>
      <c r="J32" s="457">
        <f t="shared" si="0"/>
        <v>1</v>
      </c>
      <c r="K32" s="457">
        <f t="shared" si="1"/>
        <v>0.5714285714285714</v>
      </c>
      <c r="L32" s="453"/>
    </row>
    <row r="33" spans="1:12" ht="12.75">
      <c r="A33" s="452">
        <v>4227</v>
      </c>
      <c r="B33" s="452" t="s">
        <v>654</v>
      </c>
      <c r="C33" s="452"/>
      <c r="D33" s="477"/>
      <c r="E33" s="97"/>
      <c r="F33" s="470">
        <v>60000</v>
      </c>
      <c r="G33" s="470">
        <v>100000</v>
      </c>
      <c r="H33" s="470">
        <v>100000</v>
      </c>
      <c r="I33" s="457">
        <f t="shared" si="0"/>
        <v>1.6666666666666667</v>
      </c>
      <c r="J33" s="457">
        <f t="shared" si="0"/>
        <v>1</v>
      </c>
      <c r="K33" s="457">
        <f t="shared" si="1"/>
        <v>1.6666666666666667</v>
      </c>
      <c r="L33" s="453"/>
    </row>
    <row r="34" spans="1:12" ht="12.75">
      <c r="A34" s="478">
        <v>426</v>
      </c>
      <c r="B34" s="479" t="s">
        <v>99</v>
      </c>
      <c r="C34" s="480"/>
      <c r="D34" s="480"/>
      <c r="E34" s="466" t="e">
        <f>#REF!</f>
        <v>#REF!</v>
      </c>
      <c r="F34" s="466">
        <f>SUM(F35:F44)</f>
        <v>1040600</v>
      </c>
      <c r="G34" s="466">
        <f>SUM(G35:G44)</f>
        <v>200000</v>
      </c>
      <c r="H34" s="466">
        <f>SUM(H35:H44)</f>
        <v>50000</v>
      </c>
      <c r="I34" s="457">
        <f t="shared" si="0"/>
        <v>0.19219680953296175</v>
      </c>
      <c r="J34" s="457">
        <f t="shared" si="0"/>
        <v>0.25</v>
      </c>
      <c r="K34" s="457">
        <f t="shared" si="1"/>
        <v>0.04804920238324044</v>
      </c>
      <c r="L34" s="453"/>
    </row>
    <row r="35" spans="1:12" ht="12.75">
      <c r="A35" s="257">
        <v>3237</v>
      </c>
      <c r="B35" s="257" t="s">
        <v>655</v>
      </c>
      <c r="C35" s="257"/>
      <c r="D35" s="481"/>
      <c r="E35" s="97">
        <v>5000</v>
      </c>
      <c r="F35" s="470">
        <v>100000</v>
      </c>
      <c r="G35" s="470">
        <v>50000</v>
      </c>
      <c r="H35" s="470">
        <v>50000</v>
      </c>
      <c r="I35" s="457">
        <f t="shared" si="0"/>
        <v>0.5</v>
      </c>
      <c r="J35" s="457">
        <f t="shared" si="0"/>
        <v>1</v>
      </c>
      <c r="K35" s="457">
        <f t="shared" si="1"/>
        <v>0.5</v>
      </c>
      <c r="L35" s="426"/>
    </row>
    <row r="36" spans="1:11" ht="12.75">
      <c r="A36" s="257">
        <v>3237</v>
      </c>
      <c r="B36" s="257" t="s">
        <v>656</v>
      </c>
      <c r="C36" s="257"/>
      <c r="D36" s="257"/>
      <c r="E36" s="97">
        <v>100000</v>
      </c>
      <c r="F36" s="470">
        <v>300000</v>
      </c>
      <c r="G36" s="452">
        <v>0</v>
      </c>
      <c r="H36" s="452">
        <v>0</v>
      </c>
      <c r="I36" s="457">
        <f t="shared" si="0"/>
        <v>0</v>
      </c>
      <c r="J36" s="457" t="e">
        <f t="shared" si="0"/>
        <v>#DIV/0!</v>
      </c>
      <c r="K36" s="457">
        <f t="shared" si="1"/>
        <v>0</v>
      </c>
    </row>
    <row r="37" spans="1:11" ht="12.75">
      <c r="A37" s="257">
        <v>4264</v>
      </c>
      <c r="B37" s="257" t="s">
        <v>657</v>
      </c>
      <c r="C37" s="257"/>
      <c r="D37" s="257"/>
      <c r="E37" s="97"/>
      <c r="F37" s="470">
        <v>50000</v>
      </c>
      <c r="G37" s="452">
        <v>0</v>
      </c>
      <c r="H37" s="452">
        <v>0</v>
      </c>
      <c r="I37" s="457">
        <f t="shared" si="0"/>
        <v>0</v>
      </c>
      <c r="J37" s="457" t="e">
        <f t="shared" si="0"/>
        <v>#DIV/0!</v>
      </c>
      <c r="K37" s="457">
        <f t="shared" si="1"/>
        <v>0</v>
      </c>
    </row>
    <row r="38" spans="1:11" ht="12.75">
      <c r="A38" s="257">
        <v>4264</v>
      </c>
      <c r="B38" s="257" t="s">
        <v>658</v>
      </c>
      <c r="C38" s="257"/>
      <c r="D38" s="257"/>
      <c r="E38" s="97"/>
      <c r="F38" s="470">
        <v>200000</v>
      </c>
      <c r="G38" s="452">
        <v>0</v>
      </c>
      <c r="H38" s="452">
        <v>0</v>
      </c>
      <c r="I38" s="457">
        <f t="shared" si="0"/>
        <v>0</v>
      </c>
      <c r="J38" s="457" t="e">
        <f t="shared" si="0"/>
        <v>#DIV/0!</v>
      </c>
      <c r="K38" s="457">
        <f t="shared" si="1"/>
        <v>0</v>
      </c>
    </row>
    <row r="39" spans="1:11" ht="12.75">
      <c r="A39" s="257">
        <v>4264</v>
      </c>
      <c r="B39" s="257" t="s">
        <v>464</v>
      </c>
      <c r="C39" s="257"/>
      <c r="D39" s="257"/>
      <c r="E39" s="97"/>
      <c r="F39" s="470">
        <v>150000</v>
      </c>
      <c r="G39" s="470">
        <v>150000</v>
      </c>
      <c r="H39" s="452">
        <v>0</v>
      </c>
      <c r="I39" s="457">
        <f t="shared" si="0"/>
        <v>1</v>
      </c>
      <c r="J39" s="457">
        <f t="shared" si="0"/>
        <v>0</v>
      </c>
      <c r="K39" s="457">
        <f t="shared" si="1"/>
        <v>0</v>
      </c>
    </row>
    <row r="40" spans="1:11" ht="12.75" hidden="1">
      <c r="A40" s="257">
        <v>4264</v>
      </c>
      <c r="B40" s="257" t="s">
        <v>412</v>
      </c>
      <c r="C40" s="257"/>
      <c r="D40" s="257"/>
      <c r="E40" s="97"/>
      <c r="F40" s="452"/>
      <c r="G40" s="452"/>
      <c r="H40" s="452"/>
      <c r="I40" s="457" t="e">
        <f t="shared" si="0"/>
        <v>#DIV/0!</v>
      </c>
      <c r="J40" s="457" t="e">
        <f t="shared" si="0"/>
        <v>#DIV/0!</v>
      </c>
      <c r="K40" s="457" t="e">
        <f t="shared" si="1"/>
        <v>#DIV/0!</v>
      </c>
    </row>
    <row r="41" spans="1:11" ht="12.75">
      <c r="A41" s="257">
        <v>4264</v>
      </c>
      <c r="B41" s="257" t="s">
        <v>465</v>
      </c>
      <c r="C41" s="257"/>
      <c r="D41" s="257"/>
      <c r="E41" s="97"/>
      <c r="F41" s="470">
        <v>50000</v>
      </c>
      <c r="G41" s="452">
        <v>0</v>
      </c>
      <c r="H41" s="452">
        <v>0</v>
      </c>
      <c r="I41" s="457">
        <f t="shared" si="0"/>
        <v>0</v>
      </c>
      <c r="J41" s="457" t="e">
        <f t="shared" si="0"/>
        <v>#DIV/0!</v>
      </c>
      <c r="K41" s="457">
        <f t="shared" si="1"/>
        <v>0</v>
      </c>
    </row>
    <row r="42" spans="1:11" ht="12.75">
      <c r="A42" s="257">
        <v>4264</v>
      </c>
      <c r="B42" s="257" t="s">
        <v>466</v>
      </c>
      <c r="C42" s="257"/>
      <c r="D42" s="257"/>
      <c r="E42" s="97"/>
      <c r="F42" s="470">
        <v>70000</v>
      </c>
      <c r="G42" s="452">
        <v>0</v>
      </c>
      <c r="H42" s="452">
        <v>0</v>
      </c>
      <c r="I42" s="457">
        <f t="shared" si="0"/>
        <v>0</v>
      </c>
      <c r="J42" s="457" t="e">
        <f t="shared" si="0"/>
        <v>#DIV/0!</v>
      </c>
      <c r="K42" s="457">
        <f t="shared" si="1"/>
        <v>0</v>
      </c>
    </row>
    <row r="43" spans="1:11" ht="12.75">
      <c r="A43" s="257">
        <v>4264</v>
      </c>
      <c r="B43" s="257" t="s">
        <v>467</v>
      </c>
      <c r="C43" s="257"/>
      <c r="D43" s="257"/>
      <c r="E43" s="97"/>
      <c r="F43" s="470">
        <v>75600</v>
      </c>
      <c r="G43" s="452">
        <v>0</v>
      </c>
      <c r="H43" s="452">
        <v>0</v>
      </c>
      <c r="I43" s="457">
        <f t="shared" si="0"/>
        <v>0</v>
      </c>
      <c r="J43" s="457" t="e">
        <f t="shared" si="0"/>
        <v>#DIV/0!</v>
      </c>
      <c r="K43" s="457">
        <f t="shared" si="1"/>
        <v>0</v>
      </c>
    </row>
    <row r="44" spans="1:11" ht="12.75">
      <c r="A44" s="257">
        <v>4264</v>
      </c>
      <c r="B44" s="257" t="s">
        <v>469</v>
      </c>
      <c r="C44" s="257"/>
      <c r="D44" s="257"/>
      <c r="E44" s="97">
        <v>30000</v>
      </c>
      <c r="F44" s="470">
        <v>45000</v>
      </c>
      <c r="G44" s="452">
        <v>0</v>
      </c>
      <c r="H44" s="452">
        <v>0</v>
      </c>
      <c r="I44" s="457">
        <f t="shared" si="0"/>
        <v>0</v>
      </c>
      <c r="J44" s="457" t="e">
        <f t="shared" si="0"/>
        <v>#DIV/0!</v>
      </c>
      <c r="K44" s="457">
        <f t="shared" si="1"/>
        <v>0</v>
      </c>
    </row>
    <row r="45" ht="12.75">
      <c r="A45" s="258"/>
    </row>
    <row r="46" ht="12.75">
      <c r="A46" s="258" t="s">
        <v>674</v>
      </c>
    </row>
    <row r="47" ht="12.75">
      <c r="A47" s="258" t="s">
        <v>672</v>
      </c>
    </row>
    <row r="48" ht="12.75">
      <c r="A48" s="258"/>
    </row>
    <row r="49" ht="12.75">
      <c r="A49" s="258" t="s">
        <v>659</v>
      </c>
    </row>
    <row r="50" ht="12.75">
      <c r="A50" s="115" t="s">
        <v>673</v>
      </c>
    </row>
    <row r="51" ht="12.75">
      <c r="A51" s="115" t="s">
        <v>660</v>
      </c>
    </row>
    <row r="52" ht="12.75">
      <c r="A52" s="258"/>
    </row>
    <row r="53" ht="12.75">
      <c r="A53" s="258"/>
    </row>
    <row r="54" ht="12.75">
      <c r="A54" s="115" t="s">
        <v>675</v>
      </c>
    </row>
    <row r="55" ht="12.75">
      <c r="A55" s="115" t="s">
        <v>676</v>
      </c>
    </row>
    <row r="56" ht="12.75">
      <c r="A56" s="258"/>
    </row>
    <row r="57" ht="12.75">
      <c r="A57" s="258" t="s">
        <v>668</v>
      </c>
    </row>
    <row r="58" ht="12.75">
      <c r="A58" s="115" t="s">
        <v>661</v>
      </c>
    </row>
    <row r="59" ht="12.75">
      <c r="A59" s="115" t="s">
        <v>669</v>
      </c>
    </row>
    <row r="60" spans="1:12" ht="12.75">
      <c r="A60" s="496" t="s">
        <v>662</v>
      </c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</row>
    <row r="61" spans="1:12" ht="12.75">
      <c r="A61" s="501" t="s">
        <v>670</v>
      </c>
      <c r="B61" s="501"/>
      <c r="C61" s="501"/>
      <c r="D61" s="501"/>
      <c r="E61" s="501"/>
      <c r="F61" s="501"/>
      <c r="G61" s="501"/>
      <c r="H61" s="501"/>
      <c r="I61" s="501"/>
      <c r="J61" s="501"/>
      <c r="K61" s="501"/>
      <c r="L61" s="501"/>
    </row>
    <row r="62" spans="1:12" ht="12.75">
      <c r="A62" s="501" t="s">
        <v>671</v>
      </c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</row>
    <row r="63" ht="12.75">
      <c r="A63" s="258"/>
    </row>
    <row r="64" ht="12.75">
      <c r="A64" s="258"/>
    </row>
    <row r="65" ht="12.75">
      <c r="A65" s="258"/>
    </row>
    <row r="66" ht="12.75">
      <c r="A66" s="258"/>
    </row>
    <row r="67" ht="12.75">
      <c r="A67" s="258"/>
    </row>
    <row r="68" ht="12.75">
      <c r="A68" s="258"/>
    </row>
    <row r="69" ht="12.75">
      <c r="A69" s="258"/>
    </row>
    <row r="70" ht="12.75">
      <c r="A70" s="258"/>
    </row>
    <row r="71" ht="12.75">
      <c r="A71" s="258"/>
    </row>
    <row r="72" ht="12.75">
      <c r="A72" s="258"/>
    </row>
    <row r="73" ht="12.75">
      <c r="A73" s="258"/>
    </row>
    <row r="74" ht="12.75">
      <c r="A74" s="258"/>
    </row>
    <row r="75" ht="12.75">
      <c r="A75" s="258"/>
    </row>
    <row r="76" ht="12.75">
      <c r="A76" s="258"/>
    </row>
    <row r="77" ht="12.75">
      <c r="A77" s="258"/>
    </row>
    <row r="78" ht="12.75">
      <c r="A78" s="258"/>
    </row>
    <row r="79" ht="12.75">
      <c r="A79" s="258"/>
    </row>
    <row r="80" ht="12.75">
      <c r="A80" s="258"/>
    </row>
    <row r="81" ht="12.75">
      <c r="A81" s="258"/>
    </row>
    <row r="82" ht="12.75">
      <c r="A82" s="258"/>
    </row>
    <row r="83" ht="12.75">
      <c r="A83" s="258"/>
    </row>
    <row r="84" ht="12.75">
      <c r="A84" s="258"/>
    </row>
    <row r="85" ht="12.75">
      <c r="A85" s="258"/>
    </row>
    <row r="86" ht="12.75">
      <c r="A86" s="258"/>
    </row>
    <row r="87" ht="12.75">
      <c r="A87" s="258"/>
    </row>
    <row r="88" ht="12.75">
      <c r="A88" s="258"/>
    </row>
    <row r="89" ht="12.75">
      <c r="A89" s="258"/>
    </row>
    <row r="90" ht="12.75">
      <c r="A90" s="258"/>
    </row>
    <row r="91" ht="12.75">
      <c r="A91" s="258"/>
    </row>
    <row r="92" ht="12.75">
      <c r="A92" s="258"/>
    </row>
    <row r="93" ht="12.75">
      <c r="A93" s="258"/>
    </row>
    <row r="94" ht="12.75">
      <c r="A94" s="258"/>
    </row>
    <row r="95" ht="12.75">
      <c r="A95" s="258"/>
    </row>
    <row r="96" ht="12.75">
      <c r="A96" s="258"/>
    </row>
    <row r="97" ht="12.75">
      <c r="A97" s="258"/>
    </row>
    <row r="98" ht="12.75">
      <c r="A98" s="258"/>
    </row>
    <row r="99" ht="12.75">
      <c r="A99" s="258"/>
    </row>
    <row r="100" ht="12.75">
      <c r="A100" s="258"/>
    </row>
    <row r="101" ht="12.75">
      <c r="A101" s="258"/>
    </row>
    <row r="102" ht="12.75">
      <c r="A102" s="258"/>
    </row>
    <row r="103" ht="12.75">
      <c r="A103" s="258"/>
    </row>
    <row r="104" ht="12.75">
      <c r="A104" s="258"/>
    </row>
    <row r="105" ht="12.75">
      <c r="A105" s="258"/>
    </row>
    <row r="106" ht="12.75">
      <c r="A106" s="258"/>
    </row>
    <row r="107" ht="12.75">
      <c r="A107" s="258"/>
    </row>
    <row r="108" ht="12.75">
      <c r="A108" s="258"/>
    </row>
    <row r="109" ht="12.75">
      <c r="A109" s="258"/>
    </row>
    <row r="110" ht="12.75">
      <c r="A110" s="258"/>
    </row>
    <row r="111" ht="12.75">
      <c r="A111" s="258"/>
    </row>
    <row r="112" ht="12.75">
      <c r="A112" s="258"/>
    </row>
    <row r="113" ht="12.75">
      <c r="A113" s="258"/>
    </row>
    <row r="114" ht="12.75">
      <c r="A114" s="258"/>
    </row>
    <row r="115" ht="12.75">
      <c r="A115" s="258"/>
    </row>
    <row r="116" ht="12.75">
      <c r="A116" s="258"/>
    </row>
    <row r="117" ht="12.75">
      <c r="A117" s="258"/>
    </row>
    <row r="118" ht="12.75">
      <c r="A118" s="258"/>
    </row>
    <row r="119" ht="12.75">
      <c r="A119" s="258"/>
    </row>
    <row r="120" ht="12.75">
      <c r="A120" s="258"/>
    </row>
    <row r="121" ht="12.75">
      <c r="A121" s="258"/>
    </row>
    <row r="122" ht="12.75">
      <c r="A122" s="258"/>
    </row>
    <row r="123" ht="12.75">
      <c r="A123" s="258"/>
    </row>
    <row r="124" ht="12.75">
      <c r="A124" s="258"/>
    </row>
    <row r="125" ht="12.75">
      <c r="A125" s="258"/>
    </row>
    <row r="126" ht="12.75">
      <c r="A126" s="258"/>
    </row>
    <row r="127" ht="12.75">
      <c r="A127" s="258"/>
    </row>
    <row r="128" ht="12.75">
      <c r="A128" s="258"/>
    </row>
    <row r="129" ht="12.75">
      <c r="A129" s="258"/>
    </row>
    <row r="130" ht="12.75">
      <c r="A130" s="258"/>
    </row>
    <row r="131" ht="12.75">
      <c r="A131" s="258"/>
    </row>
    <row r="132" ht="12.75">
      <c r="A132" s="258"/>
    </row>
    <row r="133" ht="12.75">
      <c r="A133" s="258"/>
    </row>
    <row r="134" ht="12.75">
      <c r="A134" s="258"/>
    </row>
    <row r="135" ht="12.75">
      <c r="A135" s="258"/>
    </row>
    <row r="136" ht="12.75">
      <c r="A136" s="258"/>
    </row>
    <row r="137" ht="12.75">
      <c r="A137" s="258"/>
    </row>
    <row r="138" ht="12.75">
      <c r="A138" s="258"/>
    </row>
    <row r="139" ht="12.75">
      <c r="A139" s="258"/>
    </row>
    <row r="140" ht="12.75">
      <c r="A140" s="258"/>
    </row>
    <row r="141" ht="12.75">
      <c r="A141" s="258"/>
    </row>
    <row r="142" ht="12.75">
      <c r="A142" s="258"/>
    </row>
    <row r="143" ht="12.75">
      <c r="A143" s="258"/>
    </row>
    <row r="144" ht="12.75">
      <c r="A144" s="258"/>
    </row>
    <row r="145" ht="12.75">
      <c r="A145" s="258"/>
    </row>
    <row r="146" ht="12.75">
      <c r="A146" s="258"/>
    </row>
    <row r="147" ht="12.75">
      <c r="A147" s="258"/>
    </row>
    <row r="148" ht="12.75">
      <c r="A148" s="258"/>
    </row>
    <row r="149" ht="12.75">
      <c r="A149" s="258"/>
    </row>
    <row r="150" ht="12.75">
      <c r="A150" s="258"/>
    </row>
    <row r="151" ht="12.75">
      <c r="A151" s="258"/>
    </row>
    <row r="152" ht="12.75">
      <c r="A152" s="258"/>
    </row>
    <row r="153" ht="12.75">
      <c r="A153" s="258"/>
    </row>
    <row r="154" ht="12.75">
      <c r="A154" s="258"/>
    </row>
    <row r="155" ht="12.75">
      <c r="A155" s="258"/>
    </row>
    <row r="156" ht="12.75">
      <c r="A156" s="258"/>
    </row>
    <row r="157" ht="12.75">
      <c r="A157" s="258"/>
    </row>
    <row r="158" ht="12.75">
      <c r="A158" s="258"/>
    </row>
    <row r="159" ht="12.75">
      <c r="A159" s="258"/>
    </row>
    <row r="160" ht="12.75">
      <c r="A160" s="258"/>
    </row>
    <row r="161" ht="12.75">
      <c r="A161" s="258"/>
    </row>
    <row r="162" ht="12.75">
      <c r="A162" s="258"/>
    </row>
    <row r="163" ht="12.75">
      <c r="A163" s="258"/>
    </row>
    <row r="164" ht="12.75">
      <c r="A164" s="258"/>
    </row>
    <row r="165" ht="12.75">
      <c r="A165" s="258"/>
    </row>
    <row r="166" ht="12.75">
      <c r="A166" s="258"/>
    </row>
    <row r="167" ht="12.75">
      <c r="A167" s="258"/>
    </row>
    <row r="168" ht="12.75">
      <c r="A168" s="258"/>
    </row>
    <row r="169" ht="12.75">
      <c r="A169" s="258"/>
    </row>
    <row r="170" ht="12.75">
      <c r="A170" s="258"/>
    </row>
    <row r="171" ht="12.75">
      <c r="A171" s="258"/>
    </row>
    <row r="172" ht="12.75">
      <c r="A172" s="258"/>
    </row>
    <row r="173" ht="12.75">
      <c r="A173" s="258"/>
    </row>
    <row r="174" ht="12.75">
      <c r="A174" s="258"/>
    </row>
    <row r="175" ht="12.75">
      <c r="A175" s="258"/>
    </row>
    <row r="176" ht="12.75">
      <c r="A176" s="258"/>
    </row>
    <row r="177" ht="12.75">
      <c r="A177" s="258"/>
    </row>
    <row r="178" ht="12.75">
      <c r="A178" s="258"/>
    </row>
    <row r="179" ht="12.75">
      <c r="A179" s="258"/>
    </row>
    <row r="180" ht="12.75">
      <c r="A180" s="258"/>
    </row>
    <row r="181" ht="12.75">
      <c r="A181" s="258"/>
    </row>
    <row r="182" ht="12.75">
      <c r="A182" s="258"/>
    </row>
    <row r="183" ht="12.75">
      <c r="A183" s="258"/>
    </row>
    <row r="184" ht="12.75">
      <c r="A184" s="258"/>
    </row>
    <row r="185" ht="12.75">
      <c r="A185" s="258"/>
    </row>
    <row r="186" ht="12.75">
      <c r="A186" s="258"/>
    </row>
    <row r="187" ht="12.75">
      <c r="A187" s="258"/>
    </row>
    <row r="188" ht="12.75">
      <c r="A188" s="258"/>
    </row>
    <row r="189" ht="12.75">
      <c r="A189" s="258"/>
    </row>
    <row r="190" ht="12.75">
      <c r="A190" s="258"/>
    </row>
    <row r="191" ht="12.75">
      <c r="A191" s="258"/>
    </row>
    <row r="192" ht="12.75">
      <c r="A192" s="258"/>
    </row>
    <row r="193" ht="12.75">
      <c r="A193" s="258"/>
    </row>
    <row r="194" ht="12.75">
      <c r="A194" s="258"/>
    </row>
    <row r="195" ht="12.75">
      <c r="A195" s="258"/>
    </row>
    <row r="196" ht="12.75">
      <c r="A196" s="258"/>
    </row>
    <row r="197" ht="12.75">
      <c r="A197" s="258"/>
    </row>
    <row r="198" ht="12.75">
      <c r="A198" s="258"/>
    </row>
    <row r="199" ht="12.75">
      <c r="A199" s="258"/>
    </row>
    <row r="200" ht="12.75">
      <c r="A200" s="258"/>
    </row>
    <row r="201" ht="12.75">
      <c r="A201" s="258"/>
    </row>
    <row r="202" ht="12.75">
      <c r="A202" s="258"/>
    </row>
    <row r="203" ht="12.75">
      <c r="A203" s="258"/>
    </row>
    <row r="204" ht="12.75">
      <c r="A204" s="258"/>
    </row>
    <row r="205" ht="12.75">
      <c r="A205" s="258"/>
    </row>
    <row r="206" ht="12.75">
      <c r="A206" s="258"/>
    </row>
    <row r="207" ht="12.75">
      <c r="A207" s="258"/>
    </row>
    <row r="208" ht="12.75">
      <c r="A208" s="258"/>
    </row>
  </sheetData>
  <sheetProtection/>
  <mergeCells count="11">
    <mergeCell ref="A62:L62"/>
    <mergeCell ref="B21:D21"/>
    <mergeCell ref="B22:D22"/>
    <mergeCell ref="B23:D23"/>
    <mergeCell ref="B32:D32"/>
    <mergeCell ref="A4:L4"/>
    <mergeCell ref="A12:L12"/>
    <mergeCell ref="B18:D18"/>
    <mergeCell ref="B20:D20"/>
    <mergeCell ref="A60:L60"/>
    <mergeCell ref="A61:L6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2013-12-15T12:16:06Z</cp:lastPrinted>
  <dcterms:created xsi:type="dcterms:W3CDTF">2009-10-25T14:18:30Z</dcterms:created>
  <dcterms:modified xsi:type="dcterms:W3CDTF">2013-12-22T17:35:16Z</dcterms:modified>
  <cp:category/>
  <cp:version/>
  <cp:contentType/>
  <cp:contentStatus/>
</cp:coreProperties>
</file>