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'List1'!$A$2:$Q$147</definedName>
    <definedName name="_xlnm.Print_Area" localSheetId="1">'List2'!$A$2:$X$585</definedName>
    <definedName name="_xlnm.Print_Area" localSheetId="2">'List3'!$A$1:$J$2</definedName>
  </definedNames>
  <calcPr fullCalcOnLoad="1"/>
</workbook>
</file>

<file path=xl/sharedStrings.xml><?xml version="1.0" encoding="utf-8"?>
<sst xmlns="http://schemas.openxmlformats.org/spreadsheetml/2006/main" count="1218" uniqueCount="611">
  <si>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</si>
  <si>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</si>
  <si>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</si>
  <si>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</si>
  <si>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</si>
  <si>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</si>
  <si>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</si>
  <si>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</si>
  <si>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</si>
  <si>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</si>
  <si>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</si>
  <si>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</si>
  <si>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</si>
  <si>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</si>
  <si>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</si>
  <si>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</si>
  <si>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</si>
  <si>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</si>
  <si>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</si>
  <si>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</si>
  <si>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</si>
  <si>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</si>
  <si>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</si>
  <si>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</si>
  <si>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</si>
  <si>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</si>
  <si>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</si>
  <si>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</si>
  <si>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</si>
  <si>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</si>
  <si>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</si>
  <si>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</si>
  <si>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</si>
  <si>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</si>
  <si>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</si>
  <si>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</si>
  <si>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</si>
  <si>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</si>
  <si>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</si>
  <si>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</si>
  <si>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</si>
  <si>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</si>
  <si>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</si>
  <si>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</si>
  <si>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</si>
  <si>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</si>
  <si>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</si>
  <si>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</si>
  <si>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</si>
  <si>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</si>
  <si>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</si>
  <si>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</si>
  <si>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</si>
  <si>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</si>
  <si>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</si>
  <si>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</si>
  <si>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</si>
  <si>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</si>
  <si>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</si>
  <si>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</si>
  <si>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</si>
  <si>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</si>
  <si>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</si>
  <si>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</si>
  <si>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</si>
  <si>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</si>
  <si>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</si>
  <si>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</si>
  <si>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</si>
  <si>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</si>
  <si>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</si>
  <si>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</si>
  <si>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</si>
  <si>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</si>
  <si>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</si>
  <si>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</si>
  <si>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</si>
  <si>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</si>
  <si>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</si>
  <si>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</si>
  <si>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</si>
  <si>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</si>
  <si>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</si>
  <si>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</si>
  <si>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</si>
  <si>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</si>
  <si>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</si>
  <si>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</si>
  <si>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</si>
  <si>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</si>
  <si>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</si>
  <si>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</si>
  <si>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</si>
  <si>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</si>
  <si>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</si>
  <si>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</si>
  <si>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</si>
  <si>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</si>
  <si>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</si>
  <si>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</si>
  <si>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</si>
  <si>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</si>
  <si>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</si>
  <si>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</si>
  <si>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</si>
  <si>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</si>
  <si>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</si>
  <si>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</si>
  <si>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</si>
  <si>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</si>
  <si>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</si>
  <si>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</si>
  <si>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</si>
  <si>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</si>
  <si>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</si>
  <si>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</si>
  <si>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</si>
  <si>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</si>
  <si>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</si>
  <si>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</si>
  <si>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</si>
  <si>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</si>
  <si>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</si>
  <si>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</si>
  <si>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</si>
  <si>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</si>
  <si>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</si>
  <si>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</si>
  <si>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</si>
  <si>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</si>
  <si>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</si>
  <si>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</si>
  <si>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</si>
  <si>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</si>
  <si>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</si>
  <si>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</si>
  <si>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</si>
  <si>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</si>
  <si>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</si>
  <si>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</si>
  <si>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</si>
  <si>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</si>
  <si>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</si>
  <si>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</si>
  <si>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</si>
  <si>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</si>
  <si>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</si>
  <si>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</si>
  <si>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</si>
  <si>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</si>
  <si>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</si>
  <si>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</si>
  <si>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</si>
  <si>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</si>
  <si>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</si>
  <si>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</si>
  <si>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</si>
  <si>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</si>
  <si>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</si>
  <si>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</si>
  <si>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</si>
  <si>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</si>
  <si>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</si>
  <si>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</si>
  <si>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</si>
  <si>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</si>
  <si>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</si>
  <si>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</si>
  <si>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</si>
  <si>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</si>
  <si>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</si>
  <si>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</si>
  <si>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</si>
  <si>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</si>
  <si>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</si>
  <si>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</si>
  <si>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</si>
  <si>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</si>
  <si>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</si>
  <si>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</si>
  <si>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</si>
  <si>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</si>
  <si>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</si>
  <si>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</si>
  <si>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</si>
  <si>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</si>
  <si>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</si>
  <si>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</si>
  <si>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</si>
  <si>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</si>
  <si>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</si>
  <si>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</si>
  <si>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</si>
  <si>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</si>
  <si>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</si>
  <si>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</si>
  <si>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</si>
  <si>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</si>
  <si>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</si>
  <si>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</si>
  <si>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</si>
  <si>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</si>
  <si>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</si>
  <si>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</si>
  <si>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</si>
  <si>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</si>
  <si>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</si>
  <si>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</si>
  <si>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</si>
  <si>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</si>
  <si>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</si>
  <si>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</si>
  <si>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</si>
  <si>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</si>
  <si>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</si>
  <si>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</si>
  <si>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</si>
  <si>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</si>
  <si>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</si>
  <si>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</si>
  <si>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</si>
  <si>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</si>
  <si>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</si>
  <si>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</si>
  <si>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</si>
  <si>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</si>
  <si>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</si>
  <si>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</si>
  <si>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</si>
  <si>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</si>
  <si>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</si>
  <si>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</si>
  <si>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</si>
  <si>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</si>
  <si>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</si>
  <si>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</si>
  <si>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</si>
  <si>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</si>
  <si>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</si>
  <si>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</si>
  <si>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</si>
  <si>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</si>
  <si>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</si>
  <si>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</si>
  <si>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</si>
  <si>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</si>
  <si>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</si>
  <si>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</si>
  <si>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</si>
  <si>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</si>
  <si>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</si>
  <si>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</si>
  <si>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</si>
  <si>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</si>
  <si>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</si>
  <si>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</si>
  <si>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</si>
  <si>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</si>
  <si>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</si>
  <si>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</si>
  <si>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</si>
  <si>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</si>
  <si>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</si>
  <si>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</si>
  <si>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</si>
  <si>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</si>
  <si>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</si>
  <si>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</si>
  <si>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</si>
  <si>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</si>
  <si>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</si>
  <si>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</si>
  <si>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</si>
  <si>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</si>
  <si>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</si>
  <si>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</si>
  <si>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</si>
  <si>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</si>
  <si>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</si>
  <si>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</si>
  <si>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</si>
  <si>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</si>
  <si>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</si>
  <si>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</si>
  <si>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</si>
  <si>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</si>
  <si>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</si>
  <si>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</si>
  <si>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</si>
  <si>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</si>
  <si>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</si>
  <si>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</si>
  <si>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</si>
  <si>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</si>
  <si>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</si>
  <si>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</si>
  <si>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</si>
  <si>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</si>
  <si>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</si>
  <si>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</si>
  <si>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</si>
  <si>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</si>
  <si>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</si>
  <si>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</si>
  <si>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Ceste, želj. i sl. građ.objekti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</si>
  <si>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</si>
  <si>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</si>
  <si>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</si>
  <si>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</si>
  <si>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</si>
  <si>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</si>
  <si>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</si>
  <si>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</si>
  <si>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</si>
  <si>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</si>
  <si>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</si>
  <si>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</si>
  <si>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</si>
  <si>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</si>
  <si>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</si>
  <si>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</si>
  <si>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</si>
  <si>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</si>
  <si>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</si>
  <si>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</si>
  <si>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</si>
  <si>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</si>
  <si>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</si>
  <si>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</si>
  <si>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</si>
  <si>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</si>
  <si>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</si>
  <si>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</si>
  <si>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</si>
  <si>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</si>
  <si>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</si>
  <si>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</si>
  <si>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</si>
  <si>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</si>
  <si>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</si>
  <si>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subjekata-HZZ</t>
  </si>
  <si>
    <t>Ostali građevinski objekti - vodovod za Manastir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</si>
  <si>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</si>
  <si>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</si>
  <si>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</si>
  <si>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</si>
  <si>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</si>
  <si>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</si>
  <si>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</si>
  <si>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</si>
  <si>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</si>
  <si>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</si>
  <si>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</si>
  <si>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</si>
  <si>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</si>
  <si>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</si>
  <si>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</si>
  <si>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</si>
  <si>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</si>
  <si>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</si>
  <si>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</si>
  <si>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</si>
  <si>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</si>
  <si>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</si>
  <si>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</si>
  <si>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</si>
  <si>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</si>
  <si>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</si>
  <si>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</si>
  <si>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</si>
  <si>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</si>
  <si>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</si>
  <si>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</si>
  <si>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</si>
  <si>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</si>
  <si>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</si>
  <si>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</si>
  <si>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</si>
  <si>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</si>
  <si>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</si>
  <si>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</si>
  <si>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</si>
  <si>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</si>
  <si>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</si>
  <si>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</si>
  <si>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</si>
  <si>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</si>
  <si>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</si>
  <si>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</si>
  <si>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</si>
  <si>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</si>
  <si>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</si>
  <si>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</si>
  <si>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</si>
  <si>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</si>
  <si>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</si>
  <si>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</si>
  <si>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</si>
  <si>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</si>
  <si>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</si>
  <si>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</si>
  <si>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</si>
  <si>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</si>
  <si>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</si>
  <si>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</si>
  <si>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</si>
  <si>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</si>
  <si>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</si>
  <si>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</si>
  <si>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</si>
  <si>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</si>
  <si>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</si>
  <si>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</si>
  <si>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</si>
  <si>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</si>
  <si>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</si>
  <si>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</si>
  <si>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</si>
  <si>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</si>
  <si>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</si>
  <si>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</si>
  <si>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</si>
  <si>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</si>
  <si>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</si>
  <si>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</si>
  <si>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</si>
  <si>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</si>
  <si>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</si>
  <si>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</si>
  <si>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</si>
  <si>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</si>
  <si>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</si>
  <si>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</si>
  <si>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</si>
  <si>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</si>
  <si>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</si>
  <si>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</si>
  <si>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</si>
  <si>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</si>
  <si>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</si>
  <si>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</si>
  <si>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</si>
  <si>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</si>
  <si>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</si>
  <si>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</si>
  <si>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</si>
  <si>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</si>
  <si>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</si>
  <si>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</si>
  <si>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</si>
  <si>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</si>
  <si>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</si>
  <si>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</si>
  <si>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</si>
  <si>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</si>
  <si>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</si>
  <si>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</si>
  <si>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</si>
  <si>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</si>
  <si>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</si>
  <si>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</si>
  <si>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</si>
  <si>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</si>
  <si>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</si>
  <si>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</si>
  <si>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Članak 1.</t>
  </si>
  <si>
    <t>U tekuću pričuvu Proračuna izdvaja se 10.000,00 kuna.</t>
  </si>
  <si>
    <t>kako slijedi:</t>
  </si>
  <si>
    <t>Članak 4.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</si>
  <si>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</si>
  <si>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</si>
  <si>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</si>
  <si>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</si>
  <si>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</si>
  <si>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</si>
  <si>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</si>
  <si>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</si>
  <si>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</si>
  <si>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</si>
  <si>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</si>
  <si>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</si>
  <si>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</si>
  <si>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</si>
  <si>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</si>
  <si>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</si>
  <si>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</si>
  <si>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</si>
  <si>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</si>
  <si>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</si>
  <si>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</si>
  <si>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</si>
  <si>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</si>
  <si>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</si>
  <si>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</si>
  <si>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</si>
  <si>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</si>
  <si>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</si>
  <si>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</si>
  <si>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Prometnice i odvodnja Novo naselje Kistanje 1</t>
  </si>
  <si>
    <t>ŽC 6070 do s.Mandići i A.Starčevića do vodotornja</t>
  </si>
  <si>
    <t>S.Pavići-Nožice-Bjelanovići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</si>
  <si>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</si>
  <si>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</si>
  <si>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</si>
  <si>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</si>
  <si>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</si>
  <si>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</si>
  <si>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>Proračun Općine Kistanje za 2012. godinu u daljnjem tekstu Proračuna, sastoji se od:</t>
  </si>
  <si>
    <t>Prihodi i rashodi te primici i izdaci po ekonomskoj klasifikaciji utvrđuju se u Računu prihoda i rashoda i Računu financiranja za 2012. godinu</t>
  </si>
  <si>
    <t xml:space="preserve">Procjena 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</si>
  <si>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</si>
  <si>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</si>
  <si>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</si>
  <si>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</si>
  <si>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Tekuće pomoći od ostalih subjekata -SNV</t>
  </si>
  <si>
    <t>Potpore iz proračuna-parlamentarni izbori</t>
  </si>
  <si>
    <t>Naknade troš. osobama izvan radnog odnosa</t>
  </si>
  <si>
    <t>Tošići - Ćakići, Đevrske</t>
  </si>
  <si>
    <t>Sv.Ilija - Ardalići, Đevrske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</si>
  <si>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</si>
  <si>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</si>
  <si>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</si>
  <si>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</si>
  <si>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</si>
  <si>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</si>
  <si>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</si>
  <si>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</si>
  <si>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</si>
  <si>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Ostala nemat.imov.-troškovnik za izv.radova-ul.Hrv.branitelja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</si>
  <si>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</si>
  <si>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</si>
  <si>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</si>
  <si>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</si>
  <si>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</si>
  <si>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</si>
  <si>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</si>
  <si>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</si>
  <si>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</si>
  <si>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</si>
  <si>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</si>
  <si>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</si>
  <si>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</si>
  <si>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</si>
  <si>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</si>
  <si>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</si>
  <si>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Plan 2012.</t>
  </si>
  <si>
    <t>2/1</t>
  </si>
  <si>
    <t>PLANIRANO</t>
  </si>
  <si>
    <t>I.IZMJENE</t>
  </si>
  <si>
    <t>INDEKS</t>
  </si>
  <si>
    <t>PLAN</t>
  </si>
  <si>
    <t>OPIS</t>
  </si>
  <si>
    <t>Broj konta</t>
  </si>
  <si>
    <t>Naknade - lokalni izbori</t>
  </si>
  <si>
    <t>Naknade - referendum</t>
  </si>
  <si>
    <t>Putni trošak - referendum</t>
  </si>
  <si>
    <t>Putni trošak - lokalni izbori</t>
  </si>
  <si>
    <t>Porez na dobit</t>
  </si>
  <si>
    <t>Tekuće pomoći od ostalih subjekata-HZZ vježbenik</t>
  </si>
  <si>
    <t>Tekuće pomoći od ostalih subjekata-žup.sud</t>
  </si>
  <si>
    <t xml:space="preserve">           OPĆINE KISTANJE (III)</t>
  </si>
  <si>
    <t>I. Opći dio</t>
  </si>
  <si>
    <t xml:space="preserve">                        Članak 1.</t>
  </si>
  <si>
    <t xml:space="preserve">32. Statuta Općine Kistanje ("Službeni vjesnik Šibensko-kninske županije, broj 8/09. i </t>
  </si>
  <si>
    <t xml:space="preserve">2012.godine, donosi </t>
  </si>
  <si>
    <t>IZMJENE I DOPUNE PRORAČUNA</t>
  </si>
  <si>
    <t>U Proračunu Općine Kistanje za 2012.godinu ("Službeni vjesnik Šibensko-kninske županije,</t>
  </si>
  <si>
    <t xml:space="preserve">          Članak 2.</t>
  </si>
  <si>
    <t xml:space="preserve">          Članak 3.</t>
  </si>
  <si>
    <t>Prihodi i rashodi te primici i izdaci po ekonomskoj klasifikaciji utvrđuju se u Računu prihoda</t>
  </si>
  <si>
    <t xml:space="preserve">Na temelju članka 7.i 39.stavka 2. Zakona o proračunu ("Narodne novine",broj 87/08) i članka </t>
  </si>
  <si>
    <t>II. POSEBNI DIO PRORAČUNA</t>
  </si>
  <si>
    <t>Marko Sladaković</t>
  </si>
  <si>
    <t>I.Izmjene</t>
  </si>
  <si>
    <t>%</t>
  </si>
  <si>
    <t>I. Izmjene</t>
  </si>
  <si>
    <t>Ostali građ. objekti - vod.mreža Smrdelji</t>
  </si>
  <si>
    <t>Ostala nemat.imovina-proj. dokument. za vodovod Ležajići i Smrdelje</t>
  </si>
  <si>
    <t xml:space="preserve"> </t>
  </si>
  <si>
    <t>Potpore iz proračuna-Min.soc.pol.i mladih</t>
  </si>
  <si>
    <t xml:space="preserve">Komunalne usluge - vodni doprinos sanacija odlagališta </t>
  </si>
  <si>
    <t>Rashodi za nabavu neproizvedene dugotrajne imovine</t>
  </si>
  <si>
    <t>Oprema</t>
  </si>
  <si>
    <t>Izdaci za dane zajmove trg.druš.u javnom sektoru</t>
  </si>
  <si>
    <t>Dani zajmovi trg.druš. u javnom sektoru - dugoročni</t>
  </si>
  <si>
    <t>Izdaci za dane zajmove trg.društvima</t>
  </si>
  <si>
    <t>Dani zajmovi trg.druš.u jav.sek.-dugoročni</t>
  </si>
  <si>
    <t>L.C. Masnikose</t>
  </si>
  <si>
    <t>L.C. Masnikose - nadzor</t>
  </si>
  <si>
    <t>RAZLIKA-MANJAK/VIŠAK</t>
  </si>
  <si>
    <t>Ostale intel. usluge - proj.dokum.za poduz.inkubator</t>
  </si>
  <si>
    <t>Potpore iz proračuna-MRRFEU</t>
  </si>
  <si>
    <t>Ostali građevinski objekti - autokamp Kistanje</t>
  </si>
  <si>
    <t>Tekuće donacije u novcu - Bogoslovija</t>
  </si>
  <si>
    <t>Potpore iz proračuna - Ministarstvo turizma</t>
  </si>
  <si>
    <t>U Planu razvojnih programa, tabele se mijenjaju i glase:</t>
  </si>
  <si>
    <t>Sanacija i održavanje septičkih jama</t>
  </si>
  <si>
    <t xml:space="preserve">15/10), Općinsko vijeće Općine Kistanje na 26.sjednici, od 14. kolovoza </t>
  </si>
  <si>
    <t>Usluge tekućeg i invest. održ.cesta - čišćenje snijega</t>
  </si>
  <si>
    <t>Ove Prve izmjene i dopune proračuna Općine Kistanje za 2012.g. stupaju  na snagu danom donošenja, objavit će se u "Službenom vjesniku Šibensko-kninske županije", a primjenjuju se</t>
  </si>
  <si>
    <t>br.14/11.) pod I. Opći dio mijenja se i glasi:</t>
  </si>
  <si>
    <t>U posebnom dijelu Prvih izmjena i dopuna Prodačuna Općine Kistanje za 2012.g. rashodi iskazani prema programskoj ,ekonomskoj i funkcijskoj klasifikaciji raspoređuju se po</t>
  </si>
  <si>
    <t>nositeljima i korisnicima u dujelu proračuna kako slijedi:</t>
  </si>
  <si>
    <t>i rashoda i Računu financiranja za 2012.g., kako slijedi:</t>
  </si>
  <si>
    <t>OPĆINE KISTANJE (I) ZA 2012.G.</t>
  </si>
  <si>
    <t>KLASA:400-06/12-01/8</t>
  </si>
  <si>
    <t>URBROJ:2182/16-01-12-1</t>
  </si>
  <si>
    <t>Kistanje,14.kolovoza 2012.</t>
  </si>
  <si>
    <t>a primjenjuju se od 01.siječnja 2012.g. do 31.prosinca 2012.godine.</t>
  </si>
  <si>
    <t>OPĆINSKO VIJEĆE OPĆINE KISTANJE</t>
  </si>
  <si>
    <t xml:space="preserve">P r e d s j e d n i k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</si>
</sst>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8"/>
      <color indexed="10"/>
      <name val="Arial"/>
      <family val="0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0" applyFont="1" applyFill="1" applyBorder="1" applyAlignment="1">
      <alignment/>
    </xf>
    <xf numFmtId="13" fontId="1" fillId="33" borderId="10" xfId="5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27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37" borderId="27" xfId="0" applyFont="1" applyFill="1" applyBorder="1" applyAlignment="1">
      <alignment/>
    </xf>
    <xf numFmtId="3" fontId="3" fillId="37" borderId="27" xfId="0" applyNumberFormat="1" applyFont="1" applyFill="1" applyBorder="1" applyAlignment="1">
      <alignment/>
    </xf>
    <xf numFmtId="0" fontId="3" fillId="38" borderId="28" xfId="0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3" fontId="3" fillId="38" borderId="28" xfId="0" applyNumberFormat="1" applyFont="1" applyFill="1" applyBorder="1" applyAlignment="1">
      <alignment/>
    </xf>
    <xf numFmtId="2" fontId="3" fillId="38" borderId="28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3" fontId="3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3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41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2" fontId="3" fillId="41" borderId="29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5" xfId="0" applyFont="1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2" fontId="3" fillId="37" borderId="2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3" fillId="37" borderId="24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38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2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9" fontId="13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4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16" fontId="14" fillId="34" borderId="13" xfId="50" applyNumberFormat="1" applyFont="1" applyFill="1" applyBorder="1" applyAlignment="1">
      <alignment/>
    </xf>
    <xf numFmtId="9" fontId="14" fillId="34" borderId="13" xfId="50" applyFont="1" applyFill="1" applyBorder="1" applyAlignment="1">
      <alignment/>
    </xf>
    <xf numFmtId="13" fontId="14" fillId="34" borderId="13" xfId="5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9" fontId="1" fillId="33" borderId="11" xfId="5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2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1" fillId="0" borderId="0" xfId="50" applyNumberFormat="1" applyFont="1" applyFill="1" applyBorder="1" applyAlignment="1">
      <alignment horizontal="right"/>
    </xf>
    <xf numFmtId="2" fontId="3" fillId="0" borderId="0" xfId="50" applyNumberFormat="1" applyFont="1" applyFill="1" applyBorder="1" applyAlignment="1">
      <alignment horizontal="right"/>
    </xf>
    <xf numFmtId="2" fontId="1" fillId="0" borderId="0" xfId="50" applyNumberFormat="1" applyFont="1" applyAlignment="1">
      <alignment/>
    </xf>
    <xf numFmtId="2" fontId="1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3" fontId="13" fillId="0" borderId="10" xfId="0" applyNumberFormat="1" applyFont="1" applyFill="1" applyBorder="1" applyAlignment="1">
      <alignment/>
    </xf>
    <xf numFmtId="9" fontId="3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9" fontId="1" fillId="0" borderId="0" xfId="50" applyNumberFormat="1" applyFont="1" applyFill="1" applyBorder="1" applyAlignment="1">
      <alignment horizontal="right"/>
    </xf>
    <xf numFmtId="9" fontId="5" fillId="34" borderId="0" xfId="0" applyNumberFormat="1" applyFont="1" applyFill="1" applyAlignment="1">
      <alignment horizontal="right"/>
    </xf>
    <xf numFmtId="9" fontId="1" fillId="39" borderId="0" xfId="0" applyNumberFormat="1" applyFont="1" applyFill="1" applyAlignment="1">
      <alignment horizontal="right"/>
    </xf>
    <xf numFmtId="9" fontId="1" fillId="38" borderId="0" xfId="0" applyNumberFormat="1" applyFont="1" applyFill="1" applyAlignment="1">
      <alignment horizontal="right"/>
    </xf>
    <xf numFmtId="9" fontId="1" fillId="36" borderId="0" xfId="0" applyNumberFormat="1" applyFont="1" applyFill="1" applyAlignment="1">
      <alignment horizontal="right"/>
    </xf>
    <xf numFmtId="9" fontId="1" fillId="37" borderId="0" xfId="0" applyNumberFormat="1" applyFont="1" applyFill="1" applyAlignment="1">
      <alignment horizontal="right"/>
    </xf>
    <xf numFmtId="9" fontId="3" fillId="0" borderId="10" xfId="50" applyNumberFormat="1" applyFont="1" applyFill="1" applyBorder="1" applyAlignment="1">
      <alignment horizontal="right"/>
    </xf>
    <xf numFmtId="9" fontId="1" fillId="0" borderId="10" xfId="50" applyNumberFormat="1" applyFont="1" applyFill="1" applyBorder="1" applyAlignment="1">
      <alignment horizontal="right"/>
    </xf>
    <xf numFmtId="9" fontId="1" fillId="0" borderId="14" xfId="50" applyNumberFormat="1" applyFont="1" applyFill="1" applyBorder="1" applyAlignment="1">
      <alignment horizontal="right"/>
    </xf>
    <xf numFmtId="9" fontId="3" fillId="37" borderId="18" xfId="50" applyNumberFormat="1" applyFont="1" applyFill="1" applyBorder="1" applyAlignment="1">
      <alignment horizontal="right"/>
    </xf>
    <xf numFmtId="9" fontId="3" fillId="37" borderId="0" xfId="0" applyNumberFormat="1" applyFont="1" applyFill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9" fontId="3" fillId="36" borderId="0" xfId="0" applyNumberFormat="1" applyFont="1" applyFill="1" applyAlignment="1">
      <alignment horizontal="right"/>
    </xf>
    <xf numFmtId="9" fontId="3" fillId="38" borderId="28" xfId="50" applyNumberFormat="1" applyFont="1" applyFill="1" applyBorder="1" applyAlignment="1">
      <alignment horizontal="right"/>
    </xf>
    <xf numFmtId="9" fontId="3" fillId="39" borderId="17" xfId="50" applyNumberFormat="1" applyFont="1" applyFill="1" applyBorder="1" applyAlignment="1">
      <alignment horizontal="right"/>
    </xf>
    <xf numFmtId="9" fontId="1" fillId="0" borderId="27" xfId="50" applyNumberFormat="1" applyFont="1" applyFill="1" applyBorder="1" applyAlignment="1">
      <alignment horizontal="right"/>
    </xf>
    <xf numFmtId="9" fontId="3" fillId="37" borderId="29" xfId="5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3" fillId="37" borderId="29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9" fontId="3" fillId="0" borderId="29" xfId="0" applyNumberFormat="1" applyFont="1" applyFill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9" fontId="3" fillId="38" borderId="28" xfId="0" applyNumberFormat="1" applyFont="1" applyFill="1" applyBorder="1" applyAlignment="1">
      <alignment horizontal="right"/>
    </xf>
    <xf numFmtId="9" fontId="3" fillId="38" borderId="0" xfId="0" applyNumberFormat="1" applyFont="1" applyFill="1" applyAlignment="1">
      <alignment horizontal="right"/>
    </xf>
    <xf numFmtId="9" fontId="1" fillId="0" borderId="18" xfId="0" applyNumberFormat="1" applyFont="1" applyFill="1" applyBorder="1" applyAlignment="1">
      <alignment horizontal="right"/>
    </xf>
    <xf numFmtId="9" fontId="3" fillId="37" borderId="25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3" fillId="39" borderId="17" xfId="0" applyNumberFormat="1" applyFont="1" applyFill="1" applyBorder="1" applyAlignment="1">
      <alignment horizontal="right"/>
    </xf>
    <xf numFmtId="9" fontId="3" fillId="39" borderId="0" xfId="0" applyNumberFormat="1" applyFont="1" applyFill="1" applyAlignment="1">
      <alignment horizontal="right"/>
    </xf>
    <xf numFmtId="9" fontId="5" fillId="37" borderId="0" xfId="0" applyNumberFormat="1" applyFont="1" applyFill="1" applyAlignment="1">
      <alignment horizontal="right"/>
    </xf>
    <xf numFmtId="9" fontId="1" fillId="39" borderId="19" xfId="0" applyNumberFormat="1" applyFont="1" applyFill="1" applyBorder="1" applyAlignment="1">
      <alignment horizontal="right"/>
    </xf>
    <xf numFmtId="9" fontId="3" fillId="36" borderId="20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23" xfId="0" applyNumberFormat="1" applyFont="1" applyBorder="1" applyAlignment="1">
      <alignment horizontal="right" wrapText="1"/>
    </xf>
    <xf numFmtId="9" fontId="1" fillId="0" borderId="23" xfId="0" applyNumberFormat="1" applyFont="1" applyBorder="1" applyAlignment="1">
      <alignment horizontal="right"/>
    </xf>
    <xf numFmtId="9" fontId="12" fillId="0" borderId="23" xfId="0" applyNumberFormat="1" applyFont="1" applyFill="1" applyBorder="1" applyAlignment="1">
      <alignment horizontal="right"/>
    </xf>
    <xf numFmtId="9" fontId="13" fillId="0" borderId="23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9" fontId="3" fillId="37" borderId="18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9" fontId="3" fillId="0" borderId="1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4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9" fontId="3" fillId="35" borderId="18" xfId="50" applyFont="1" applyFill="1" applyBorder="1" applyAlignment="1">
      <alignment horizontal="right"/>
    </xf>
    <xf numFmtId="9" fontId="3" fillId="0" borderId="10" xfId="50" applyFont="1" applyFill="1" applyBorder="1" applyAlignment="1">
      <alignment horizontal="right"/>
    </xf>
    <xf numFmtId="9" fontId="1" fillId="0" borderId="10" xfId="50" applyFont="1" applyFill="1" applyBorder="1" applyAlignment="1">
      <alignment horizontal="right"/>
    </xf>
    <xf numFmtId="9" fontId="3" fillId="35" borderId="10" xfId="50" applyFont="1" applyFill="1" applyBorder="1" applyAlignment="1">
      <alignment horizontal="right"/>
    </xf>
    <xf numFmtId="9" fontId="1" fillId="34" borderId="0" xfId="50" applyFont="1" applyFill="1" applyAlignment="1">
      <alignment horizontal="right"/>
    </xf>
    <xf numFmtId="9" fontId="1" fillId="35" borderId="10" xfId="5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27" xfId="0" applyNumberFormat="1" applyFont="1" applyFill="1" applyBorder="1" applyAlignment="1">
      <alignment/>
    </xf>
    <xf numFmtId="3" fontId="3" fillId="41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10" fillId="0" borderId="0" xfId="0" applyFont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" fontId="3" fillId="34" borderId="13" xfId="5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 horizontal="right"/>
    </xf>
    <xf numFmtId="9" fontId="1" fillId="34" borderId="13" xfId="50" applyNumberFormat="1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40" borderId="0" xfId="0" applyFont="1" applyFill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18" fillId="0" borderId="12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2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94"/>
  <sheetViews>
    <sheetView tabSelected="1" zoomScalePageLayoutView="0" workbookViewId="0" topLeftCell="H1">
      <selection activeCell="H2" sqref="H2"/>
    </sheetView>
  </sheetViews>
  <sheetFormatPr defaultColWidth="9.140625" defaultRowHeight="12.75"/>
  <cols>
    <col min="1" max="6" width="1.7109375" style="0" hidden="1" customWidth="1"/>
    <col min="7" max="7" width="3.8515625" style="0" hidden="1" customWidth="1"/>
    <col min="8" max="8" width="10.00390625" style="0" customWidth="1"/>
    <col min="9" max="9" width="5.28125" style="0" customWidth="1"/>
    <col min="10" max="10" width="25.8515625" style="0" customWidth="1"/>
    <col min="11" max="11" width="9.28125" style="0" hidden="1" customWidth="1"/>
    <col min="12" max="12" width="0" style="0" hidden="1" customWidth="1"/>
    <col min="13" max="13" width="9.421875" style="103" hidden="1" customWidth="1"/>
    <col min="14" max="14" width="11.57421875" style="78" hidden="1" customWidth="1"/>
    <col min="15" max="15" width="11.140625" style="243" customWidth="1"/>
    <col min="16" max="16" width="13.140625" style="113" customWidth="1"/>
    <col min="17" max="17" width="10.57421875" style="392" customWidth="1"/>
  </cols>
  <sheetData>
    <row r="2" spans="16:17" ht="18">
      <c r="P2" s="450"/>
      <c r="Q2" s="451"/>
    </row>
    <row r="3" ht="14.25">
      <c r="H3" t="s">
        <v>570</v>
      </c>
    </row>
    <row r="4" spans="8:16" ht="14.25">
      <c r="H4" t="s">
        <v>563</v>
      </c>
      <c r="M4" s="83"/>
      <c r="N4" s="77"/>
      <c r="O4" s="327"/>
      <c r="P4" s="22"/>
    </row>
    <row r="5" spans="8:16" ht="14.25">
      <c r="H5" t="s">
        <v>597</v>
      </c>
      <c r="M5" s="83"/>
      <c r="N5" s="77"/>
      <c r="O5" s="327"/>
      <c r="P5" s="22"/>
    </row>
    <row r="6" spans="8:16" ht="14.25">
      <c r="H6" t="s">
        <v>564</v>
      </c>
      <c r="M6" s="83"/>
      <c r="N6" s="77"/>
      <c r="O6" s="327"/>
      <c r="P6" s="22"/>
    </row>
    <row r="7" spans="13:16" ht="14.25">
      <c r="M7" s="83"/>
      <c r="N7" s="77"/>
      <c r="O7" s="327"/>
      <c r="P7" s="22"/>
    </row>
    <row r="8" spans="1:17" ht="15.75">
      <c r="A8" s="452" t="s">
        <v>565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</row>
    <row r="9" spans="1:33" ht="15.75">
      <c r="A9" s="87"/>
      <c r="B9" s="87"/>
      <c r="C9" s="87"/>
      <c r="D9" s="87"/>
      <c r="E9" s="87"/>
      <c r="F9" s="87"/>
      <c r="G9" s="87"/>
      <c r="H9" s="452" t="s">
        <v>604</v>
      </c>
      <c r="I9" s="452"/>
      <c r="J9" s="452"/>
      <c r="K9" s="452"/>
      <c r="L9" s="452"/>
      <c r="M9" s="452"/>
      <c r="N9" s="452"/>
      <c r="O9" s="452"/>
      <c r="P9" s="452"/>
      <c r="Q9" s="452"/>
      <c r="AG9" t="s">
        <v>560</v>
      </c>
    </row>
    <row r="10" spans="1:17" s="44" customFormat="1" ht="12.75">
      <c r="A10" s="89" t="s">
        <v>459</v>
      </c>
      <c r="B10" s="89"/>
      <c r="C10" s="89"/>
      <c r="D10" s="89"/>
      <c r="E10" s="89" t="s">
        <v>460</v>
      </c>
      <c r="F10" s="89"/>
      <c r="G10" s="89"/>
      <c r="H10" s="89"/>
      <c r="I10" s="89"/>
      <c r="J10" s="89"/>
      <c r="K10" s="89"/>
      <c r="L10" s="89" t="s">
        <v>465</v>
      </c>
      <c r="M10" s="102"/>
      <c r="N10" s="89"/>
      <c r="O10" s="379"/>
      <c r="P10" s="111"/>
      <c r="Q10" s="393"/>
    </row>
    <row r="11" spans="1:33" s="44" customFormat="1" ht="12.75">
      <c r="A11" s="89"/>
      <c r="B11" s="89"/>
      <c r="C11" s="89"/>
      <c r="D11" s="89"/>
      <c r="E11" s="89"/>
      <c r="F11" s="89"/>
      <c r="G11" s="89"/>
      <c r="H11" s="89" t="s">
        <v>561</v>
      </c>
      <c r="I11" s="89"/>
      <c r="J11" s="89"/>
      <c r="K11" s="89"/>
      <c r="L11" s="89"/>
      <c r="M11" s="102"/>
      <c r="N11" s="89"/>
      <c r="O11" s="379"/>
      <c r="P11" s="111"/>
      <c r="Q11" s="393"/>
      <c r="AG11" s="44" t="s">
        <v>562</v>
      </c>
    </row>
    <row r="12" spans="1:17" s="44" customFormat="1" ht="12.75">
      <c r="A12" s="89"/>
      <c r="B12" s="89"/>
      <c r="C12" s="89"/>
      <c r="D12" s="89"/>
      <c r="E12" s="89"/>
      <c r="F12" s="89"/>
      <c r="G12" s="89"/>
      <c r="H12" s="89"/>
      <c r="I12" s="89"/>
      <c r="J12" s="89" t="s">
        <v>465</v>
      </c>
      <c r="K12" s="89" t="s">
        <v>507</v>
      </c>
      <c r="L12" s="89"/>
      <c r="M12" s="102"/>
      <c r="N12" s="89"/>
      <c r="O12" s="379"/>
      <c r="P12" s="111"/>
      <c r="Q12" s="393"/>
    </row>
    <row r="13" ht="14.25">
      <c r="H13" t="s">
        <v>566</v>
      </c>
    </row>
    <row r="14" spans="1:24" ht="12.75" customHeight="1">
      <c r="A14" s="112"/>
      <c r="B14" s="34"/>
      <c r="C14" s="34"/>
      <c r="D14" s="34"/>
      <c r="E14" s="34"/>
      <c r="F14" s="34"/>
      <c r="G14" s="34"/>
      <c r="H14" s="444" t="s">
        <v>600</v>
      </c>
      <c r="I14" s="34"/>
      <c r="J14" s="34"/>
      <c r="K14" s="34"/>
      <c r="L14" s="34"/>
      <c r="M14" s="34"/>
      <c r="N14" s="35"/>
      <c r="O14" s="382"/>
      <c r="P14" s="35"/>
      <c r="Q14" s="394"/>
      <c r="X14" s="321"/>
    </row>
    <row r="15" spans="1:17" ht="13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83"/>
      <c r="P15" s="35"/>
      <c r="Q15" s="301"/>
    </row>
    <row r="16" spans="1:17" ht="16.5" thickBot="1">
      <c r="A16" s="312" t="s">
        <v>551</v>
      </c>
      <c r="B16" s="313"/>
      <c r="C16" s="313"/>
      <c r="D16" s="313"/>
      <c r="E16" s="313"/>
      <c r="F16" s="313"/>
      <c r="G16" s="314"/>
      <c r="H16" s="455" t="s">
        <v>551</v>
      </c>
      <c r="I16" s="456"/>
      <c r="J16" s="457"/>
      <c r="K16" s="307"/>
      <c r="L16" s="307"/>
      <c r="M16" s="307"/>
      <c r="N16" s="308"/>
      <c r="O16" s="384" t="s">
        <v>550</v>
      </c>
      <c r="P16" s="310" t="s">
        <v>548</v>
      </c>
      <c r="Q16" s="395" t="s">
        <v>549</v>
      </c>
    </row>
    <row r="17" spans="1:17" ht="12.75">
      <c r="A17" s="4"/>
      <c r="B17" s="4"/>
      <c r="C17" s="4"/>
      <c r="D17" s="4"/>
      <c r="E17" s="4"/>
      <c r="F17" s="4"/>
      <c r="G17" s="4"/>
      <c r="H17" s="302" t="s">
        <v>1</v>
      </c>
      <c r="I17" s="302"/>
      <c r="J17" s="302"/>
      <c r="K17" s="302"/>
      <c r="L17" s="302"/>
      <c r="M17" s="302"/>
      <c r="N17" s="303"/>
      <c r="O17" s="385"/>
      <c r="P17" s="304"/>
      <c r="Q17" s="396"/>
    </row>
    <row r="18" spans="1:17" s="22" customFormat="1" ht="12.75">
      <c r="A18" s="19"/>
      <c r="B18" s="19"/>
      <c r="C18" s="19"/>
      <c r="D18" s="19"/>
      <c r="E18" s="19"/>
      <c r="F18" s="19"/>
      <c r="G18" s="19"/>
      <c r="H18" s="104" t="s">
        <v>347</v>
      </c>
      <c r="I18" s="72"/>
      <c r="J18" s="73"/>
      <c r="K18" s="80">
        <f>K19+K20</f>
        <v>5630125</v>
      </c>
      <c r="L18" s="80">
        <v>8310747</v>
      </c>
      <c r="M18" s="80">
        <f>M19+M20</f>
        <v>5955094</v>
      </c>
      <c r="N18" s="80">
        <f>N19+N20</f>
        <v>7710100</v>
      </c>
      <c r="O18" s="25">
        <f>O19+O20</f>
        <v>5060100</v>
      </c>
      <c r="P18" s="80">
        <f>P19+P20</f>
        <v>6854783</v>
      </c>
      <c r="Q18" s="397">
        <f aca="true" t="shared" si="0" ref="Q18:Q24">P18/O18</f>
        <v>1.354673425426375</v>
      </c>
    </row>
    <row r="19" spans="1:17" ht="12.75">
      <c r="A19" s="1"/>
      <c r="B19" s="1"/>
      <c r="C19" s="1"/>
      <c r="D19" s="1"/>
      <c r="E19" s="1"/>
      <c r="F19" s="1"/>
      <c r="G19" s="1"/>
      <c r="H19" s="23" t="s">
        <v>5</v>
      </c>
      <c r="I19" s="30"/>
      <c r="J19" s="29"/>
      <c r="K19" s="24">
        <v>5599625</v>
      </c>
      <c r="L19" s="24">
        <v>8260747</v>
      </c>
      <c r="M19" s="24">
        <f>M48</f>
        <v>5953594</v>
      </c>
      <c r="N19" s="24">
        <f>N48</f>
        <v>7710100</v>
      </c>
      <c r="O19" s="25">
        <f>O48</f>
        <v>5030100</v>
      </c>
      <c r="P19" s="28">
        <f>P48</f>
        <v>6849783</v>
      </c>
      <c r="Q19" s="398">
        <f t="shared" si="0"/>
        <v>1.3617588119520487</v>
      </c>
    </row>
    <row r="20" spans="1:17" ht="12.75">
      <c r="A20" s="1"/>
      <c r="B20" s="1"/>
      <c r="C20" s="1"/>
      <c r="D20" s="1"/>
      <c r="E20" s="1"/>
      <c r="F20" s="1"/>
      <c r="G20" s="1"/>
      <c r="H20" s="23" t="s">
        <v>6</v>
      </c>
      <c r="I20" s="23"/>
      <c r="J20" s="23"/>
      <c r="K20" s="24">
        <v>30500</v>
      </c>
      <c r="L20" s="24">
        <v>50000</v>
      </c>
      <c r="M20" s="24">
        <f>M81</f>
        <v>1500</v>
      </c>
      <c r="N20" s="24">
        <v>0</v>
      </c>
      <c r="O20" s="25">
        <f>O81</f>
        <v>30000</v>
      </c>
      <c r="P20" s="28">
        <f>P81</f>
        <v>5000</v>
      </c>
      <c r="Q20" s="398">
        <f t="shared" si="0"/>
        <v>0.16666666666666666</v>
      </c>
    </row>
    <row r="21" spans="1:17" ht="12.75">
      <c r="A21" s="1"/>
      <c r="B21" s="1"/>
      <c r="C21" s="1"/>
      <c r="D21" s="1"/>
      <c r="E21" s="1"/>
      <c r="F21" s="1"/>
      <c r="G21" s="1"/>
      <c r="H21" s="30" t="s">
        <v>7</v>
      </c>
      <c r="I21" s="92"/>
      <c r="J21" s="29"/>
      <c r="K21" s="24">
        <v>4019188</v>
      </c>
      <c r="L21" s="24">
        <v>4121100</v>
      </c>
      <c r="M21" s="24">
        <f>M86</f>
        <v>4750457</v>
      </c>
      <c r="N21" s="24">
        <f>N86</f>
        <v>4877842</v>
      </c>
      <c r="O21" s="25">
        <f>O86</f>
        <v>4178110</v>
      </c>
      <c r="P21" s="28">
        <f>P86+P128</f>
        <v>5433154</v>
      </c>
      <c r="Q21" s="398">
        <f t="shared" si="0"/>
        <v>1.3003855810402312</v>
      </c>
    </row>
    <row r="22" spans="1:17" ht="12.75">
      <c r="A22" s="1"/>
      <c r="B22" s="1"/>
      <c r="C22" s="1"/>
      <c r="D22" s="1"/>
      <c r="E22" s="1"/>
      <c r="F22" s="1"/>
      <c r="G22" s="1"/>
      <c r="H22" s="23" t="s">
        <v>8</v>
      </c>
      <c r="I22" s="23"/>
      <c r="J22" s="23"/>
      <c r="K22" s="24">
        <v>1389180</v>
      </c>
      <c r="L22" s="24">
        <v>4000448</v>
      </c>
      <c r="M22" s="24">
        <f>M112</f>
        <v>1990591</v>
      </c>
      <c r="N22" s="24">
        <f>N112</f>
        <v>3308000</v>
      </c>
      <c r="O22" s="25">
        <f>O112</f>
        <v>1326000</v>
      </c>
      <c r="P22" s="28">
        <f>P112</f>
        <v>1421628.87</v>
      </c>
      <c r="Q22" s="398">
        <f t="shared" si="0"/>
        <v>1.0721183031674208</v>
      </c>
    </row>
    <row r="23" spans="1:17" ht="12.75">
      <c r="A23" s="1"/>
      <c r="B23" s="1"/>
      <c r="C23" s="1"/>
      <c r="D23" s="1"/>
      <c r="E23" s="1"/>
      <c r="F23" s="1"/>
      <c r="G23" s="1"/>
      <c r="H23" s="67" t="s">
        <v>357</v>
      </c>
      <c r="I23" s="105"/>
      <c r="J23" s="106"/>
      <c r="K23" s="81">
        <f>K21+K22</f>
        <v>5408368</v>
      </c>
      <c r="L23" s="81">
        <v>8121548</v>
      </c>
      <c r="M23" s="81">
        <f>M21+M22</f>
        <v>6741048</v>
      </c>
      <c r="N23" s="81">
        <f>N21+N22</f>
        <v>8185842</v>
      </c>
      <c r="O23" s="25">
        <f>O21+O22</f>
        <v>5504110</v>
      </c>
      <c r="P23" s="80">
        <f>P21+P22</f>
        <v>6854782.87</v>
      </c>
      <c r="Q23" s="398">
        <f t="shared" si="0"/>
        <v>1.2453935095773885</v>
      </c>
    </row>
    <row r="24" spans="1:17" ht="12.75">
      <c r="A24" s="1"/>
      <c r="B24" s="1"/>
      <c r="C24" s="1"/>
      <c r="D24" s="1"/>
      <c r="E24" s="1"/>
      <c r="F24" s="1"/>
      <c r="G24" s="1"/>
      <c r="H24" s="23" t="s">
        <v>589</v>
      </c>
      <c r="I24" s="30"/>
      <c r="J24" s="29"/>
      <c r="K24" s="24">
        <f aca="true" t="shared" si="1" ref="K24:P24">(K19+K20)-(K21+K22)</f>
        <v>221757</v>
      </c>
      <c r="L24" s="24">
        <f t="shared" si="1"/>
        <v>189199</v>
      </c>
      <c r="M24" s="24">
        <f t="shared" si="1"/>
        <v>-785954</v>
      </c>
      <c r="N24" s="24">
        <f t="shared" si="1"/>
        <v>-475742</v>
      </c>
      <c r="O24" s="386">
        <f t="shared" si="1"/>
        <v>-444010</v>
      </c>
      <c r="P24" s="24">
        <f t="shared" si="1"/>
        <v>0.1299999998882413</v>
      </c>
      <c r="Q24" s="398">
        <f t="shared" si="0"/>
        <v>-2.9278619825733945E-07</v>
      </c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4"/>
      <c r="L25" s="14"/>
      <c r="M25" s="14"/>
      <c r="N25" s="14"/>
      <c r="P25" s="20"/>
    </row>
    <row r="26" spans="1:17" ht="12.75">
      <c r="A26" s="4"/>
      <c r="B26" s="4"/>
      <c r="C26" s="4"/>
      <c r="D26" s="4"/>
      <c r="E26" s="4"/>
      <c r="F26" s="4"/>
      <c r="G26" s="4"/>
      <c r="H26" s="38" t="s">
        <v>9</v>
      </c>
      <c r="I26" s="38"/>
      <c r="J26" s="38"/>
      <c r="K26" s="41"/>
      <c r="L26" s="41"/>
      <c r="M26" s="41"/>
      <c r="N26" s="41"/>
      <c r="O26" s="387"/>
      <c r="P26" s="41"/>
      <c r="Q26" s="399"/>
    </row>
    <row r="27" spans="1:17" ht="12.75">
      <c r="A27" s="1"/>
      <c r="B27" s="1"/>
      <c r="C27" s="1"/>
      <c r="D27" s="1"/>
      <c r="E27" s="1"/>
      <c r="F27" s="1"/>
      <c r="G27" s="1"/>
      <c r="H27" s="23" t="s">
        <v>10</v>
      </c>
      <c r="I27" s="23"/>
      <c r="J27" s="23"/>
      <c r="K27" s="24">
        <v>0</v>
      </c>
      <c r="L27" s="24">
        <v>0</v>
      </c>
      <c r="M27" s="24">
        <v>0</v>
      </c>
      <c r="N27" s="24">
        <v>0</v>
      </c>
      <c r="O27" s="25">
        <v>0</v>
      </c>
      <c r="P27" s="28">
        <v>0</v>
      </c>
      <c r="Q27" s="400">
        <v>0</v>
      </c>
    </row>
    <row r="28" spans="1:17" ht="12.75">
      <c r="A28" s="1"/>
      <c r="B28" s="1"/>
      <c r="C28" s="1"/>
      <c r="D28" s="1"/>
      <c r="E28" s="1"/>
      <c r="F28" s="1"/>
      <c r="G28" s="1"/>
      <c r="H28" s="23" t="s">
        <v>65</v>
      </c>
      <c r="I28" s="23"/>
      <c r="J28" s="23"/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28">
        <v>0</v>
      </c>
      <c r="Q28" s="400">
        <v>0</v>
      </c>
    </row>
    <row r="29" spans="1:17" ht="12.75">
      <c r="A29" s="1"/>
      <c r="B29" s="1"/>
      <c r="C29" s="1"/>
      <c r="D29" s="1"/>
      <c r="E29" s="1"/>
      <c r="F29" s="1"/>
      <c r="G29" s="1"/>
      <c r="H29" s="23" t="s">
        <v>11</v>
      </c>
      <c r="I29" s="23"/>
      <c r="J29" s="23"/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28">
        <v>0</v>
      </c>
      <c r="Q29" s="400">
        <v>0</v>
      </c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4"/>
      <c r="L30" s="14"/>
      <c r="M30" s="14"/>
      <c r="N30" s="14"/>
      <c r="P30" s="20"/>
    </row>
    <row r="31" spans="1:17" ht="12.75">
      <c r="A31" s="4"/>
      <c r="B31" s="4"/>
      <c r="C31" s="4"/>
      <c r="D31" s="4"/>
      <c r="E31" s="4"/>
      <c r="F31" s="4"/>
      <c r="G31" s="4"/>
      <c r="H31" s="38" t="s">
        <v>12</v>
      </c>
      <c r="I31" s="38"/>
      <c r="J31" s="38"/>
      <c r="K31" s="41"/>
      <c r="L31" s="41"/>
      <c r="M31" s="41"/>
      <c r="N31" s="41"/>
      <c r="O31" s="387"/>
      <c r="P31" s="41"/>
      <c r="Q31" s="399"/>
    </row>
    <row r="32" spans="1:17" ht="12.75">
      <c r="A32" s="1"/>
      <c r="B32" s="1"/>
      <c r="C32" s="1"/>
      <c r="D32" s="1"/>
      <c r="E32" s="1"/>
      <c r="F32" s="1"/>
      <c r="G32" s="1"/>
      <c r="H32" s="30" t="s">
        <v>13</v>
      </c>
      <c r="I32" s="92"/>
      <c r="J32" s="29"/>
      <c r="K32" s="24">
        <v>991345</v>
      </c>
      <c r="L32" s="24">
        <v>0</v>
      </c>
      <c r="M32" s="24">
        <v>785954</v>
      </c>
      <c r="N32" s="24">
        <v>475742</v>
      </c>
      <c r="O32" s="25">
        <v>444010</v>
      </c>
      <c r="P32" s="28"/>
      <c r="Q32" s="400">
        <v>0</v>
      </c>
    </row>
    <row r="33" spans="1:17" ht="12.75">
      <c r="A33" s="1"/>
      <c r="B33" s="1"/>
      <c r="C33" s="1"/>
      <c r="D33" s="1"/>
      <c r="E33" s="1"/>
      <c r="F33" s="1"/>
      <c r="G33" s="1"/>
      <c r="H33" s="31"/>
      <c r="I33" s="31"/>
      <c r="J33" s="31"/>
      <c r="K33" s="32"/>
      <c r="L33" s="32"/>
      <c r="M33" s="32"/>
      <c r="N33" s="32"/>
      <c r="O33" s="383"/>
      <c r="P33" s="35"/>
      <c r="Q33" s="401"/>
    </row>
    <row r="34" spans="1:17" ht="12.75">
      <c r="A34" s="4"/>
      <c r="B34" s="4"/>
      <c r="C34" s="4"/>
      <c r="D34" s="4"/>
      <c r="E34" s="4"/>
      <c r="F34" s="4"/>
      <c r="G34" s="4"/>
      <c r="H34" s="38" t="s">
        <v>461</v>
      </c>
      <c r="I34" s="38"/>
      <c r="J34" s="38"/>
      <c r="K34" s="41"/>
      <c r="L34" s="41"/>
      <c r="M34" s="41"/>
      <c r="N34" s="41"/>
      <c r="O34" s="387"/>
      <c r="P34" s="41"/>
      <c r="Q34" s="399"/>
    </row>
    <row r="35" spans="1:17" ht="12.75">
      <c r="A35" s="1"/>
      <c r="B35" s="1"/>
      <c r="C35" s="1"/>
      <c r="D35" s="1"/>
      <c r="E35" s="1"/>
      <c r="F35" s="1"/>
      <c r="G35" s="1"/>
      <c r="H35" s="23" t="s">
        <v>462</v>
      </c>
      <c r="I35" s="30"/>
      <c r="J35" s="29"/>
      <c r="K35" s="24">
        <f aca="true" t="shared" si="2" ref="K35:Q35">K18</f>
        <v>5630125</v>
      </c>
      <c r="L35" s="24">
        <f t="shared" si="2"/>
        <v>8310747</v>
      </c>
      <c r="M35" s="24">
        <f t="shared" si="2"/>
        <v>5955094</v>
      </c>
      <c r="N35" s="24">
        <f t="shared" si="2"/>
        <v>7710100</v>
      </c>
      <c r="O35" s="386">
        <f t="shared" si="2"/>
        <v>5060100</v>
      </c>
      <c r="P35" s="100">
        <f t="shared" si="2"/>
        <v>6854783</v>
      </c>
      <c r="Q35" s="400">
        <f t="shared" si="2"/>
        <v>1.354673425426375</v>
      </c>
    </row>
    <row r="36" spans="1:17" ht="12.75">
      <c r="A36" s="1"/>
      <c r="B36" s="1"/>
      <c r="C36" s="1"/>
      <c r="D36" s="1"/>
      <c r="E36" s="1"/>
      <c r="F36" s="1"/>
      <c r="G36" s="1"/>
      <c r="H36" s="30" t="s">
        <v>463</v>
      </c>
      <c r="I36" s="92"/>
      <c r="J36" s="92"/>
      <c r="K36" s="24">
        <f aca="true" t="shared" si="3" ref="K36:Q36">K23</f>
        <v>5408368</v>
      </c>
      <c r="L36" s="24">
        <f t="shared" si="3"/>
        <v>8121548</v>
      </c>
      <c r="M36" s="24">
        <f t="shared" si="3"/>
        <v>6741048</v>
      </c>
      <c r="N36" s="24">
        <f t="shared" si="3"/>
        <v>8185842</v>
      </c>
      <c r="O36" s="386">
        <f t="shared" si="3"/>
        <v>5504110</v>
      </c>
      <c r="P36" s="100">
        <f t="shared" si="3"/>
        <v>6854782.87</v>
      </c>
      <c r="Q36" s="400">
        <f t="shared" si="3"/>
        <v>1.2453935095773885</v>
      </c>
    </row>
    <row r="37" spans="1:17" s="22" customFormat="1" ht="12.75">
      <c r="A37" s="19"/>
      <c r="B37" s="19"/>
      <c r="C37" s="19"/>
      <c r="D37" s="19"/>
      <c r="E37" s="19"/>
      <c r="F37" s="19"/>
      <c r="G37" s="19"/>
      <c r="H37" s="90" t="s">
        <v>464</v>
      </c>
      <c r="I37" s="91"/>
      <c r="J37" s="91"/>
      <c r="K37" s="58">
        <f>K35+K32-K36</f>
        <v>1213102</v>
      </c>
      <c r="L37" s="58">
        <f aca="true" t="shared" si="4" ref="L37:Q37">L35+L32-L36</f>
        <v>189199</v>
      </c>
      <c r="M37" s="58">
        <f t="shared" si="4"/>
        <v>0</v>
      </c>
      <c r="N37" s="58">
        <f t="shared" si="4"/>
        <v>0</v>
      </c>
      <c r="O37" s="388">
        <f t="shared" si="4"/>
        <v>0</v>
      </c>
      <c r="P37" s="107">
        <f t="shared" si="4"/>
        <v>0.1299999998882413</v>
      </c>
      <c r="Q37" s="402">
        <f t="shared" si="4"/>
        <v>0.10927991584898655</v>
      </c>
    </row>
    <row r="38" spans="1:17" s="22" customFormat="1" ht="12.75">
      <c r="A38" s="19"/>
      <c r="B38" s="19"/>
      <c r="C38" s="19"/>
      <c r="D38" s="19"/>
      <c r="E38" s="19"/>
      <c r="F38" s="19"/>
      <c r="G38" s="19"/>
      <c r="H38" s="34"/>
      <c r="I38" s="34"/>
      <c r="J38" s="34"/>
      <c r="K38" s="35"/>
      <c r="L38" s="35"/>
      <c r="M38" s="35"/>
      <c r="N38" s="35"/>
      <c r="O38" s="383"/>
      <c r="P38" s="35"/>
      <c r="Q38" s="403"/>
    </row>
    <row r="39" spans="1:23" s="22" customFormat="1" ht="12.75">
      <c r="A39" s="19"/>
      <c r="B39" s="19"/>
      <c r="C39" s="19"/>
      <c r="D39" s="19"/>
      <c r="E39" s="19"/>
      <c r="F39" s="19"/>
      <c r="G39" s="19"/>
      <c r="H39" s="322"/>
      <c r="I39" s="322"/>
      <c r="J39" s="298" t="s">
        <v>567</v>
      </c>
      <c r="K39" s="323"/>
      <c r="L39" s="241"/>
      <c r="M39" s="324"/>
      <c r="N39" s="324"/>
      <c r="O39" s="383"/>
      <c r="P39" s="324"/>
      <c r="Q39" s="404"/>
      <c r="W39" s="22" t="s">
        <v>578</v>
      </c>
    </row>
    <row r="40" spans="1:17" ht="12.75">
      <c r="A40" s="1" t="s">
        <v>466</v>
      </c>
      <c r="B40" s="1"/>
      <c r="C40" s="1"/>
      <c r="D40" s="1"/>
      <c r="E40" s="1"/>
      <c r="F40" s="1"/>
      <c r="G40" s="1"/>
      <c r="H40" s="103"/>
      <c r="I40" s="103"/>
      <c r="J40" s="103"/>
      <c r="K40" s="103"/>
      <c r="L40" s="103"/>
      <c r="N40" s="103"/>
      <c r="P40" s="325"/>
      <c r="Q40" s="405"/>
    </row>
    <row r="41" spans="1:17" ht="13.5" customHeight="1">
      <c r="A41" s="1"/>
      <c r="B41" s="1"/>
      <c r="C41" s="1"/>
      <c r="D41" s="1"/>
      <c r="E41" s="1"/>
      <c r="F41" s="1"/>
      <c r="G41" s="1"/>
      <c r="H41" s="103" t="s">
        <v>466</v>
      </c>
      <c r="I41" s="103"/>
      <c r="J41" s="103"/>
      <c r="K41" s="103"/>
      <c r="L41" s="103"/>
      <c r="N41" s="103"/>
      <c r="P41" s="325"/>
      <c r="Q41" s="405"/>
    </row>
    <row r="42" spans="1:17" ht="12.75">
      <c r="A42" s="1"/>
      <c r="B42" s="1"/>
      <c r="C42" s="1"/>
      <c r="D42" s="1"/>
      <c r="E42" s="1"/>
      <c r="F42" s="1"/>
      <c r="G42" s="1"/>
      <c r="H42" s="103"/>
      <c r="I42" s="103"/>
      <c r="J42" s="103"/>
      <c r="K42" s="103"/>
      <c r="L42" s="238"/>
      <c r="N42" s="103"/>
      <c r="P42" s="325"/>
      <c r="Q42" s="405"/>
    </row>
    <row r="43" spans="1:17" ht="18.75" customHeight="1">
      <c r="A43" s="1"/>
      <c r="B43" s="1"/>
      <c r="C43" s="1"/>
      <c r="D43" s="1"/>
      <c r="E43" s="1"/>
      <c r="F43" s="1"/>
      <c r="G43" s="1"/>
      <c r="H43" s="103"/>
      <c r="I43" s="103"/>
      <c r="J43" s="299" t="s">
        <v>568</v>
      </c>
      <c r="K43" s="103"/>
      <c r="L43" s="238"/>
      <c r="N43" s="103"/>
      <c r="P43" s="325"/>
      <c r="Q43" s="405"/>
    </row>
    <row r="44" spans="1:17" ht="12.75">
      <c r="A44" t="s">
        <v>508</v>
      </c>
      <c r="B44" s="1"/>
      <c r="C44" s="1"/>
      <c r="D44" s="1"/>
      <c r="E44" s="1"/>
      <c r="F44" s="1"/>
      <c r="G44" s="1"/>
      <c r="H44" s="103"/>
      <c r="I44" s="103"/>
      <c r="J44" s="103"/>
      <c r="K44" s="103"/>
      <c r="L44" s="103"/>
      <c r="N44" s="103"/>
      <c r="P44" s="325"/>
      <c r="Q44" s="405"/>
    </row>
    <row r="45" spans="1:17" ht="12.75">
      <c r="A45" t="s">
        <v>467</v>
      </c>
      <c r="B45" s="1"/>
      <c r="C45" s="1"/>
      <c r="D45" s="1"/>
      <c r="E45" s="1"/>
      <c r="F45" s="1"/>
      <c r="G45" s="1"/>
      <c r="H45" s="103" t="s">
        <v>569</v>
      </c>
      <c r="I45" s="103"/>
      <c r="J45" s="103"/>
      <c r="K45" s="103"/>
      <c r="L45" s="103"/>
      <c r="N45" s="103"/>
      <c r="P45" s="325"/>
      <c r="Q45" s="405"/>
    </row>
    <row r="46" spans="2:17" ht="13.5" thickBot="1">
      <c r="B46" s="1"/>
      <c r="C46" s="1"/>
      <c r="D46" s="1"/>
      <c r="E46" s="1"/>
      <c r="F46" s="1"/>
      <c r="G46" s="1"/>
      <c r="H46" s="44" t="s">
        <v>603</v>
      </c>
      <c r="I46" s="103"/>
      <c r="J46" s="103"/>
      <c r="K46" s="103"/>
      <c r="L46" s="103"/>
      <c r="N46" s="103"/>
      <c r="P46" s="325"/>
      <c r="Q46" s="405"/>
    </row>
    <row r="47" spans="1:17" ht="16.5" customHeight="1" thickBot="1">
      <c r="A47" s="2"/>
      <c r="B47" s="3"/>
      <c r="C47" s="3"/>
      <c r="D47" s="3"/>
      <c r="E47" s="3"/>
      <c r="F47" s="3"/>
      <c r="G47" s="311"/>
      <c r="H47" s="309" t="s">
        <v>552</v>
      </c>
      <c r="I47" s="454" t="s">
        <v>276</v>
      </c>
      <c r="J47" s="454"/>
      <c r="K47" s="307"/>
      <c r="L47" s="307"/>
      <c r="M47" s="307"/>
      <c r="N47" s="308"/>
      <c r="O47" s="310" t="s">
        <v>550</v>
      </c>
      <c r="P47" s="308" t="s">
        <v>548</v>
      </c>
      <c r="Q47" s="395" t="s">
        <v>549</v>
      </c>
    </row>
    <row r="48" spans="1:17" ht="12.75">
      <c r="A48" s="2"/>
      <c r="B48" s="3"/>
      <c r="C48" s="3"/>
      <c r="D48" s="3"/>
      <c r="E48" s="3"/>
      <c r="F48" s="3"/>
      <c r="G48" s="3"/>
      <c r="H48" s="305">
        <v>6</v>
      </c>
      <c r="I48" s="305" t="s">
        <v>14</v>
      </c>
      <c r="J48" s="305"/>
      <c r="K48" s="306">
        <f aca="true" t="shared" si="5" ref="K48:P48">K49+K55+K74+K78+K71</f>
        <v>5599625</v>
      </c>
      <c r="L48" s="306">
        <f t="shared" si="5"/>
        <v>8260747</v>
      </c>
      <c r="M48" s="306">
        <f t="shared" si="5"/>
        <v>5953594</v>
      </c>
      <c r="N48" s="306">
        <f t="shared" si="5"/>
        <v>7710100</v>
      </c>
      <c r="O48" s="389">
        <f t="shared" si="5"/>
        <v>5030100</v>
      </c>
      <c r="P48" s="306">
        <f t="shared" si="5"/>
        <v>6849783</v>
      </c>
      <c r="Q48" s="406">
        <f aca="true" t="shared" si="6" ref="Q48:Q56">P48/O48</f>
        <v>1.3617588119520487</v>
      </c>
    </row>
    <row r="49" spans="1:17" ht="12.75">
      <c r="A49" s="1" t="s">
        <v>0</v>
      </c>
      <c r="B49" s="1"/>
      <c r="C49" s="1"/>
      <c r="D49" s="1"/>
      <c r="E49" s="1"/>
      <c r="F49" s="1"/>
      <c r="G49" s="1"/>
      <c r="H49" s="67">
        <v>61</v>
      </c>
      <c r="I49" s="67" t="s">
        <v>15</v>
      </c>
      <c r="J49" s="67"/>
      <c r="K49" s="81">
        <f>K50+K52+K53+K54</f>
        <v>476331</v>
      </c>
      <c r="L49" s="81">
        <f>L50+L52+L53+L54</f>
        <v>618000</v>
      </c>
      <c r="M49" s="81">
        <f>M50+M52+M53+M54</f>
        <v>454000</v>
      </c>
      <c r="N49" s="81">
        <f>N50+N52+N53+N54</f>
        <v>618000</v>
      </c>
      <c r="O49" s="25">
        <f>O50+O52+O53+O54</f>
        <v>554000</v>
      </c>
      <c r="P49" s="80">
        <f>P50+P52+P53+P54+P51</f>
        <v>628000</v>
      </c>
      <c r="Q49" s="407">
        <f t="shared" si="6"/>
        <v>1.1335740072202165</v>
      </c>
    </row>
    <row r="50" spans="1:18" ht="12.75">
      <c r="A50" s="1">
        <v>1</v>
      </c>
      <c r="B50" s="1">
        <v>2</v>
      </c>
      <c r="C50" s="1">
        <v>3</v>
      </c>
      <c r="D50" s="1">
        <v>4</v>
      </c>
      <c r="E50" s="1">
        <v>5</v>
      </c>
      <c r="F50" s="1">
        <v>6</v>
      </c>
      <c r="G50" s="1">
        <v>7</v>
      </c>
      <c r="H50" s="23">
        <v>611</v>
      </c>
      <c r="I50" s="23" t="s">
        <v>16</v>
      </c>
      <c r="J50" s="23"/>
      <c r="K50" s="24">
        <v>446077</v>
      </c>
      <c r="L50" s="24">
        <v>573000</v>
      </c>
      <c r="M50" s="24">
        <v>400000</v>
      </c>
      <c r="N50" s="24">
        <v>573000</v>
      </c>
      <c r="O50" s="25">
        <v>500000</v>
      </c>
      <c r="P50" s="28">
        <v>480000</v>
      </c>
      <c r="Q50" s="408">
        <f t="shared" si="6"/>
        <v>0.96</v>
      </c>
      <c r="R50" s="300"/>
    </row>
    <row r="51" spans="1:18" ht="12.75">
      <c r="A51" s="1"/>
      <c r="B51" s="1"/>
      <c r="C51" s="1"/>
      <c r="D51" s="1"/>
      <c r="E51" s="1"/>
      <c r="F51" s="1"/>
      <c r="G51" s="1"/>
      <c r="H51" s="23">
        <v>612</v>
      </c>
      <c r="I51" s="23" t="s">
        <v>557</v>
      </c>
      <c r="J51" s="23"/>
      <c r="K51" s="24"/>
      <c r="L51" s="24"/>
      <c r="M51" s="24"/>
      <c r="N51" s="24"/>
      <c r="O51" s="25">
        <v>0</v>
      </c>
      <c r="P51" s="28">
        <v>113000</v>
      </c>
      <c r="Q51" s="408" t="e">
        <f t="shared" si="6"/>
        <v>#DIV/0!</v>
      </c>
      <c r="R51" s="300"/>
    </row>
    <row r="52" spans="1:18" ht="12.75">
      <c r="A52" s="6"/>
      <c r="B52" s="109"/>
      <c r="C52" s="109"/>
      <c r="D52" s="109"/>
      <c r="E52" s="109"/>
      <c r="F52" s="109"/>
      <c r="G52" s="109"/>
      <c r="H52" s="23">
        <v>613</v>
      </c>
      <c r="I52" s="23" t="s">
        <v>17</v>
      </c>
      <c r="J52" s="23"/>
      <c r="K52" s="24">
        <v>4942</v>
      </c>
      <c r="L52" s="24">
        <v>5000</v>
      </c>
      <c r="M52" s="24">
        <v>20000</v>
      </c>
      <c r="N52" s="24">
        <v>5000</v>
      </c>
      <c r="O52" s="25">
        <v>20000</v>
      </c>
      <c r="P52" s="28">
        <v>10000</v>
      </c>
      <c r="Q52" s="408">
        <f t="shared" si="6"/>
        <v>0.5</v>
      </c>
      <c r="R52" s="326"/>
    </row>
    <row r="53" spans="2:18" ht="12.75">
      <c r="B53" s="1"/>
      <c r="C53" s="1"/>
      <c r="D53" s="1"/>
      <c r="E53" s="1"/>
      <c r="F53" s="1"/>
      <c r="G53" s="1"/>
      <c r="H53" s="23">
        <v>614</v>
      </c>
      <c r="I53" s="23" t="s">
        <v>18</v>
      </c>
      <c r="J53" s="23"/>
      <c r="K53" s="24">
        <v>25312</v>
      </c>
      <c r="L53" s="24">
        <v>40000</v>
      </c>
      <c r="M53" s="24">
        <v>34000</v>
      </c>
      <c r="N53" s="24">
        <v>40000</v>
      </c>
      <c r="O53" s="25">
        <v>34000</v>
      </c>
      <c r="P53" s="28">
        <v>25000</v>
      </c>
      <c r="Q53" s="408">
        <f t="shared" si="6"/>
        <v>0.7352941176470589</v>
      </c>
      <c r="R53" s="300"/>
    </row>
    <row r="54" spans="2:18" ht="12.75" hidden="1">
      <c r="B54" s="1"/>
      <c r="C54" s="1"/>
      <c r="D54" s="1"/>
      <c r="E54" s="1"/>
      <c r="F54" s="1"/>
      <c r="G54" s="1"/>
      <c r="H54" s="23">
        <v>616</v>
      </c>
      <c r="I54" s="23" t="s">
        <v>19</v>
      </c>
      <c r="J54" s="23"/>
      <c r="K54" s="24">
        <v>0</v>
      </c>
      <c r="L54" s="24">
        <v>0</v>
      </c>
      <c r="M54" s="24">
        <v>0</v>
      </c>
      <c r="N54" s="24">
        <v>0</v>
      </c>
      <c r="O54" s="25">
        <v>0</v>
      </c>
      <c r="P54" s="28">
        <v>0</v>
      </c>
      <c r="Q54" s="408" t="e">
        <f t="shared" si="6"/>
        <v>#DIV/0!</v>
      </c>
      <c r="R54" s="326"/>
    </row>
    <row r="55" spans="2:18" ht="12.75">
      <c r="B55" s="1"/>
      <c r="C55" s="1"/>
      <c r="D55" s="1"/>
      <c r="E55" s="1"/>
      <c r="F55" s="1"/>
      <c r="G55" s="1"/>
      <c r="H55" s="67">
        <v>63</v>
      </c>
      <c r="I55" s="105" t="s">
        <v>20</v>
      </c>
      <c r="J55" s="106"/>
      <c r="K55" s="81">
        <f>K56+K64+K58+K59+K63+K65+K66+K67+K68+K70+K61</f>
        <v>4761733</v>
      </c>
      <c r="L55" s="81">
        <f>L56+L64+L58+L59+L63+L65+L66+L67+L68+L70+L61</f>
        <v>7306247</v>
      </c>
      <c r="M55" s="81">
        <f>M56+M58+M59+M63+M64+M65+M66+M67+M68+M70+M61+M69+M57</f>
        <v>5045094</v>
      </c>
      <c r="N55" s="81">
        <f>N56+N58+N59+N63+N64+N65+N66+N67+N68+N70+N61</f>
        <v>6755600</v>
      </c>
      <c r="O55" s="25">
        <f>O56+O58+O59+O63+O64+O65+O66+O67+O68+O70+O61+O62</f>
        <v>3991600</v>
      </c>
      <c r="P55" s="80">
        <f>P56+P58+P59+P63+P64+P65+P66+P67+P68+P70+P61+P62+P60</f>
        <v>5707783</v>
      </c>
      <c r="Q55" s="407">
        <f t="shared" si="6"/>
        <v>1.429948642148512</v>
      </c>
      <c r="R55" s="326"/>
    </row>
    <row r="56" spans="2:18" ht="12.75">
      <c r="B56" s="1"/>
      <c r="C56" s="1"/>
      <c r="D56" s="1"/>
      <c r="E56" s="1"/>
      <c r="F56" s="1"/>
      <c r="G56" s="1"/>
      <c r="H56" s="23">
        <v>633</v>
      </c>
      <c r="I56" s="23" t="s">
        <v>336</v>
      </c>
      <c r="J56" s="23"/>
      <c r="K56" s="24">
        <v>3094348</v>
      </c>
      <c r="L56" s="24">
        <v>3127647</v>
      </c>
      <c r="M56" s="24">
        <v>3127647</v>
      </c>
      <c r="N56" s="24">
        <v>3277000</v>
      </c>
      <c r="O56" s="25">
        <v>2500000</v>
      </c>
      <c r="P56" s="28">
        <v>3700000</v>
      </c>
      <c r="Q56" s="408">
        <f t="shared" si="6"/>
        <v>1.48</v>
      </c>
      <c r="R56" s="300"/>
    </row>
    <row r="57" spans="2:18" ht="12.75" hidden="1">
      <c r="B57" s="1"/>
      <c r="C57" s="1"/>
      <c r="D57" s="1"/>
      <c r="E57" s="1"/>
      <c r="F57" s="1"/>
      <c r="G57" s="1"/>
      <c r="H57" s="23">
        <v>633</v>
      </c>
      <c r="I57" s="23" t="s">
        <v>515</v>
      </c>
      <c r="J57" s="23"/>
      <c r="K57" s="24">
        <v>0</v>
      </c>
      <c r="L57" s="24">
        <v>0</v>
      </c>
      <c r="M57" s="24">
        <v>130000</v>
      </c>
      <c r="N57" s="24">
        <v>0</v>
      </c>
      <c r="O57" s="25">
        <v>0</v>
      </c>
      <c r="P57" s="28">
        <v>0</v>
      </c>
      <c r="Q57" s="408" t="e">
        <f aca="true" t="shared" si="7" ref="Q57:Q70">P57/O57</f>
        <v>#DIV/0!</v>
      </c>
      <c r="R57" s="326"/>
    </row>
    <row r="58" spans="2:18" ht="12.75">
      <c r="B58" s="1"/>
      <c r="C58" s="1"/>
      <c r="D58" s="1"/>
      <c r="E58" s="1"/>
      <c r="F58" s="1"/>
      <c r="G58" s="1"/>
      <c r="H58" s="23">
        <v>633</v>
      </c>
      <c r="I58" s="23" t="s">
        <v>591</v>
      </c>
      <c r="J58" s="23"/>
      <c r="K58" s="24">
        <v>793822</v>
      </c>
      <c r="L58" s="24">
        <v>500000</v>
      </c>
      <c r="M58" s="24">
        <v>774202</v>
      </c>
      <c r="N58" s="24">
        <v>400000</v>
      </c>
      <c r="O58" s="25">
        <v>350000</v>
      </c>
      <c r="P58" s="28">
        <v>706396</v>
      </c>
      <c r="Q58" s="408">
        <f t="shared" si="7"/>
        <v>2.018274285714286</v>
      </c>
      <c r="R58" s="326"/>
    </row>
    <row r="59" spans="2:18" ht="12.75">
      <c r="B59" s="1"/>
      <c r="C59" s="1"/>
      <c r="D59" s="1"/>
      <c r="E59" s="1"/>
      <c r="F59" s="1"/>
      <c r="G59" s="1"/>
      <c r="H59" s="23">
        <v>633</v>
      </c>
      <c r="I59" s="23" t="s">
        <v>387</v>
      </c>
      <c r="J59" s="23"/>
      <c r="K59" s="24">
        <v>7000</v>
      </c>
      <c r="L59" s="24">
        <v>9600</v>
      </c>
      <c r="M59" s="24">
        <v>8000</v>
      </c>
      <c r="N59" s="24">
        <v>9600</v>
      </c>
      <c r="O59" s="25">
        <v>8000</v>
      </c>
      <c r="P59" s="28">
        <v>7200</v>
      </c>
      <c r="Q59" s="408">
        <f t="shared" si="7"/>
        <v>0.9</v>
      </c>
      <c r="R59" s="300"/>
    </row>
    <row r="60" spans="2:18" ht="12.75">
      <c r="B60" s="1"/>
      <c r="C60" s="1"/>
      <c r="D60" s="1"/>
      <c r="E60" s="1"/>
      <c r="F60" s="1"/>
      <c r="G60" s="1"/>
      <c r="H60" s="23">
        <v>633</v>
      </c>
      <c r="I60" s="23" t="s">
        <v>594</v>
      </c>
      <c r="J60" s="23"/>
      <c r="K60" s="24"/>
      <c r="L60" s="24"/>
      <c r="M60" s="24"/>
      <c r="N60" s="24"/>
      <c r="O60" s="25">
        <v>0</v>
      </c>
      <c r="P60" s="28">
        <v>70000</v>
      </c>
      <c r="Q60" s="408" t="e">
        <f t="shared" si="7"/>
        <v>#DIV/0!</v>
      </c>
      <c r="R60" s="300"/>
    </row>
    <row r="61" spans="2:18" ht="12.75">
      <c r="B61" s="1"/>
      <c r="C61" s="1"/>
      <c r="D61" s="1"/>
      <c r="E61" s="1"/>
      <c r="F61" s="1"/>
      <c r="G61" s="1"/>
      <c r="H61" s="23">
        <v>633</v>
      </c>
      <c r="I61" s="23" t="s">
        <v>579</v>
      </c>
      <c r="J61" s="23"/>
      <c r="K61" s="24">
        <v>158800</v>
      </c>
      <c r="L61" s="24">
        <v>0</v>
      </c>
      <c r="M61" s="24">
        <v>303600</v>
      </c>
      <c r="N61" s="24">
        <v>0</v>
      </c>
      <c r="O61" s="25">
        <v>303600</v>
      </c>
      <c r="P61" s="28">
        <v>278300</v>
      </c>
      <c r="Q61" s="408">
        <f t="shared" si="7"/>
        <v>0.9166666666666666</v>
      </c>
      <c r="R61" s="300"/>
    </row>
    <row r="62" spans="2:18" ht="12.75">
      <c r="B62" s="1"/>
      <c r="C62" s="1"/>
      <c r="D62" s="1"/>
      <c r="E62" s="1"/>
      <c r="F62" s="1"/>
      <c r="G62" s="1"/>
      <c r="H62" s="23">
        <v>633</v>
      </c>
      <c r="I62" s="23" t="s">
        <v>521</v>
      </c>
      <c r="J62" s="23"/>
      <c r="K62" s="24">
        <v>0</v>
      </c>
      <c r="L62" s="24">
        <v>0</v>
      </c>
      <c r="M62" s="24">
        <v>0</v>
      </c>
      <c r="N62" s="24">
        <v>0</v>
      </c>
      <c r="O62" s="25">
        <v>50000</v>
      </c>
      <c r="P62" s="28">
        <v>50000</v>
      </c>
      <c r="Q62" s="408">
        <f t="shared" si="7"/>
        <v>1</v>
      </c>
      <c r="R62" s="326"/>
    </row>
    <row r="63" spans="2:18" ht="12.75">
      <c r="B63" s="1"/>
      <c r="C63" s="1"/>
      <c r="D63" s="1"/>
      <c r="E63" s="1"/>
      <c r="F63" s="1"/>
      <c r="G63" s="1"/>
      <c r="H63" s="23">
        <v>633</v>
      </c>
      <c r="I63" s="23" t="s">
        <v>337</v>
      </c>
      <c r="J63" s="23"/>
      <c r="K63" s="24">
        <v>653629</v>
      </c>
      <c r="L63" s="24">
        <v>670000</v>
      </c>
      <c r="M63" s="24">
        <v>550000</v>
      </c>
      <c r="N63" s="24">
        <v>570000</v>
      </c>
      <c r="O63" s="25">
        <v>650000</v>
      </c>
      <c r="P63" s="28">
        <v>650000</v>
      </c>
      <c r="Q63" s="408">
        <f t="shared" si="7"/>
        <v>1</v>
      </c>
      <c r="R63" s="300"/>
    </row>
    <row r="64" spans="2:18" ht="12.75" hidden="1">
      <c r="B64" s="1"/>
      <c r="C64" s="1"/>
      <c r="D64" s="1"/>
      <c r="E64" s="1"/>
      <c r="F64" s="1"/>
      <c r="G64" s="1"/>
      <c r="H64" s="23">
        <v>634</v>
      </c>
      <c r="I64" s="23" t="s">
        <v>338</v>
      </c>
      <c r="J64" s="23"/>
      <c r="K64" s="24">
        <v>0</v>
      </c>
      <c r="L64" s="24">
        <v>0</v>
      </c>
      <c r="M64" s="24">
        <v>0</v>
      </c>
      <c r="N64" s="24">
        <v>100000</v>
      </c>
      <c r="O64" s="25">
        <v>0</v>
      </c>
      <c r="P64" s="28">
        <v>0</v>
      </c>
      <c r="Q64" s="408" t="e">
        <f t="shared" si="7"/>
        <v>#DIV/0!</v>
      </c>
      <c r="R64" s="326"/>
    </row>
    <row r="65" spans="2:18" ht="12.75" hidden="1">
      <c r="B65" s="1"/>
      <c r="C65" s="1"/>
      <c r="D65" s="1"/>
      <c r="E65" s="1"/>
      <c r="F65" s="1"/>
      <c r="G65" s="1"/>
      <c r="H65" s="23">
        <v>634</v>
      </c>
      <c r="I65" s="23" t="s">
        <v>339</v>
      </c>
      <c r="J65" s="23"/>
      <c r="K65" s="24">
        <v>0</v>
      </c>
      <c r="L65" s="24">
        <v>94000</v>
      </c>
      <c r="M65" s="24">
        <v>0</v>
      </c>
      <c r="N65" s="24">
        <v>94000</v>
      </c>
      <c r="O65" s="25">
        <v>0</v>
      </c>
      <c r="P65" s="28">
        <v>0</v>
      </c>
      <c r="Q65" s="408" t="e">
        <f t="shared" si="7"/>
        <v>#DIV/0!</v>
      </c>
      <c r="R65" s="326"/>
    </row>
    <row r="66" spans="2:18" ht="12.75">
      <c r="B66" s="1"/>
      <c r="C66" s="1"/>
      <c r="D66" s="1"/>
      <c r="E66" s="1"/>
      <c r="F66" s="1"/>
      <c r="G66" s="1"/>
      <c r="H66" s="23">
        <v>634</v>
      </c>
      <c r="I66" s="23" t="s">
        <v>559</v>
      </c>
      <c r="J66" s="23"/>
      <c r="K66" s="24">
        <v>0</v>
      </c>
      <c r="L66" s="24">
        <v>2700000</v>
      </c>
      <c r="M66" s="24">
        <v>0</v>
      </c>
      <c r="N66" s="24">
        <v>2100000</v>
      </c>
      <c r="O66" s="25">
        <v>0</v>
      </c>
      <c r="P66" s="28">
        <v>30222</v>
      </c>
      <c r="Q66" s="408" t="e">
        <f t="shared" si="7"/>
        <v>#DIV/0!</v>
      </c>
      <c r="R66" s="300"/>
    </row>
    <row r="67" spans="2:18" ht="12.75">
      <c r="B67" s="1"/>
      <c r="C67" s="1"/>
      <c r="D67" s="1"/>
      <c r="E67" s="1"/>
      <c r="F67" s="1"/>
      <c r="G67" s="1"/>
      <c r="H67" s="23">
        <v>634</v>
      </c>
      <c r="I67" s="23" t="s">
        <v>558</v>
      </c>
      <c r="J67" s="23"/>
      <c r="K67" s="24">
        <v>0</v>
      </c>
      <c r="L67" s="24">
        <v>100000</v>
      </c>
      <c r="M67" s="24">
        <v>0</v>
      </c>
      <c r="N67" s="24">
        <v>100000</v>
      </c>
      <c r="O67" s="25">
        <v>0</v>
      </c>
      <c r="P67" s="28">
        <v>3855</v>
      </c>
      <c r="Q67" s="408" t="e">
        <f t="shared" si="7"/>
        <v>#DIV/0!</v>
      </c>
      <c r="R67" s="300"/>
    </row>
    <row r="68" spans="2:18" ht="12.75">
      <c r="B68" s="1"/>
      <c r="C68" s="1"/>
      <c r="D68" s="1"/>
      <c r="E68" s="1"/>
      <c r="F68" s="1"/>
      <c r="G68" s="1"/>
      <c r="H68" s="23">
        <v>634</v>
      </c>
      <c r="I68" s="23" t="s">
        <v>340</v>
      </c>
      <c r="J68" s="23"/>
      <c r="K68" s="24">
        <v>43732</v>
      </c>
      <c r="L68" s="24">
        <v>105000</v>
      </c>
      <c r="M68" s="24">
        <v>123757</v>
      </c>
      <c r="N68" s="24">
        <v>105000</v>
      </c>
      <c r="O68" s="25">
        <v>130000</v>
      </c>
      <c r="P68" s="28">
        <v>160000</v>
      </c>
      <c r="Q68" s="408">
        <f t="shared" si="7"/>
        <v>1.2307692307692308</v>
      </c>
      <c r="R68" s="300"/>
    </row>
    <row r="69" spans="2:18" ht="12.75">
      <c r="B69" s="1"/>
      <c r="C69" s="1"/>
      <c r="D69" s="1"/>
      <c r="E69" s="1"/>
      <c r="F69" s="1"/>
      <c r="G69" s="1"/>
      <c r="H69" s="23">
        <v>634</v>
      </c>
      <c r="I69" s="23" t="s">
        <v>514</v>
      </c>
      <c r="J69" s="23"/>
      <c r="K69" s="24">
        <v>0</v>
      </c>
      <c r="L69" s="24">
        <v>0</v>
      </c>
      <c r="M69" s="24">
        <v>27888</v>
      </c>
      <c r="N69" s="24">
        <v>0</v>
      </c>
      <c r="O69" s="25">
        <v>0</v>
      </c>
      <c r="P69" s="28">
        <v>27000</v>
      </c>
      <c r="Q69" s="408" t="e">
        <f t="shared" si="7"/>
        <v>#DIV/0!</v>
      </c>
      <c r="R69" s="326"/>
    </row>
    <row r="70" spans="2:18" ht="12.75">
      <c r="B70" s="1"/>
      <c r="C70" s="1"/>
      <c r="D70" s="1"/>
      <c r="E70" s="1"/>
      <c r="F70" s="1"/>
      <c r="G70" s="1"/>
      <c r="H70" s="23">
        <v>634</v>
      </c>
      <c r="I70" s="23" t="s">
        <v>358</v>
      </c>
      <c r="J70" s="23"/>
      <c r="K70" s="24">
        <v>10402</v>
      </c>
      <c r="L70" s="24">
        <v>0</v>
      </c>
      <c r="M70" s="24">
        <v>0</v>
      </c>
      <c r="N70" s="24">
        <v>0</v>
      </c>
      <c r="O70" s="25">
        <v>0</v>
      </c>
      <c r="P70" s="28">
        <v>51810</v>
      </c>
      <c r="Q70" s="408" t="e">
        <f t="shared" si="7"/>
        <v>#DIV/0!</v>
      </c>
      <c r="R70" s="300"/>
    </row>
    <row r="71" spans="2:18" ht="12.75">
      <c r="B71" s="1"/>
      <c r="C71" s="1"/>
      <c r="D71" s="1"/>
      <c r="E71" s="1"/>
      <c r="F71" s="1"/>
      <c r="G71" s="1"/>
      <c r="H71" s="67">
        <v>64</v>
      </c>
      <c r="I71" s="67" t="s">
        <v>21</v>
      </c>
      <c r="J71" s="67"/>
      <c r="K71" s="81">
        <f aca="true" t="shared" si="8" ref="K71:P71">K72+K73</f>
        <v>172451</v>
      </c>
      <c r="L71" s="81">
        <f t="shared" si="8"/>
        <v>176500</v>
      </c>
      <c r="M71" s="81">
        <f t="shared" si="8"/>
        <v>170500</v>
      </c>
      <c r="N71" s="81">
        <f t="shared" si="8"/>
        <v>176500</v>
      </c>
      <c r="O71" s="25">
        <f t="shared" si="8"/>
        <v>170500</v>
      </c>
      <c r="P71" s="80">
        <f t="shared" si="8"/>
        <v>200000</v>
      </c>
      <c r="Q71" s="407">
        <f>P71/O71</f>
        <v>1.1730205278592376</v>
      </c>
      <c r="R71" s="326"/>
    </row>
    <row r="72" spans="2:18" ht="12.75">
      <c r="B72" s="1"/>
      <c r="C72" s="1"/>
      <c r="D72" s="1"/>
      <c r="E72" s="1"/>
      <c r="F72" s="1"/>
      <c r="G72" s="1"/>
      <c r="H72" s="23">
        <v>641</v>
      </c>
      <c r="I72" s="23" t="s">
        <v>22</v>
      </c>
      <c r="J72" s="23"/>
      <c r="K72" s="24">
        <v>0</v>
      </c>
      <c r="L72" s="24">
        <v>500</v>
      </c>
      <c r="M72" s="24">
        <v>500</v>
      </c>
      <c r="N72" s="24">
        <v>500</v>
      </c>
      <c r="O72" s="25">
        <v>500</v>
      </c>
      <c r="P72" s="28">
        <v>0</v>
      </c>
      <c r="Q72" s="408">
        <f>P72/O72</f>
        <v>0</v>
      </c>
      <c r="R72" s="326"/>
    </row>
    <row r="73" spans="2:18" ht="12.75">
      <c r="B73" s="1"/>
      <c r="C73" s="1"/>
      <c r="D73" s="1"/>
      <c r="E73" s="1"/>
      <c r="F73" s="1"/>
      <c r="G73" s="1"/>
      <c r="H73" s="23">
        <v>642</v>
      </c>
      <c r="I73" s="23" t="s">
        <v>23</v>
      </c>
      <c r="J73" s="23"/>
      <c r="K73" s="24">
        <v>172451</v>
      </c>
      <c r="L73" s="24">
        <v>176000</v>
      </c>
      <c r="M73" s="24">
        <v>170000</v>
      </c>
      <c r="N73" s="24">
        <v>176000</v>
      </c>
      <c r="O73" s="25">
        <v>170000</v>
      </c>
      <c r="P73" s="28">
        <v>200000</v>
      </c>
      <c r="Q73" s="408">
        <f aca="true" t="shared" si="9" ref="Q73:Q80">P73/O73</f>
        <v>1.1764705882352942</v>
      </c>
      <c r="R73" s="300"/>
    </row>
    <row r="74" spans="2:18" ht="12.75">
      <c r="B74" s="1"/>
      <c r="C74" s="1"/>
      <c r="D74" s="1"/>
      <c r="E74" s="1"/>
      <c r="F74" s="1"/>
      <c r="G74" s="1"/>
      <c r="H74" s="67">
        <v>65</v>
      </c>
      <c r="I74" s="67" t="s">
        <v>24</v>
      </c>
      <c r="J74" s="67"/>
      <c r="K74" s="81">
        <f>K75+K76</f>
        <v>189110</v>
      </c>
      <c r="L74" s="81">
        <f>L75+L76</f>
        <v>160000</v>
      </c>
      <c r="M74" s="81">
        <f>M75+M76+M77</f>
        <v>284000</v>
      </c>
      <c r="N74" s="81">
        <f>N75+N76</f>
        <v>160000</v>
      </c>
      <c r="O74" s="25">
        <f>O75+O76+O77</f>
        <v>314000</v>
      </c>
      <c r="P74" s="25">
        <f>P75+P76+P77</f>
        <v>314000</v>
      </c>
      <c r="Q74" s="397">
        <f t="shared" si="9"/>
        <v>1</v>
      </c>
      <c r="R74" s="326"/>
    </row>
    <row r="75" spans="2:18" ht="12.75">
      <c r="B75" s="1"/>
      <c r="C75" s="1"/>
      <c r="D75" s="1"/>
      <c r="E75" s="1"/>
      <c r="F75" s="1"/>
      <c r="G75" s="1"/>
      <c r="H75" s="23">
        <v>651</v>
      </c>
      <c r="I75" s="23" t="s">
        <v>25</v>
      </c>
      <c r="J75" s="23"/>
      <c r="K75" s="24">
        <v>0</v>
      </c>
      <c r="L75" s="24">
        <v>5000</v>
      </c>
      <c r="M75" s="24">
        <v>2000</v>
      </c>
      <c r="N75" s="24">
        <v>5000</v>
      </c>
      <c r="O75" s="25">
        <v>2000</v>
      </c>
      <c r="P75" s="28">
        <v>2000</v>
      </c>
      <c r="Q75" s="408">
        <f t="shared" si="9"/>
        <v>1</v>
      </c>
      <c r="R75" s="300"/>
    </row>
    <row r="76" spans="2:18" ht="12.75">
      <c r="B76" s="1"/>
      <c r="C76" s="1"/>
      <c r="D76" s="1"/>
      <c r="E76" s="1"/>
      <c r="F76" s="1"/>
      <c r="G76" s="1"/>
      <c r="H76" s="23">
        <v>652</v>
      </c>
      <c r="I76" s="23" t="s">
        <v>26</v>
      </c>
      <c r="J76" s="23"/>
      <c r="K76" s="24">
        <v>189110</v>
      </c>
      <c r="L76" s="24">
        <v>155000</v>
      </c>
      <c r="M76" s="24">
        <v>12000</v>
      </c>
      <c r="N76" s="24">
        <v>155000</v>
      </c>
      <c r="O76" s="25">
        <v>12000</v>
      </c>
      <c r="P76" s="28">
        <v>12000</v>
      </c>
      <c r="Q76" s="408">
        <f t="shared" si="9"/>
        <v>1</v>
      </c>
      <c r="R76" s="300"/>
    </row>
    <row r="77" spans="2:18" ht="12.75">
      <c r="B77" s="1"/>
      <c r="C77" s="1"/>
      <c r="D77" s="1"/>
      <c r="E77" s="1"/>
      <c r="F77" s="1"/>
      <c r="G77" s="1"/>
      <c r="H77" s="23">
        <v>653</v>
      </c>
      <c r="I77" s="23" t="s">
        <v>472</v>
      </c>
      <c r="J77" s="23"/>
      <c r="K77" s="24">
        <v>0</v>
      </c>
      <c r="L77" s="24">
        <v>0</v>
      </c>
      <c r="M77" s="24">
        <v>270000</v>
      </c>
      <c r="N77" s="24">
        <v>0</v>
      </c>
      <c r="O77" s="25">
        <v>300000</v>
      </c>
      <c r="P77" s="28">
        <v>300000</v>
      </c>
      <c r="Q77" s="408">
        <f t="shared" si="9"/>
        <v>1</v>
      </c>
      <c r="R77" s="300"/>
    </row>
    <row r="78" spans="2:18" ht="12.75">
      <c r="B78" s="1"/>
      <c r="C78" s="1"/>
      <c r="D78" s="1"/>
      <c r="E78" s="1"/>
      <c r="F78" s="1"/>
      <c r="G78" s="1"/>
      <c r="H78" s="67">
        <v>66</v>
      </c>
      <c r="I78" s="67" t="s">
        <v>27</v>
      </c>
      <c r="J78" s="67"/>
      <c r="K78" s="81">
        <f aca="true" t="shared" si="10" ref="K78:P78">K79+K80</f>
        <v>0</v>
      </c>
      <c r="L78" s="81">
        <f t="shared" si="10"/>
        <v>0</v>
      </c>
      <c r="M78" s="81">
        <f t="shared" si="10"/>
        <v>0</v>
      </c>
      <c r="N78" s="81">
        <f t="shared" si="10"/>
        <v>0</v>
      </c>
      <c r="O78" s="25">
        <f t="shared" si="10"/>
        <v>0</v>
      </c>
      <c r="P78" s="80">
        <f t="shared" si="10"/>
        <v>0</v>
      </c>
      <c r="Q78" s="408" t="e">
        <f t="shared" si="9"/>
        <v>#DIV/0!</v>
      </c>
      <c r="R78" s="326"/>
    </row>
    <row r="79" spans="2:18" ht="12.75">
      <c r="B79" s="1"/>
      <c r="C79" s="1"/>
      <c r="D79" s="1"/>
      <c r="E79" s="1"/>
      <c r="F79" s="1"/>
      <c r="G79" s="1"/>
      <c r="H79" s="23">
        <v>661</v>
      </c>
      <c r="I79" s="23" t="s">
        <v>28</v>
      </c>
      <c r="J79" s="23"/>
      <c r="K79" s="24">
        <v>0</v>
      </c>
      <c r="L79" s="24">
        <v>0</v>
      </c>
      <c r="M79" s="24">
        <v>0</v>
      </c>
      <c r="N79" s="24">
        <v>0</v>
      </c>
      <c r="O79" s="25">
        <v>0</v>
      </c>
      <c r="P79" s="28">
        <v>0</v>
      </c>
      <c r="Q79" s="408" t="e">
        <f t="shared" si="9"/>
        <v>#DIV/0!</v>
      </c>
      <c r="R79" s="326"/>
    </row>
    <row r="80" spans="2:18" ht="12.75">
      <c r="B80" s="1"/>
      <c r="C80" s="1"/>
      <c r="D80" s="1"/>
      <c r="E80" s="1"/>
      <c r="F80" s="1"/>
      <c r="G80" s="1"/>
      <c r="H80" s="23">
        <v>663</v>
      </c>
      <c r="I80" s="23" t="s">
        <v>300</v>
      </c>
      <c r="J80" s="23"/>
      <c r="K80" s="24">
        <v>0</v>
      </c>
      <c r="L80" s="24">
        <v>0</v>
      </c>
      <c r="M80" s="24">
        <v>0</v>
      </c>
      <c r="N80" s="24">
        <v>0</v>
      </c>
      <c r="O80" s="25">
        <v>0</v>
      </c>
      <c r="P80" s="28">
        <v>0</v>
      </c>
      <c r="Q80" s="408" t="e">
        <f t="shared" si="9"/>
        <v>#DIV/0!</v>
      </c>
      <c r="R80" s="326"/>
    </row>
    <row r="81" spans="2:17" ht="12.75">
      <c r="B81" s="1"/>
      <c r="C81" s="1"/>
      <c r="D81" s="1"/>
      <c r="E81" s="1"/>
      <c r="F81" s="1"/>
      <c r="G81" s="1"/>
      <c r="H81" s="110">
        <v>7</v>
      </c>
      <c r="I81" s="110" t="s">
        <v>29</v>
      </c>
      <c r="J81" s="110"/>
      <c r="K81" s="82">
        <f aca="true" t="shared" si="11" ref="K81:Q81">K82+K84</f>
        <v>30500</v>
      </c>
      <c r="L81" s="82">
        <f t="shared" si="11"/>
        <v>50000</v>
      </c>
      <c r="M81" s="82">
        <f t="shared" si="11"/>
        <v>1500</v>
      </c>
      <c r="N81" s="82">
        <f t="shared" si="11"/>
        <v>0</v>
      </c>
      <c r="O81" s="390">
        <f t="shared" si="11"/>
        <v>30000</v>
      </c>
      <c r="P81" s="82">
        <f t="shared" si="11"/>
        <v>5000</v>
      </c>
      <c r="Q81" s="409">
        <f t="shared" si="11"/>
        <v>0.16666666666666666</v>
      </c>
    </row>
    <row r="82" spans="2:17" ht="12.75" hidden="1">
      <c r="B82" s="1"/>
      <c r="C82" s="1"/>
      <c r="D82" s="1"/>
      <c r="E82" s="1"/>
      <c r="F82" s="1"/>
      <c r="G82" s="1"/>
      <c r="H82" s="67">
        <v>71</v>
      </c>
      <c r="I82" s="67" t="s">
        <v>30</v>
      </c>
      <c r="J82" s="67"/>
      <c r="K82" s="81">
        <f aca="true" t="shared" si="12" ref="K82:Q82">K83</f>
        <v>30500</v>
      </c>
      <c r="L82" s="81">
        <f t="shared" si="12"/>
        <v>50000</v>
      </c>
      <c r="M82" s="81">
        <f t="shared" si="12"/>
        <v>0</v>
      </c>
      <c r="N82" s="81">
        <f t="shared" si="12"/>
        <v>0</v>
      </c>
      <c r="O82" s="25">
        <f t="shared" si="12"/>
        <v>0</v>
      </c>
      <c r="P82" s="80">
        <f t="shared" si="12"/>
        <v>0</v>
      </c>
      <c r="Q82" s="408">
        <f t="shared" si="12"/>
        <v>0</v>
      </c>
    </row>
    <row r="83" spans="2:17" ht="12.75" hidden="1">
      <c r="B83" s="1"/>
      <c r="C83" s="1"/>
      <c r="D83" s="1"/>
      <c r="E83" s="1"/>
      <c r="F83" s="1"/>
      <c r="G83" s="1"/>
      <c r="H83" s="23">
        <v>711</v>
      </c>
      <c r="I83" s="23" t="s">
        <v>31</v>
      </c>
      <c r="J83" s="23"/>
      <c r="K83" s="24">
        <v>30500</v>
      </c>
      <c r="L83" s="24">
        <v>50000</v>
      </c>
      <c r="M83" s="24">
        <v>0</v>
      </c>
      <c r="N83" s="24">
        <v>0</v>
      </c>
      <c r="O83" s="25">
        <v>0</v>
      </c>
      <c r="P83" s="28">
        <v>0</v>
      </c>
      <c r="Q83" s="408">
        <v>0</v>
      </c>
    </row>
    <row r="84" spans="1:17" ht="12.75">
      <c r="A84" s="6"/>
      <c r="B84" s="109"/>
      <c r="C84" s="109"/>
      <c r="D84" s="109"/>
      <c r="E84" s="109"/>
      <c r="F84" s="109"/>
      <c r="G84" s="109"/>
      <c r="H84" s="67">
        <v>72</v>
      </c>
      <c r="I84" s="67" t="s">
        <v>32</v>
      </c>
      <c r="J84" s="67"/>
      <c r="K84" s="81">
        <f aca="true" t="shared" si="13" ref="K84:P84">K85</f>
        <v>0</v>
      </c>
      <c r="L84" s="81">
        <v>0</v>
      </c>
      <c r="M84" s="81">
        <f t="shared" si="13"/>
        <v>1500</v>
      </c>
      <c r="N84" s="81">
        <f t="shared" si="13"/>
        <v>0</v>
      </c>
      <c r="O84" s="25">
        <f t="shared" si="13"/>
        <v>30000</v>
      </c>
      <c r="P84" s="80">
        <f t="shared" si="13"/>
        <v>5000</v>
      </c>
      <c r="Q84" s="408">
        <f>P84/O84</f>
        <v>0.16666666666666666</v>
      </c>
    </row>
    <row r="85" spans="2:18" ht="12.75">
      <c r="B85" s="1"/>
      <c r="C85" s="1"/>
      <c r="D85" s="1"/>
      <c r="E85" s="1"/>
      <c r="F85" s="1"/>
      <c r="G85" s="1"/>
      <c r="H85" s="23">
        <v>721</v>
      </c>
      <c r="I85" s="23" t="s">
        <v>33</v>
      </c>
      <c r="J85" s="23"/>
      <c r="K85" s="24">
        <v>0</v>
      </c>
      <c r="L85" s="24">
        <v>0</v>
      </c>
      <c r="M85" s="24">
        <v>1500</v>
      </c>
      <c r="N85" s="24">
        <v>0</v>
      </c>
      <c r="O85" s="25">
        <v>30000</v>
      </c>
      <c r="P85" s="28">
        <v>5000</v>
      </c>
      <c r="Q85" s="408">
        <f>P85/O85</f>
        <v>0.16666666666666666</v>
      </c>
      <c r="R85" s="300"/>
    </row>
    <row r="86" spans="2:18" ht="12.75">
      <c r="B86" s="1"/>
      <c r="C86" s="1"/>
      <c r="D86" s="1"/>
      <c r="E86" s="1"/>
      <c r="F86" s="1"/>
      <c r="G86" s="1"/>
      <c r="H86" s="110">
        <v>3</v>
      </c>
      <c r="I86" s="110" t="s">
        <v>7</v>
      </c>
      <c r="J86" s="110"/>
      <c r="K86" s="82">
        <f aca="true" t="shared" si="14" ref="K86:P86">K87+K91+K97+K100+K102+K104+K106</f>
        <v>4019188</v>
      </c>
      <c r="L86" s="82">
        <f t="shared" si="14"/>
        <v>4121100</v>
      </c>
      <c r="M86" s="82">
        <f t="shared" si="14"/>
        <v>4750457</v>
      </c>
      <c r="N86" s="82">
        <f t="shared" si="14"/>
        <v>4877842</v>
      </c>
      <c r="O86" s="390">
        <f t="shared" si="14"/>
        <v>4178110</v>
      </c>
      <c r="P86" s="82">
        <f t="shared" si="14"/>
        <v>5430454</v>
      </c>
      <c r="Q86" s="409">
        <f>P86/O86</f>
        <v>1.2997393558331398</v>
      </c>
      <c r="R86" s="249"/>
    </row>
    <row r="87" spans="2:17" ht="12.75">
      <c r="B87" s="1"/>
      <c r="C87" s="1"/>
      <c r="D87" s="1"/>
      <c r="E87" s="1"/>
      <c r="F87" s="1"/>
      <c r="G87" s="1"/>
      <c r="H87" s="67">
        <v>31</v>
      </c>
      <c r="I87" s="67" t="s">
        <v>34</v>
      </c>
      <c r="J87" s="67"/>
      <c r="K87" s="81">
        <f aca="true" t="shared" si="15" ref="K87:P87">K88+K89+K90</f>
        <v>1077074</v>
      </c>
      <c r="L87" s="81">
        <f t="shared" si="15"/>
        <v>1170500</v>
      </c>
      <c r="M87" s="81">
        <f t="shared" si="15"/>
        <v>1164231</v>
      </c>
      <c r="N87" s="81">
        <f t="shared" si="15"/>
        <v>1404242</v>
      </c>
      <c r="O87" s="25">
        <f t="shared" si="15"/>
        <v>1126100</v>
      </c>
      <c r="P87" s="80">
        <f t="shared" si="15"/>
        <v>1261118</v>
      </c>
      <c r="Q87" s="397">
        <f>P87/O87</f>
        <v>1.119898765651363</v>
      </c>
    </row>
    <row r="88" spans="2:17" ht="12.75">
      <c r="B88" s="1"/>
      <c r="C88" s="1"/>
      <c r="D88" s="1"/>
      <c r="E88" s="1"/>
      <c r="F88" s="1"/>
      <c r="G88" s="1"/>
      <c r="H88" s="23">
        <v>311</v>
      </c>
      <c r="I88" s="30" t="s">
        <v>35</v>
      </c>
      <c r="J88" s="29"/>
      <c r="K88" s="24">
        <v>904436</v>
      </c>
      <c r="L88" s="24">
        <v>985000</v>
      </c>
      <c r="M88" s="24">
        <f>List2!P68+List2!P498+List2!P523+List2!P230+List2!P69+List2!P231+List2!P524</f>
        <v>953767</v>
      </c>
      <c r="N88" s="24">
        <f>List2!Q68+List2!Q498+List2!Q523+List2!Q230+List2!Q69+List2!Q231+List2!Q524</f>
        <v>1201000</v>
      </c>
      <c r="O88" s="25">
        <f>List2!R68+List2!R69+List2!R230+List2!R231+List2!R523+List2!R524</f>
        <v>950500</v>
      </c>
      <c r="P88" s="28">
        <f>List2!S68+List2!S69+List2!S230+List2!S231+List2!S523+List2!S524</f>
        <v>1032088</v>
      </c>
      <c r="Q88" s="398">
        <f aca="true" t="shared" si="16" ref="Q88:Q111">P88/O88</f>
        <v>1.085836927932667</v>
      </c>
    </row>
    <row r="89" spans="1:17" ht="12.75">
      <c r="A89" s="6"/>
      <c r="B89" s="109"/>
      <c r="C89" s="109"/>
      <c r="D89" s="109"/>
      <c r="E89" s="109"/>
      <c r="F89" s="109"/>
      <c r="G89" s="109"/>
      <c r="H89" s="23">
        <v>312</v>
      </c>
      <c r="I89" s="23" t="s">
        <v>36</v>
      </c>
      <c r="J89" s="23"/>
      <c r="K89" s="24">
        <v>16750</v>
      </c>
      <c r="L89" s="24">
        <v>34300</v>
      </c>
      <c r="M89" s="24">
        <f>List2!P70+List2!P525+List2!P71+List2!P72</f>
        <v>47386</v>
      </c>
      <c r="N89" s="24">
        <f>List2!Q70+List2!Q525+List2!Q71+List2!Q72</f>
        <v>27000</v>
      </c>
      <c r="O89" s="25">
        <f>List2!R70+List2!R71+List2!R72+List2!R525</f>
        <v>12500</v>
      </c>
      <c r="P89" s="28">
        <f>List2!S70+List2!S71+List2!S72+List2!S525</f>
        <v>52500</v>
      </c>
      <c r="Q89" s="398">
        <f t="shared" si="16"/>
        <v>4.2</v>
      </c>
    </row>
    <row r="90" spans="2:18" ht="12.75">
      <c r="B90" s="1"/>
      <c r="C90" s="1"/>
      <c r="D90" s="1"/>
      <c r="E90" s="1"/>
      <c r="F90" s="1"/>
      <c r="G90" s="1"/>
      <c r="H90" s="23">
        <v>313</v>
      </c>
      <c r="I90" s="23" t="s">
        <v>37</v>
      </c>
      <c r="J90" s="23"/>
      <c r="K90" s="24">
        <v>155888</v>
      </c>
      <c r="L90" s="24">
        <v>151200</v>
      </c>
      <c r="M90" s="24">
        <f>List2!P73+List2!P74+List2!P526+List2!P527+List2!P232+List2!P233</f>
        <v>163078</v>
      </c>
      <c r="N90" s="24">
        <f>List2!Q73+List2!Q74+List2!Q526+List2!Q527+List2!Q232+List2!Q233</f>
        <v>176242</v>
      </c>
      <c r="O90" s="25">
        <f>List2!R73+List2!R74+List2!R233+List2!R232+List2!R526+List2!R527</f>
        <v>163100</v>
      </c>
      <c r="P90" s="28">
        <f>List2!S73+List2!S74+List2!S233+List2!S232+List2!S526+List2!S527</f>
        <v>176530</v>
      </c>
      <c r="Q90" s="398">
        <f t="shared" si="16"/>
        <v>1.0823421213979154</v>
      </c>
      <c r="R90" s="1"/>
    </row>
    <row r="91" spans="1:18" ht="12.75">
      <c r="A91">
        <v>1</v>
      </c>
      <c r="B91" s="1"/>
      <c r="C91" s="1"/>
      <c r="D91" s="1">
        <v>4</v>
      </c>
      <c r="E91" s="1"/>
      <c r="F91" s="1"/>
      <c r="G91" s="1"/>
      <c r="H91" s="67">
        <v>32</v>
      </c>
      <c r="I91" s="67" t="s">
        <v>38</v>
      </c>
      <c r="J91" s="67"/>
      <c r="K91" s="81">
        <f>K92+K93+K94+K96</f>
        <v>1926686</v>
      </c>
      <c r="L91" s="81">
        <f>L92+L93+L94+L96</f>
        <v>2037000</v>
      </c>
      <c r="M91" s="81">
        <f>M92+M93+M94+M96+M95</f>
        <v>2359816</v>
      </c>
      <c r="N91" s="81">
        <f>N92+N93+N94+N96</f>
        <v>2473000</v>
      </c>
      <c r="O91" s="25">
        <f>O92+O93+O94+O96+O95</f>
        <v>1739050</v>
      </c>
      <c r="P91" s="80">
        <f>P92+P93+P94+P96+P95</f>
        <v>2762736</v>
      </c>
      <c r="Q91" s="397">
        <f t="shared" si="16"/>
        <v>1.5886466749087145</v>
      </c>
      <c r="R91" s="1"/>
    </row>
    <row r="92" spans="2:18" ht="12.75">
      <c r="B92" s="1"/>
      <c r="C92" s="1"/>
      <c r="D92" s="1">
        <v>4</v>
      </c>
      <c r="E92" s="1"/>
      <c r="F92" s="1"/>
      <c r="G92" s="1"/>
      <c r="H92" s="23">
        <v>321</v>
      </c>
      <c r="I92" s="23" t="s">
        <v>39</v>
      </c>
      <c r="J92" s="23"/>
      <c r="K92" s="24">
        <v>87956</v>
      </c>
      <c r="L92" s="24">
        <v>112000</v>
      </c>
      <c r="M92" s="24">
        <f>List2!P77+List2!P78+List2!P79+List2!P530+List2!P236+List2!P80+List2!P237</f>
        <v>92921</v>
      </c>
      <c r="N92" s="24">
        <f>List2!Q77+List2!Q78+List2!Q79+List2!Q530+List2!Q236</f>
        <v>119000</v>
      </c>
      <c r="O92" s="25">
        <f>List2!R77+List2!R78+List2!R79+List2!R80+List2!R236+List2!R237+List2!R530</f>
        <v>90100</v>
      </c>
      <c r="P92" s="28">
        <f>List2!S77+List2!S78+List2!S79+List2!S80+List2!S236+List2!S237+List2!S530</f>
        <v>96200</v>
      </c>
      <c r="Q92" s="398">
        <f t="shared" si="16"/>
        <v>1.0677025527192008</v>
      </c>
      <c r="R92" s="1"/>
    </row>
    <row r="93" spans="2:18" ht="12.75">
      <c r="B93" s="1">
        <v>2</v>
      </c>
      <c r="C93" s="1"/>
      <c r="D93" s="1">
        <v>4</v>
      </c>
      <c r="E93" s="1"/>
      <c r="F93" s="1"/>
      <c r="G93" s="1"/>
      <c r="H93" s="23">
        <v>322</v>
      </c>
      <c r="I93" s="23" t="s">
        <v>40</v>
      </c>
      <c r="J93" s="23"/>
      <c r="K93" s="24">
        <v>505823</v>
      </c>
      <c r="L93" s="24">
        <v>609500</v>
      </c>
      <c r="M93" s="24">
        <f>List2!P82+List2!P83+List2!P84+List2!P531+List2!P532+List2!P534+List2!P253+List2!P389+List2!P533+List2!P241+List2!P51+List2!P239+List2!P240+List2!P449+List2!P499+List2!P535</f>
        <v>609958</v>
      </c>
      <c r="N93" s="24">
        <f>List2!Q82+List2!Q83+List2!Q84+List2!Q531+List2!Q532+List2!Q534+List2!Q51+List2!Q253+List2!Q389+List2!Q533+List2!Q241+List2!Q239+List2!Q240+List2!Q449+List2!Q499</f>
        <v>611000</v>
      </c>
      <c r="O93" s="25">
        <f>List2!R51+List2!R82+List2!R83+List2!R84+List2!R239+List2!R240+List2!R241+List2!R253+List2!R389+List2!R531+List2!R532+List2!R533+List2!R534+List2!R535</f>
        <v>591650</v>
      </c>
      <c r="P93" s="28">
        <f>List2!S51+List2!S82+List2!S83+List2!S84+List2!S239+List2!S240+List2!S241+List2!S253+List2!S389+List2!S531+List2!S532+List2!S533+List2!S534+List2!S535+List2!S85+List2!S499</f>
        <v>699563</v>
      </c>
      <c r="Q93" s="398">
        <f t="shared" si="16"/>
        <v>1.1823933068537142</v>
      </c>
      <c r="R93" s="1"/>
    </row>
    <row r="94" spans="2:18" ht="12.75">
      <c r="B94" s="1"/>
      <c r="C94" s="1"/>
      <c r="D94" s="1"/>
      <c r="E94" s="1"/>
      <c r="F94" s="1"/>
      <c r="G94" s="1"/>
      <c r="H94" s="23">
        <v>323</v>
      </c>
      <c r="I94" s="23" t="s">
        <v>41</v>
      </c>
      <c r="J94" s="23"/>
      <c r="K94" s="24">
        <v>1029058</v>
      </c>
      <c r="L94" s="24">
        <v>1046000</v>
      </c>
      <c r="M94" s="24">
        <f>List2!P22+List2!P87+List2!P88+List2!P89+List2!P90+List2!P91+List2!P92+List2!P93+List2!P94+List2!P95+List2!P96+List2!P97+List2!P98+List2!P99+List2!P100+List2!P101+List2!P102+List2!P103+List2!P104+List2!P128+List2!P193+List2!P194+List2!P213+List2!P220+List2!P243+List2!P244+List2!P254+List2!P260+List2!P261+List2!P269+List2!P352+List2!P353+List2!P367+List2!P368+List2!P369+List2!P370+List2!P371+List2!P387+List2!P451+List2!P463+List2!P508+List2!P509+List2!P510+List2!P536+List2!P537+List2!P538+List2!P539+List2!P540</f>
        <v>1120057</v>
      </c>
      <c r="N94" s="24">
        <f>List2!Q22+List2!Q87+List2!Q88+List2!Q89+List2!Q90+List2!Q91+List2!Q95+List2!Q96+List2!Q97+List2!Q98+List2!Q103+List2!Q104+List2!Q127+List2!Q193+List2!Q194+List2!Q213+List2!Q220+List2!Q254+List2!Q260+List2!Q261+List2!Q262+List2!Q263+List2!Q269+List2!Q351+List2!Q352+List2!Q353+List2!Q367+List2!Q371+List2!Q387+List2!Q416+List2!Q451+List2!Q463+List2!Q508+List2!Q509+List2!Q510+List2!Q536+List2!Q540+List2!Q537+List2!Q242+List2!Q100+List2!Q243+List2!Q368+List2!Q195</f>
        <v>1427000</v>
      </c>
      <c r="O94" s="25">
        <f>List2!R22+List2!R87+List2!R88+List2!R89+List2!R90+List2!R91+List2!R92+List2!R93+List2!R94+List2!R95+List2!R96+List2!R97+List2!R98+List2!R99+List2!R100+List2!R101+List2!R102+List2!R103+List2!R104+List2!R128+List2!R193+List2!R194+List2!R195+List2!R213+List2!R220+List2!R242+List2!R243+List2!R244+List2!R254+List2!R260+List2!R261+List2!R262+List2!R263+List2!R269+List2!R351+List2!R352+List2!R353+List2!R367+List2!R368+List2!R369+List2!R370+List2!R371+List2!R387+List2!R416+List2!R451+List2!R463+List2!R508+List2!R509+List2!R536+List2!R537+List2!R538+List2!R539+List2!R540+List2!R510</f>
        <v>786300</v>
      </c>
      <c r="P94" s="28">
        <f>List2!S22+List2!S87+List2!S88+List2!S89+List2!S90+List2!S91+List2!S92+List2!S93+List2!S94+List2!S95+List2!S96+List2!S97+List2!S98+List2!S99+List2!S100+List2!S101+List2!S102+List2!S103+List2!S104+List2!S128+List2!S193+List2!S194+List2!S195+List2!S213+List2!S220+List2!S242+List2!S243+List2!S244+List2!S254+List2!S260+List2!S261+List2!S262+List2!S263+List2!S269+List2!S351+List2!S352+List2!S353+List2!S367+List2!S368+List2!S369+List2!S370+List2!S371+List2!S387+List2!S416+List2!S451+List2!S463+List2!S508+List2!S509+List2!S536+List2!S537+List2!S538+List2!S539+List2!S540+List2!S510+List2!S163+List2!S214</f>
        <v>1509109</v>
      </c>
      <c r="Q94" s="398">
        <f t="shared" si="16"/>
        <v>1.9192534655983722</v>
      </c>
      <c r="R94" s="1"/>
    </row>
    <row r="95" spans="2:18" ht="12.75">
      <c r="B95" s="1"/>
      <c r="C95" s="1"/>
      <c r="D95" s="1">
        <v>4</v>
      </c>
      <c r="E95" s="1"/>
      <c r="F95" s="1"/>
      <c r="G95" s="1"/>
      <c r="H95" s="23">
        <v>324</v>
      </c>
      <c r="I95" s="23" t="s">
        <v>516</v>
      </c>
      <c r="J95" s="23"/>
      <c r="K95" s="24">
        <v>0</v>
      </c>
      <c r="L95" s="24">
        <v>0</v>
      </c>
      <c r="M95" s="24">
        <f>List2!P106+List2!P107</f>
        <v>7000</v>
      </c>
      <c r="N95" s="24">
        <f>List2!Q106+List2!Q107</f>
        <v>0</v>
      </c>
      <c r="O95" s="25">
        <f>List2!R106+List2!R107</f>
        <v>8500</v>
      </c>
      <c r="P95" s="28">
        <f>List2!S106+List2!S107</f>
        <v>8500</v>
      </c>
      <c r="Q95" s="398">
        <f t="shared" si="16"/>
        <v>1</v>
      </c>
      <c r="R95" s="1"/>
    </row>
    <row r="96" spans="2:18" ht="12.75">
      <c r="B96" s="1"/>
      <c r="C96" s="1"/>
      <c r="D96" s="1">
        <v>4</v>
      </c>
      <c r="E96" s="1"/>
      <c r="F96" s="1"/>
      <c r="G96" s="1"/>
      <c r="H96" s="23">
        <v>329</v>
      </c>
      <c r="I96" s="23" t="s">
        <v>42</v>
      </c>
      <c r="J96" s="23"/>
      <c r="K96" s="24">
        <v>303849</v>
      </c>
      <c r="L96" s="24">
        <v>269500</v>
      </c>
      <c r="M96" s="24">
        <f>List2!P28+List2!P35+List2!P49+List2!P109+List2!P110+List2!P111+List2!P113+List2!P129+List2!P417+List2!P23+List2!P24+List2!P26+List2!P29+List2!P50+List2!P112+List2!P27</f>
        <v>529880</v>
      </c>
      <c r="N96" s="24">
        <f>List2!Q28+List2!Q35+List2!Q49+List2!Q109+List2!Q110+List2!Q111+List2!Q113+List2!Q129+List2!Q417+List2!Q23+List2!Q24+List2!Q26</f>
        <v>316000</v>
      </c>
      <c r="O96" s="25">
        <f>List2!R23+List2!R24+List2!R26+List2!R27+List2!R28+List2!R29+List2!R35+List2!R49+List2!R50+List2!R109+List2!R110+List2!R111+List2!R112+List2!R113+List2!R25</f>
        <v>262500</v>
      </c>
      <c r="P96" s="28">
        <f>List2!S23+List2!S24+List2!S26+List2!S27+List2!S28+List2!S29+List2!S35+List2!S49+List2!S50+List2!S109+List2!S110+List2!S111+List2!S112+List2!S113+List2!S25</f>
        <v>449364</v>
      </c>
      <c r="Q96" s="398">
        <f t="shared" si="16"/>
        <v>1.7118628571428571</v>
      </c>
      <c r="R96" s="1"/>
    </row>
    <row r="97" spans="2:18" ht="12.75">
      <c r="B97" s="1">
        <v>2</v>
      </c>
      <c r="C97" s="1">
        <v>3</v>
      </c>
      <c r="D97" s="1">
        <v>4</v>
      </c>
      <c r="E97" s="1"/>
      <c r="F97" s="1"/>
      <c r="G97" s="1"/>
      <c r="H97" s="67">
        <v>34</v>
      </c>
      <c r="I97" s="67" t="s">
        <v>43</v>
      </c>
      <c r="J97" s="67"/>
      <c r="K97" s="81">
        <f aca="true" t="shared" si="17" ref="K97:P97">K98+K99</f>
        <v>21520</v>
      </c>
      <c r="L97" s="81">
        <f t="shared" si="17"/>
        <v>22000</v>
      </c>
      <c r="M97" s="81">
        <f t="shared" si="17"/>
        <v>34000</v>
      </c>
      <c r="N97" s="81">
        <f t="shared" si="17"/>
        <v>19000</v>
      </c>
      <c r="O97" s="25">
        <f t="shared" si="17"/>
        <v>27000</v>
      </c>
      <c r="P97" s="80">
        <f t="shared" si="17"/>
        <v>33000</v>
      </c>
      <c r="Q97" s="397">
        <f t="shared" si="16"/>
        <v>1.2222222222222223</v>
      </c>
      <c r="R97" s="1"/>
    </row>
    <row r="98" spans="2:18" ht="12.75">
      <c r="B98" s="1"/>
      <c r="C98" s="1"/>
      <c r="D98" s="1"/>
      <c r="E98" s="1"/>
      <c r="F98" s="1"/>
      <c r="G98" s="1"/>
      <c r="H98" s="23">
        <v>342</v>
      </c>
      <c r="I98" s="23" t="s">
        <v>44</v>
      </c>
      <c r="J98" s="23"/>
      <c r="K98" s="24">
        <v>0</v>
      </c>
      <c r="L98" s="24">
        <v>0</v>
      </c>
      <c r="M98" s="24">
        <v>0</v>
      </c>
      <c r="N98" s="24">
        <v>0</v>
      </c>
      <c r="O98" s="25">
        <v>0</v>
      </c>
      <c r="P98" s="28">
        <v>0</v>
      </c>
      <c r="Q98" s="398" t="e">
        <f t="shared" si="16"/>
        <v>#DIV/0!</v>
      </c>
      <c r="R98" s="1"/>
    </row>
    <row r="99" spans="2:18" ht="12.75">
      <c r="B99" s="1"/>
      <c r="C99" s="1"/>
      <c r="D99" s="1">
        <v>4</v>
      </c>
      <c r="E99" s="1"/>
      <c r="F99" s="1"/>
      <c r="G99" s="1"/>
      <c r="H99" s="23">
        <v>343</v>
      </c>
      <c r="I99" s="23" t="s">
        <v>45</v>
      </c>
      <c r="J99" s="23"/>
      <c r="K99" s="24">
        <v>21520</v>
      </c>
      <c r="L99" s="24">
        <v>22000</v>
      </c>
      <c r="M99" s="24">
        <f>List2!P115+List2!P116</f>
        <v>34000</v>
      </c>
      <c r="N99" s="24">
        <f>List2!Q115+List2!Q116</f>
        <v>19000</v>
      </c>
      <c r="O99" s="25">
        <f>List2!R115+List2!R116</f>
        <v>27000</v>
      </c>
      <c r="P99" s="28">
        <f>List2!S115+List2!S116</f>
        <v>33000</v>
      </c>
      <c r="Q99" s="398">
        <f t="shared" si="16"/>
        <v>1.2222222222222223</v>
      </c>
      <c r="R99" s="1"/>
    </row>
    <row r="100" spans="2:18" ht="12.75">
      <c r="B100" s="1"/>
      <c r="C100" s="1"/>
      <c r="D100" s="1"/>
      <c r="E100" s="1"/>
      <c r="F100" s="1"/>
      <c r="G100" s="1"/>
      <c r="H100" s="67">
        <v>35</v>
      </c>
      <c r="I100" s="105" t="s">
        <v>46</v>
      </c>
      <c r="J100" s="106"/>
      <c r="K100" s="81">
        <f aca="true" t="shared" si="18" ref="K100:P100">K101</f>
        <v>0</v>
      </c>
      <c r="L100" s="81">
        <v>0</v>
      </c>
      <c r="M100" s="81">
        <f t="shared" si="18"/>
        <v>0</v>
      </c>
      <c r="N100" s="81">
        <f t="shared" si="18"/>
        <v>0</v>
      </c>
      <c r="O100" s="25">
        <f t="shared" si="18"/>
        <v>0</v>
      </c>
      <c r="P100" s="80">
        <f t="shared" si="18"/>
        <v>0</v>
      </c>
      <c r="Q100" s="397" t="e">
        <f t="shared" si="16"/>
        <v>#DIV/0!</v>
      </c>
      <c r="R100" s="1"/>
    </row>
    <row r="101" spans="2:18" ht="12.75">
      <c r="B101" s="1"/>
      <c r="C101" s="1"/>
      <c r="D101" s="1"/>
      <c r="E101" s="1"/>
      <c r="F101" s="1"/>
      <c r="G101" s="1"/>
      <c r="H101" s="23">
        <v>352</v>
      </c>
      <c r="I101" s="453" t="s">
        <v>272</v>
      </c>
      <c r="J101" s="453"/>
      <c r="K101" s="24">
        <v>0</v>
      </c>
      <c r="L101" s="24">
        <v>0</v>
      </c>
      <c r="M101" s="24">
        <v>0</v>
      </c>
      <c r="N101" s="24">
        <v>0</v>
      </c>
      <c r="O101" s="25">
        <v>0</v>
      </c>
      <c r="P101" s="28">
        <v>0</v>
      </c>
      <c r="Q101" s="398" t="e">
        <f t="shared" si="16"/>
        <v>#DIV/0!</v>
      </c>
      <c r="R101" s="1"/>
    </row>
    <row r="102" spans="2:18" ht="12.75">
      <c r="B102" s="1"/>
      <c r="C102" s="1"/>
      <c r="D102" s="1">
        <v>4</v>
      </c>
      <c r="E102" s="1"/>
      <c r="F102" s="1"/>
      <c r="G102" s="1"/>
      <c r="H102" s="67">
        <v>36</v>
      </c>
      <c r="I102" s="67" t="s">
        <v>271</v>
      </c>
      <c r="J102" s="67"/>
      <c r="K102" s="81">
        <f aca="true" t="shared" si="19" ref="K102:P102">K103</f>
        <v>0</v>
      </c>
      <c r="L102" s="81">
        <v>0</v>
      </c>
      <c r="M102" s="81">
        <f t="shared" si="19"/>
        <v>0</v>
      </c>
      <c r="N102" s="81">
        <f t="shared" si="19"/>
        <v>0</v>
      </c>
      <c r="O102" s="25">
        <f t="shared" si="19"/>
        <v>0</v>
      </c>
      <c r="P102" s="80">
        <f t="shared" si="19"/>
        <v>0</v>
      </c>
      <c r="Q102" s="397" t="e">
        <f t="shared" si="16"/>
        <v>#DIV/0!</v>
      </c>
      <c r="R102" s="1"/>
    </row>
    <row r="103" spans="2:18" ht="12.75">
      <c r="B103" s="1"/>
      <c r="C103" s="1"/>
      <c r="D103" s="1"/>
      <c r="E103" s="1"/>
      <c r="F103" s="1"/>
      <c r="G103" s="1"/>
      <c r="H103" s="23">
        <v>363</v>
      </c>
      <c r="I103" s="23" t="s">
        <v>47</v>
      </c>
      <c r="J103" s="23"/>
      <c r="K103" s="24">
        <v>0</v>
      </c>
      <c r="L103" s="24">
        <v>0</v>
      </c>
      <c r="M103" s="24">
        <v>0</v>
      </c>
      <c r="N103" s="24">
        <v>0</v>
      </c>
      <c r="O103" s="25">
        <v>0</v>
      </c>
      <c r="P103" s="28">
        <v>0</v>
      </c>
      <c r="Q103" s="398" t="e">
        <f t="shared" si="16"/>
        <v>#DIV/0!</v>
      </c>
      <c r="R103" s="1"/>
    </row>
    <row r="104" spans="2:18" ht="12.75" customHeight="1">
      <c r="B104" s="1"/>
      <c r="C104" s="1"/>
      <c r="D104" s="1"/>
      <c r="E104" s="1"/>
      <c r="F104" s="1"/>
      <c r="G104" s="1"/>
      <c r="H104" s="67">
        <v>37</v>
      </c>
      <c r="I104" s="67" t="s">
        <v>273</v>
      </c>
      <c r="J104" s="67"/>
      <c r="K104" s="81">
        <f aca="true" t="shared" si="20" ref="K104:P104">K105</f>
        <v>573645</v>
      </c>
      <c r="L104" s="81">
        <f t="shared" si="20"/>
        <v>570000</v>
      </c>
      <c r="M104" s="81">
        <f t="shared" si="20"/>
        <v>585350</v>
      </c>
      <c r="N104" s="81">
        <f t="shared" si="20"/>
        <v>670000</v>
      </c>
      <c r="O104" s="25">
        <f t="shared" si="20"/>
        <v>660000</v>
      </c>
      <c r="P104" s="80">
        <f t="shared" si="20"/>
        <v>672000</v>
      </c>
      <c r="Q104" s="397">
        <f t="shared" si="16"/>
        <v>1.018181818181818</v>
      </c>
      <c r="R104" s="1"/>
    </row>
    <row r="105" spans="2:18" ht="12.75" customHeight="1">
      <c r="B105" s="1"/>
      <c r="C105" s="1"/>
      <c r="D105" s="1"/>
      <c r="E105" s="1"/>
      <c r="F105" s="1"/>
      <c r="G105" s="1"/>
      <c r="H105" s="23">
        <v>372</v>
      </c>
      <c r="I105" s="23" t="s">
        <v>48</v>
      </c>
      <c r="J105" s="23"/>
      <c r="K105" s="24">
        <v>573645</v>
      </c>
      <c r="L105" s="24">
        <v>570000</v>
      </c>
      <c r="M105" s="24">
        <f>List2!P398+List2!P405+List2!P473+List2!P479</f>
        <v>585350</v>
      </c>
      <c r="N105" s="24">
        <f>List2!Q398+List2!Q405+List2!Q473+List2!Q479</f>
        <v>670000</v>
      </c>
      <c r="O105" s="25">
        <f>List2!R398+List2!R405+List2!R473+List2!R479+List2!R165</f>
        <v>660000</v>
      </c>
      <c r="P105" s="247">
        <f>List2!S398+List2!S405+List2!S473+List2!S479+List2!S165</f>
        <v>672000</v>
      </c>
      <c r="Q105" s="398">
        <f t="shared" si="16"/>
        <v>1.018181818181818</v>
      </c>
      <c r="R105" s="1"/>
    </row>
    <row r="106" spans="2:18" ht="12.75">
      <c r="B106" s="1"/>
      <c r="C106" s="1"/>
      <c r="D106" s="1"/>
      <c r="E106" s="1"/>
      <c r="F106" s="1"/>
      <c r="G106" s="1"/>
      <c r="H106" s="67">
        <v>38</v>
      </c>
      <c r="I106" s="67" t="s">
        <v>49</v>
      </c>
      <c r="J106" s="67"/>
      <c r="K106" s="81">
        <f aca="true" t="shared" si="21" ref="K106:P106">K107+K108+K110+K111+K109</f>
        <v>420263</v>
      </c>
      <c r="L106" s="81">
        <f t="shared" si="21"/>
        <v>321600</v>
      </c>
      <c r="M106" s="81">
        <f t="shared" si="21"/>
        <v>607060</v>
      </c>
      <c r="N106" s="81">
        <f t="shared" si="21"/>
        <v>311600</v>
      </c>
      <c r="O106" s="25">
        <f t="shared" si="21"/>
        <v>625960</v>
      </c>
      <c r="P106" s="80">
        <f t="shared" si="21"/>
        <v>701600</v>
      </c>
      <c r="Q106" s="397">
        <f t="shared" si="16"/>
        <v>1.1208383922295355</v>
      </c>
      <c r="R106" s="1"/>
    </row>
    <row r="107" spans="2:18" ht="12.75">
      <c r="B107" s="1"/>
      <c r="C107" s="1"/>
      <c r="D107" s="1"/>
      <c r="E107" s="1"/>
      <c r="F107" s="1"/>
      <c r="G107" s="1"/>
      <c r="H107" s="23">
        <v>381</v>
      </c>
      <c r="I107" s="23" t="s">
        <v>50</v>
      </c>
      <c r="J107" s="23"/>
      <c r="K107" s="24">
        <v>420263</v>
      </c>
      <c r="L107" s="24">
        <v>301600</v>
      </c>
      <c r="M107" s="24">
        <f>List2!P42+List2!P53+List2!P59+List2!P391+List2!P419+List2!P425+List2!P431+List2!P439+List2!P453+List2!P486+List2!P492+List2!P54+List2!P55+List2!P118+List2!P119+List2!P187+List2!P501+List2!P120+List2!P121+List2!P197+List2!P167</f>
        <v>596060</v>
      </c>
      <c r="N107" s="24">
        <f>List2!Q42+List2!Q53+List2!Q59+List2!Q391+List2!Q419+List2!Q425+List2!Q431+List2!Q439+List2!Q453+List2!Q486+List2!Q492+List2!Q54+List2!Q55+List2!Q118+List2!Q119+List2!Q187+List2!Q501</f>
        <v>301600</v>
      </c>
      <c r="O107" s="25">
        <f>List2!R42+List2!R53+List2!R59+List2!R391+List2!R419+List2!R425+List2!R431+List2!R439+List2!R453+List2!R486+List2!R492+List2!R54+List2!R55+List2!R118+List2!R119+List2!R187+List2!R501+List2!R120+List2!R121+List2!R197+List2!R167</f>
        <v>615960</v>
      </c>
      <c r="P107" s="28">
        <f>List2!S42+List2!S53+List2!S59+List2!S391+List2!S419+List2!S425+List2!S431+List2!S439+List2!S453+List2!S486+List2!S492+List2!S54+List2!S55+List2!S119+List2!S187+List2!S501+List2!S120+List2!S121+List2!S197+List2!S167+List2!S432</f>
        <v>691600</v>
      </c>
      <c r="Q107" s="398">
        <f t="shared" si="16"/>
        <v>1.1228001818299889</v>
      </c>
      <c r="R107" s="1"/>
    </row>
    <row r="108" spans="2:18" ht="12.75">
      <c r="B108" s="1">
        <v>2</v>
      </c>
      <c r="C108" s="1"/>
      <c r="D108" s="1">
        <v>4</v>
      </c>
      <c r="E108" s="1"/>
      <c r="F108" s="1"/>
      <c r="G108" s="1"/>
      <c r="H108" s="23">
        <v>382</v>
      </c>
      <c r="I108" s="23" t="s">
        <v>51</v>
      </c>
      <c r="J108" s="23"/>
      <c r="K108" s="24">
        <v>0</v>
      </c>
      <c r="L108" s="24">
        <v>0</v>
      </c>
      <c r="M108" s="24">
        <v>0</v>
      </c>
      <c r="N108" s="24">
        <v>0</v>
      </c>
      <c r="O108" s="25">
        <v>0</v>
      </c>
      <c r="P108" s="28">
        <v>0</v>
      </c>
      <c r="Q108" s="398" t="e">
        <f t="shared" si="16"/>
        <v>#DIV/0!</v>
      </c>
      <c r="R108" s="1"/>
    </row>
    <row r="109" spans="2:18" ht="12.75">
      <c r="B109" s="1"/>
      <c r="C109" s="1"/>
      <c r="D109" s="1"/>
      <c r="E109" s="1"/>
      <c r="F109" s="1"/>
      <c r="G109" s="1"/>
      <c r="H109" s="23">
        <v>383</v>
      </c>
      <c r="I109" s="23" t="s">
        <v>301</v>
      </c>
      <c r="J109" s="23"/>
      <c r="K109" s="24">
        <v>0</v>
      </c>
      <c r="L109" s="24">
        <v>10000</v>
      </c>
      <c r="M109" s="24">
        <f>List2!P140</f>
        <v>11000</v>
      </c>
      <c r="N109" s="24">
        <f>List2!Q140</f>
        <v>10000</v>
      </c>
      <c r="O109" s="25">
        <f>List2!R140</f>
        <v>10000</v>
      </c>
      <c r="P109" s="28">
        <f>List2!S140</f>
        <v>10000</v>
      </c>
      <c r="Q109" s="398">
        <f t="shared" si="16"/>
        <v>1</v>
      </c>
      <c r="R109" s="1"/>
    </row>
    <row r="110" spans="1:18" ht="12.75">
      <c r="A110">
        <v>1</v>
      </c>
      <c r="B110" s="1">
        <v>2</v>
      </c>
      <c r="C110" s="1"/>
      <c r="D110" s="1">
        <v>4</v>
      </c>
      <c r="E110" s="1"/>
      <c r="F110" s="1"/>
      <c r="G110" s="1"/>
      <c r="H110" s="23">
        <v>385</v>
      </c>
      <c r="I110" s="23" t="s">
        <v>52</v>
      </c>
      <c r="J110" s="23"/>
      <c r="K110" s="24">
        <v>0</v>
      </c>
      <c r="L110" s="24">
        <v>10000</v>
      </c>
      <c r="M110" s="24">
        <f>List2!P146</f>
        <v>0</v>
      </c>
      <c r="N110" s="24">
        <f>List2!Q146</f>
        <v>0</v>
      </c>
      <c r="O110" s="25">
        <f>List2!R146</f>
        <v>0</v>
      </c>
      <c r="P110" s="28">
        <f>List2!S146</f>
        <v>0</v>
      </c>
      <c r="Q110" s="398" t="e">
        <f t="shared" si="16"/>
        <v>#DIV/0!</v>
      </c>
      <c r="R110" s="1"/>
    </row>
    <row r="111" spans="2:18" ht="12.75">
      <c r="B111" s="1"/>
      <c r="C111" s="1"/>
      <c r="D111" s="1"/>
      <c r="E111" s="1"/>
      <c r="F111" s="1"/>
      <c r="G111" s="1"/>
      <c r="H111" s="23">
        <v>386</v>
      </c>
      <c r="I111" s="23" t="s">
        <v>53</v>
      </c>
      <c r="J111" s="23"/>
      <c r="K111" s="24">
        <v>0</v>
      </c>
      <c r="L111" s="24">
        <v>0</v>
      </c>
      <c r="M111" s="24">
        <v>0</v>
      </c>
      <c r="N111" s="24">
        <v>0</v>
      </c>
      <c r="O111" s="25">
        <v>0</v>
      </c>
      <c r="P111" s="28">
        <v>0</v>
      </c>
      <c r="Q111" s="398" t="e">
        <f t="shared" si="16"/>
        <v>#DIV/0!</v>
      </c>
      <c r="R111" s="1"/>
    </row>
    <row r="112" spans="2:18" ht="12.75">
      <c r="B112" s="1"/>
      <c r="C112" s="1"/>
      <c r="D112" s="1">
        <v>4</v>
      </c>
      <c r="E112" s="1"/>
      <c r="F112" s="1"/>
      <c r="G112" s="1"/>
      <c r="H112" s="110">
        <v>4</v>
      </c>
      <c r="I112" s="110" t="s">
        <v>54</v>
      </c>
      <c r="J112" s="110"/>
      <c r="K112" s="82">
        <f aca="true" t="shared" si="22" ref="K112:P112">K113+K115+K121</f>
        <v>1389180</v>
      </c>
      <c r="L112" s="82">
        <f t="shared" si="22"/>
        <v>4000448</v>
      </c>
      <c r="M112" s="82">
        <f t="shared" si="22"/>
        <v>1990591</v>
      </c>
      <c r="N112" s="82">
        <f t="shared" si="22"/>
        <v>3308000</v>
      </c>
      <c r="O112" s="390">
        <f t="shared" si="22"/>
        <v>1326000</v>
      </c>
      <c r="P112" s="82">
        <f t="shared" si="22"/>
        <v>1421628.87</v>
      </c>
      <c r="Q112" s="409">
        <f>P112/O112</f>
        <v>1.0721183031674208</v>
      </c>
      <c r="R112" s="1"/>
    </row>
    <row r="113" spans="2:18" ht="12.75">
      <c r="B113" s="1"/>
      <c r="C113" s="1"/>
      <c r="D113" s="1">
        <v>4</v>
      </c>
      <c r="E113" s="1"/>
      <c r="F113" s="1"/>
      <c r="G113" s="1"/>
      <c r="H113" s="67">
        <v>41</v>
      </c>
      <c r="I113" s="67" t="s">
        <v>274</v>
      </c>
      <c r="J113" s="67"/>
      <c r="K113" s="81">
        <f aca="true" t="shared" si="23" ref="K113:P113">K114</f>
        <v>0</v>
      </c>
      <c r="L113" s="24">
        <v>0</v>
      </c>
      <c r="M113" s="24">
        <f t="shared" si="23"/>
        <v>0</v>
      </c>
      <c r="N113" s="24">
        <f t="shared" si="23"/>
        <v>0</v>
      </c>
      <c r="O113" s="25">
        <f t="shared" si="23"/>
        <v>0</v>
      </c>
      <c r="P113" s="28">
        <f t="shared" si="23"/>
        <v>0</v>
      </c>
      <c r="Q113" s="397" t="e">
        <f>P113/O113</f>
        <v>#DIV/0!</v>
      </c>
      <c r="R113" s="1"/>
    </row>
    <row r="114" spans="2:18" ht="12.75">
      <c r="B114" s="1"/>
      <c r="C114" s="1"/>
      <c r="D114" s="1"/>
      <c r="E114" s="1"/>
      <c r="F114" s="1"/>
      <c r="G114" s="1"/>
      <c r="H114" s="23">
        <v>412</v>
      </c>
      <c r="I114" s="23" t="s">
        <v>59</v>
      </c>
      <c r="J114" s="23"/>
      <c r="K114" s="24">
        <v>0</v>
      </c>
      <c r="L114" s="24">
        <v>0</v>
      </c>
      <c r="M114" s="24">
        <v>0</v>
      </c>
      <c r="N114" s="24">
        <v>0</v>
      </c>
      <c r="O114" s="25">
        <v>0</v>
      </c>
      <c r="P114" s="28">
        <v>0</v>
      </c>
      <c r="Q114" s="408" t="e">
        <f aca="true" t="shared" si="24" ref="Q114:Q122">P114/O114</f>
        <v>#DIV/0!</v>
      </c>
      <c r="R114" s="1"/>
    </row>
    <row r="115" spans="1:18" ht="12.75">
      <c r="A115" s="6"/>
      <c r="B115" s="109"/>
      <c r="C115" s="109"/>
      <c r="D115" s="109"/>
      <c r="E115" s="109"/>
      <c r="F115" s="109"/>
      <c r="G115" s="109"/>
      <c r="H115" s="67">
        <v>42</v>
      </c>
      <c r="I115" s="67" t="s">
        <v>275</v>
      </c>
      <c r="J115" s="67"/>
      <c r="K115" s="81">
        <f aca="true" t="shared" si="25" ref="K115:P115">K116+K117+K118+K119+K120</f>
        <v>1389180</v>
      </c>
      <c r="L115" s="81">
        <f t="shared" si="25"/>
        <v>4000448</v>
      </c>
      <c r="M115" s="81">
        <f t="shared" si="25"/>
        <v>1990591</v>
      </c>
      <c r="N115" s="81">
        <f t="shared" si="25"/>
        <v>3308000</v>
      </c>
      <c r="O115" s="25">
        <f t="shared" si="25"/>
        <v>1326000</v>
      </c>
      <c r="P115" s="80">
        <f t="shared" si="25"/>
        <v>1421628.87</v>
      </c>
      <c r="Q115" s="397">
        <f t="shared" si="24"/>
        <v>1.0721183031674208</v>
      </c>
      <c r="R115" s="1"/>
    </row>
    <row r="116" spans="2:18" ht="12.75">
      <c r="B116" s="1"/>
      <c r="C116" s="1"/>
      <c r="D116" s="1"/>
      <c r="E116" s="1"/>
      <c r="F116" s="1"/>
      <c r="G116" s="1"/>
      <c r="H116" s="23">
        <v>421</v>
      </c>
      <c r="I116" s="23" t="s">
        <v>55</v>
      </c>
      <c r="J116" s="23"/>
      <c r="K116" s="24">
        <v>1332108</v>
      </c>
      <c r="L116" s="24">
        <v>3836448</v>
      </c>
      <c r="M116" s="24">
        <f>List2!P132+List2!P133+List2!P291+List2!P292+List2!P293+List2!P294+List2!P295+List2!P296+List2!P297+List2!P298+List2!P299+List2!P313</f>
        <v>1894825</v>
      </c>
      <c r="N116" s="24">
        <f>List2!Q167+List2!Q168+List2!Q169+List2!Q290+List2!Q291+List2!Q292+List2!Q304+List2!Q311+List2!Q312+List2!Q322+List2!Q323+List2!Q324+List2!Q326+List2!Q335+List2!Q336+List2!Q344+List2!Q345+List2!Q375+List2!Q310+List2!Q327+List2!Q152+List2!Q313+List2!Q306</f>
        <v>1886000</v>
      </c>
      <c r="O116" s="25">
        <f>List2!R132+List2!R133+List2!R152+List2!R288+List2!R289+List2!R291+List2!R292+List2!R293+List2!R294+List2!R295+List2!R296+List2!R297+List2!R298+List2!R299+List2!R300+List2!R301+List2!R302+List2!R303+List2!R304+List2!R306+List2!R310+List2!R311+List2!R312+List2!R313+List2!R322+List2!R323+List2!R324+List2!R326+List2!R327+List2!R335+List2!R336+List2!R344+List2!R345+List2!R375+List2!R223</f>
        <v>1090000</v>
      </c>
      <c r="P116" s="28">
        <f>List2!S132+List2!S133+List2!S152+List2!S288+List2!S289+List2!S291+List2!S292+List2!S293+List2!S294+List2!S295+List2!S296+List2!S297+List2!S298+List2!S299+List2!S300+List2!S301+List2!S302+List2!S303+List2!S304+List2!S306+List2!S310+List2!S311+List2!S312+List2!S313+List2!S322+List2!S323+List2!S324+List2!S326+List2!S327+List2!S335+List2!S336+List2!S344+List2!S345+List2!S375+List2!S308+List2!S309+List2!S305+List2!S223+List2!S307+List2!S325+List2!S169</f>
        <v>1042330.87</v>
      </c>
      <c r="Q116" s="408">
        <f t="shared" si="24"/>
        <v>0.9562668532110091</v>
      </c>
      <c r="R116" s="1"/>
    </row>
    <row r="117" spans="2:18" ht="12.75">
      <c r="B117" s="1"/>
      <c r="C117" s="1"/>
      <c r="D117" s="1"/>
      <c r="E117" s="1"/>
      <c r="F117" s="1"/>
      <c r="G117" s="1"/>
      <c r="H117" s="23">
        <v>422</v>
      </c>
      <c r="I117" s="23" t="s">
        <v>56</v>
      </c>
      <c r="J117" s="23"/>
      <c r="K117" s="24">
        <v>31857</v>
      </c>
      <c r="L117" s="24">
        <v>45000</v>
      </c>
      <c r="M117" s="24">
        <f>List2!P153+List2!P154+List2!P275+List2!P276+List2!P277+List2!P134+List2!P155</f>
        <v>82466</v>
      </c>
      <c r="N117" s="24">
        <f>List2!Q153+List2!Q154+List2!Q275+List2!Q276+List2!Q277+List2!Q278+List2!Q279+List2!Q280</f>
        <v>1117000</v>
      </c>
      <c r="O117" s="25">
        <f>List2!R134+List2!R153+List2!R154+List2!R155+List2!R275+List2!R276+List2!R277+List2!R278+List2!R279+List2!R280+List2!R315+List2!R314</f>
        <v>15000</v>
      </c>
      <c r="P117" s="28">
        <f>List2!S134+List2!S153+List2!S154+List2!S155+List2!S275+List2!S276+List2!S277+List2!S278+List2!S279+List2!S280+List2!S315+List2!S314+List2!S247</f>
        <v>128567</v>
      </c>
      <c r="Q117" s="408">
        <f t="shared" si="24"/>
        <v>8.571133333333334</v>
      </c>
      <c r="R117" s="1"/>
    </row>
    <row r="118" spans="2:18" ht="12.75">
      <c r="B118" s="1"/>
      <c r="C118" s="1"/>
      <c r="D118" s="1"/>
      <c r="E118" s="1"/>
      <c r="F118" s="1"/>
      <c r="G118" s="1"/>
      <c r="H118" s="23">
        <v>423</v>
      </c>
      <c r="I118" s="23" t="s">
        <v>57</v>
      </c>
      <c r="J118" s="23"/>
      <c r="K118" s="24">
        <v>0</v>
      </c>
      <c r="L118" s="24">
        <v>0</v>
      </c>
      <c r="M118" s="24">
        <v>0</v>
      </c>
      <c r="N118" s="24">
        <v>0</v>
      </c>
      <c r="O118" s="25">
        <v>0</v>
      </c>
      <c r="P118" s="28">
        <v>0</v>
      </c>
      <c r="Q118" s="408" t="e">
        <f t="shared" si="24"/>
        <v>#DIV/0!</v>
      </c>
      <c r="R118" s="1"/>
    </row>
    <row r="119" spans="2:18" ht="12.75">
      <c r="B119" s="1"/>
      <c r="C119" s="1"/>
      <c r="D119" s="1">
        <v>4</v>
      </c>
      <c r="E119" s="1"/>
      <c r="F119" s="1">
        <v>6</v>
      </c>
      <c r="G119" s="1"/>
      <c r="H119" s="23">
        <v>424</v>
      </c>
      <c r="I119" s="23" t="s">
        <v>58</v>
      </c>
      <c r="J119" s="23"/>
      <c r="K119" s="24">
        <v>0</v>
      </c>
      <c r="L119" s="24">
        <v>0</v>
      </c>
      <c r="M119" s="24">
        <v>0</v>
      </c>
      <c r="N119" s="24">
        <v>0</v>
      </c>
      <c r="O119" s="25">
        <v>0</v>
      </c>
      <c r="P119" s="28">
        <v>0</v>
      </c>
      <c r="Q119" s="408" t="e">
        <f t="shared" si="24"/>
        <v>#DIV/0!</v>
      </c>
      <c r="R119" s="1"/>
    </row>
    <row r="120" spans="2:18" ht="12.75">
      <c r="B120" s="1"/>
      <c r="C120" s="1"/>
      <c r="D120" s="1">
        <v>4</v>
      </c>
      <c r="E120" s="1"/>
      <c r="F120" s="1">
        <v>6</v>
      </c>
      <c r="G120" s="1"/>
      <c r="H120" s="23">
        <v>426</v>
      </c>
      <c r="I120" s="23" t="s">
        <v>59</v>
      </c>
      <c r="J120" s="23"/>
      <c r="K120" s="24">
        <v>25215</v>
      </c>
      <c r="L120" s="24">
        <v>119000</v>
      </c>
      <c r="M120" s="24">
        <f>List2!P157+List2!P177+List2!P316+List2!P328+List2!P337+List2!P356+List2!P357+List2!P358+List2!P359+List2!P374</f>
        <v>13300</v>
      </c>
      <c r="N120" s="24">
        <f>List2!Q157+List2!Q177+List2!Q316+List2!Q328+List2!Q337+List2!Q356+List2!Q357+List2!Q358+List2!Q359+List2!Q374+List2!Q360</f>
        <v>305000</v>
      </c>
      <c r="O120" s="25">
        <f>List2!R157+List2!R177+List2!R357+List2!R358+List2!R359+List2!R360+List2!R374</f>
        <v>221000</v>
      </c>
      <c r="P120" s="28">
        <f>List2!S157+List2!S177+List2!S357+List2!S358+List2!S359+List2!S360+List2!S374</f>
        <v>250731</v>
      </c>
      <c r="Q120" s="408">
        <f t="shared" si="24"/>
        <v>1.1345294117647058</v>
      </c>
      <c r="R120" s="1"/>
    </row>
    <row r="121" spans="2:18" ht="12.75">
      <c r="B121" s="1"/>
      <c r="C121" s="1"/>
      <c r="D121" s="1"/>
      <c r="E121" s="1"/>
      <c r="F121" s="1"/>
      <c r="G121" s="1"/>
      <c r="H121" s="67">
        <v>45</v>
      </c>
      <c r="I121" s="67" t="s">
        <v>60</v>
      </c>
      <c r="J121" s="67"/>
      <c r="K121" s="81">
        <f aca="true" t="shared" si="26" ref="K121:P121">K122</f>
        <v>0</v>
      </c>
      <c r="L121" s="81">
        <v>0</v>
      </c>
      <c r="M121" s="81">
        <f t="shared" si="26"/>
        <v>0</v>
      </c>
      <c r="N121" s="81">
        <f t="shared" si="26"/>
        <v>0</v>
      </c>
      <c r="O121" s="25">
        <f t="shared" si="26"/>
        <v>0</v>
      </c>
      <c r="P121" s="80">
        <f t="shared" si="26"/>
        <v>0</v>
      </c>
      <c r="Q121" s="397" t="e">
        <f t="shared" si="24"/>
        <v>#DIV/0!</v>
      </c>
      <c r="R121" s="1"/>
    </row>
    <row r="122" spans="2:18" ht="12.75">
      <c r="B122" s="1"/>
      <c r="C122" s="1"/>
      <c r="D122" s="1"/>
      <c r="E122" s="1"/>
      <c r="F122" s="1"/>
      <c r="G122" s="1"/>
      <c r="H122" s="23">
        <v>451</v>
      </c>
      <c r="I122" s="23" t="s">
        <v>61</v>
      </c>
      <c r="J122" s="23"/>
      <c r="K122" s="24">
        <v>0</v>
      </c>
      <c r="L122" s="24">
        <v>0</v>
      </c>
      <c r="M122" s="24">
        <v>0</v>
      </c>
      <c r="N122" s="24">
        <v>0</v>
      </c>
      <c r="O122" s="25">
        <v>0</v>
      </c>
      <c r="P122" s="28">
        <v>0</v>
      </c>
      <c r="Q122" s="408" t="e">
        <f t="shared" si="24"/>
        <v>#DIV/0!</v>
      </c>
      <c r="R122" s="1"/>
    </row>
    <row r="123" spans="2:18" ht="12.75">
      <c r="B123" s="1"/>
      <c r="C123" s="1"/>
      <c r="D123" s="1">
        <v>4</v>
      </c>
      <c r="E123" s="1"/>
      <c r="F123" s="1">
        <v>6</v>
      </c>
      <c r="G123" s="1"/>
      <c r="H123" s="4" t="s">
        <v>9</v>
      </c>
      <c r="I123" s="4"/>
      <c r="J123" s="4"/>
      <c r="K123" s="4"/>
      <c r="L123" s="4"/>
      <c r="M123" s="4"/>
      <c r="N123" s="84"/>
      <c r="O123" s="391"/>
      <c r="P123" s="84"/>
      <c r="Q123" s="410"/>
      <c r="R123" s="1"/>
    </row>
    <row r="124" spans="2:18" ht="12.75">
      <c r="B124" s="1"/>
      <c r="C124" s="1"/>
      <c r="D124" s="1"/>
      <c r="E124" s="1"/>
      <c r="F124" s="1"/>
      <c r="G124" s="1"/>
      <c r="H124" s="37">
        <v>8</v>
      </c>
      <c r="I124" s="37" t="s">
        <v>62</v>
      </c>
      <c r="J124" s="37"/>
      <c r="K124" s="37"/>
      <c r="L124" s="37"/>
      <c r="M124" s="37"/>
      <c r="N124" s="63"/>
      <c r="O124" s="390"/>
      <c r="P124" s="63"/>
      <c r="Q124" s="411"/>
      <c r="R124" s="1"/>
    </row>
    <row r="125" spans="2:18" ht="12.75">
      <c r="B125" s="1"/>
      <c r="C125" s="1"/>
      <c r="D125" s="1"/>
      <c r="E125" s="1"/>
      <c r="F125" s="1"/>
      <c r="G125" s="1"/>
      <c r="H125" s="67">
        <v>84</v>
      </c>
      <c r="I125" s="67" t="s">
        <v>63</v>
      </c>
      <c r="J125" s="67"/>
      <c r="K125" s="23">
        <v>0</v>
      </c>
      <c r="L125" s="23">
        <v>0</v>
      </c>
      <c r="M125" s="23">
        <v>0</v>
      </c>
      <c r="N125" s="24">
        <v>0</v>
      </c>
      <c r="O125" s="25">
        <v>0</v>
      </c>
      <c r="P125" s="28">
        <v>0</v>
      </c>
      <c r="Q125" s="408">
        <v>0</v>
      </c>
      <c r="R125" s="1"/>
    </row>
    <row r="126" spans="1:18" ht="12.75">
      <c r="A126" s="5"/>
      <c r="B126" s="4"/>
      <c r="C126" s="4"/>
      <c r="D126" s="4"/>
      <c r="E126" s="4"/>
      <c r="F126" s="4"/>
      <c r="G126" s="4"/>
      <c r="H126" s="23">
        <v>843</v>
      </c>
      <c r="I126" s="23" t="s">
        <v>64</v>
      </c>
      <c r="J126" s="23"/>
      <c r="K126" s="23"/>
      <c r="L126" s="23"/>
      <c r="M126" s="23"/>
      <c r="N126" s="24"/>
      <c r="O126" s="25"/>
      <c r="P126" s="28"/>
      <c r="Q126" s="408"/>
      <c r="R126" s="1"/>
    </row>
    <row r="127" spans="1:18" ht="12.75">
      <c r="A127" s="6"/>
      <c r="B127" s="109"/>
      <c r="C127" s="109"/>
      <c r="D127" s="109"/>
      <c r="E127" s="109"/>
      <c r="F127" s="109"/>
      <c r="G127" s="109"/>
      <c r="H127" s="37">
        <v>5</v>
      </c>
      <c r="I127" s="37" t="s">
        <v>65</v>
      </c>
      <c r="J127" s="37"/>
      <c r="K127" s="37"/>
      <c r="L127" s="37"/>
      <c r="M127" s="37"/>
      <c r="N127" s="63"/>
      <c r="O127" s="390"/>
      <c r="P127" s="63"/>
      <c r="Q127" s="411"/>
      <c r="R127" s="1"/>
    </row>
    <row r="128" spans="2:18" ht="12.75">
      <c r="B128" s="1"/>
      <c r="C128" s="1"/>
      <c r="D128" s="1"/>
      <c r="E128" s="1"/>
      <c r="F128" s="1"/>
      <c r="G128" s="1"/>
      <c r="H128" s="67">
        <v>51</v>
      </c>
      <c r="I128" s="67" t="s">
        <v>585</v>
      </c>
      <c r="J128" s="67"/>
      <c r="K128" s="23"/>
      <c r="L128" s="23"/>
      <c r="M128" s="23"/>
      <c r="N128" s="24"/>
      <c r="O128" s="25">
        <f>O129</f>
        <v>0</v>
      </c>
      <c r="P128" s="25">
        <f>P129</f>
        <v>2700</v>
      </c>
      <c r="Q128" s="412">
        <f>Q129</f>
        <v>0</v>
      </c>
      <c r="R128" s="1"/>
    </row>
    <row r="129" spans="2:18" ht="12.75">
      <c r="B129" s="1"/>
      <c r="C129" s="1"/>
      <c r="D129" s="1"/>
      <c r="E129" s="1"/>
      <c r="F129" s="1"/>
      <c r="G129" s="1"/>
      <c r="H129" s="23">
        <v>514</v>
      </c>
      <c r="I129" s="23" t="s">
        <v>586</v>
      </c>
      <c r="J129" s="23"/>
      <c r="K129" s="23"/>
      <c r="L129" s="23"/>
      <c r="M129" s="23"/>
      <c r="N129" s="24"/>
      <c r="O129" s="25"/>
      <c r="P129" s="28">
        <f>List2!S118</f>
        <v>2700</v>
      </c>
      <c r="Q129" s="413"/>
      <c r="R129" s="1"/>
    </row>
    <row r="130" spans="1:18" ht="12.75">
      <c r="A130" s="6"/>
      <c r="B130" s="109"/>
      <c r="C130" s="109"/>
      <c r="D130" s="109"/>
      <c r="E130" s="109"/>
      <c r="F130" s="109"/>
      <c r="G130" s="109"/>
      <c r="H130" s="38" t="s">
        <v>66</v>
      </c>
      <c r="I130" s="38"/>
      <c r="J130" s="38"/>
      <c r="K130" s="38"/>
      <c r="L130" s="38"/>
      <c r="M130" s="38"/>
      <c r="N130" s="41"/>
      <c r="O130" s="387"/>
      <c r="P130" s="41"/>
      <c r="Q130" s="414"/>
      <c r="R130" s="1"/>
    </row>
    <row r="131" spans="2:18" ht="12.75">
      <c r="B131" s="1"/>
      <c r="C131" s="1"/>
      <c r="D131" s="1"/>
      <c r="E131" s="1"/>
      <c r="F131" s="1"/>
      <c r="G131" s="1"/>
      <c r="H131" s="37">
        <v>9</v>
      </c>
      <c r="I131" s="40" t="s">
        <v>13</v>
      </c>
      <c r="J131" s="39"/>
      <c r="K131" s="37"/>
      <c r="L131" s="37"/>
      <c r="M131" s="37"/>
      <c r="N131" s="63"/>
      <c r="O131" s="390"/>
      <c r="P131" s="63"/>
      <c r="Q131" s="415"/>
      <c r="R131" s="1"/>
    </row>
    <row r="132" spans="2:17" ht="12.75">
      <c r="B132" s="1"/>
      <c r="C132" s="1"/>
      <c r="D132" s="1"/>
      <c r="E132" s="1"/>
      <c r="F132" s="1"/>
      <c r="G132" s="1"/>
      <c r="H132" s="67">
        <v>92</v>
      </c>
      <c r="I132" s="67" t="s">
        <v>346</v>
      </c>
      <c r="J132" s="67"/>
      <c r="K132" s="24">
        <f>K133</f>
        <v>1213102</v>
      </c>
      <c r="L132" s="24">
        <f>L133</f>
        <v>0</v>
      </c>
      <c r="M132" s="24">
        <f>M133</f>
        <v>0</v>
      </c>
      <c r="N132" s="24"/>
      <c r="O132" s="25"/>
      <c r="P132" s="28"/>
      <c r="Q132" s="413"/>
    </row>
    <row r="133" spans="1:17" ht="12.75">
      <c r="A133" s="5"/>
      <c r="B133" s="4"/>
      <c r="C133" s="4"/>
      <c r="D133" s="4"/>
      <c r="E133" s="4"/>
      <c r="F133" s="4"/>
      <c r="G133" s="4"/>
      <c r="H133" s="23">
        <v>922</v>
      </c>
      <c r="I133" s="23" t="s">
        <v>67</v>
      </c>
      <c r="J133" s="23"/>
      <c r="K133" s="24">
        <v>1213102</v>
      </c>
      <c r="L133" s="24">
        <v>0</v>
      </c>
      <c r="M133" s="24">
        <v>0</v>
      </c>
      <c r="N133" s="24"/>
      <c r="O133" s="25"/>
      <c r="P133" s="28"/>
      <c r="Q133" s="413"/>
    </row>
    <row r="134" spans="1:17" ht="12.75">
      <c r="A134" s="6"/>
      <c r="B134" s="109"/>
      <c r="C134" s="109"/>
      <c r="D134" s="109"/>
      <c r="E134" s="109"/>
      <c r="F134" s="109"/>
      <c r="G134" s="109"/>
      <c r="H134" s="1"/>
      <c r="I134" s="1"/>
      <c r="J134" s="1"/>
      <c r="K134" s="1"/>
      <c r="L134" s="1"/>
      <c r="M134" s="1"/>
      <c r="N134" s="14"/>
      <c r="O134" s="36"/>
      <c r="P134" s="20"/>
      <c r="Q134" s="416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4"/>
      <c r="O135" s="36"/>
      <c r="P135" s="20"/>
      <c r="Q135" s="416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4"/>
      <c r="O136" s="36"/>
      <c r="P136" s="20"/>
      <c r="Q136" s="416"/>
    </row>
    <row r="137" spans="2:16" ht="12.75">
      <c r="B137" s="1"/>
      <c r="C137" s="1"/>
      <c r="D137" s="1"/>
      <c r="E137" s="1"/>
      <c r="F137" s="1"/>
      <c r="G137" s="1"/>
      <c r="H137" s="1"/>
      <c r="I137" s="109" t="s">
        <v>0</v>
      </c>
      <c r="J137" s="109"/>
      <c r="K137" s="1"/>
      <c r="L137" s="1"/>
      <c r="M137" s="1"/>
      <c r="N137" s="14"/>
      <c r="O137" s="36"/>
      <c r="P137" s="20"/>
    </row>
    <row r="138" spans="2:16" ht="12.75">
      <c r="B138" s="1"/>
      <c r="C138" s="1"/>
      <c r="D138" s="1"/>
      <c r="E138" s="1"/>
      <c r="F138" s="1"/>
      <c r="G138" s="1"/>
      <c r="H138" s="1">
        <v>1</v>
      </c>
      <c r="I138" s="1" t="s">
        <v>68</v>
      </c>
      <c r="J138" s="1"/>
      <c r="K138" s="1"/>
      <c r="L138" s="1"/>
      <c r="M138" s="1"/>
      <c r="N138" s="14"/>
      <c r="O138" s="36"/>
      <c r="P138" s="20"/>
    </row>
    <row r="139" spans="2:16" ht="12.75">
      <c r="B139" s="1"/>
      <c r="C139" s="1"/>
      <c r="D139" s="1"/>
      <c r="E139" s="1"/>
      <c r="F139" s="1"/>
      <c r="G139" s="1"/>
      <c r="H139" s="1">
        <v>2</v>
      </c>
      <c r="I139" s="1" t="s">
        <v>28</v>
      </c>
      <c r="J139" s="1"/>
      <c r="K139" s="1"/>
      <c r="L139" s="1"/>
      <c r="M139" s="1"/>
      <c r="N139" s="14"/>
      <c r="O139" s="36"/>
      <c r="P139" s="20"/>
    </row>
    <row r="140" spans="2:16" ht="12.75">
      <c r="B140" s="1"/>
      <c r="C140" s="1"/>
      <c r="D140" s="1"/>
      <c r="E140" s="1"/>
      <c r="F140" s="1"/>
      <c r="G140" s="1"/>
      <c r="H140" s="1">
        <v>3</v>
      </c>
      <c r="I140" s="1" t="s">
        <v>69</v>
      </c>
      <c r="J140" s="1"/>
      <c r="K140" s="1"/>
      <c r="L140" s="1"/>
      <c r="M140" s="1"/>
      <c r="N140" s="14"/>
      <c r="O140" s="36"/>
      <c r="P140" s="20"/>
    </row>
    <row r="141" spans="2:16" ht="12.75">
      <c r="B141" s="1"/>
      <c r="C141" s="1"/>
      <c r="D141" s="1"/>
      <c r="E141" s="1"/>
      <c r="F141" s="1"/>
      <c r="G141" s="1"/>
      <c r="H141" s="1">
        <v>4</v>
      </c>
      <c r="I141" s="1" t="s">
        <v>70</v>
      </c>
      <c r="J141" s="1"/>
      <c r="K141" s="1"/>
      <c r="L141" s="1"/>
      <c r="M141" s="1"/>
      <c r="N141" s="14"/>
      <c r="O141" s="36"/>
      <c r="P141" s="20"/>
    </row>
    <row r="142" spans="2:16" ht="12.75">
      <c r="B142" s="1"/>
      <c r="C142" s="1"/>
      <c r="D142" s="1"/>
      <c r="E142" s="1"/>
      <c r="F142" s="1"/>
      <c r="G142" s="1"/>
      <c r="H142" s="1">
        <v>5</v>
      </c>
      <c r="I142" s="1" t="s">
        <v>71</v>
      </c>
      <c r="J142" s="1"/>
      <c r="K142" s="1"/>
      <c r="L142" s="1"/>
      <c r="M142" s="1"/>
      <c r="N142" s="14"/>
      <c r="O142" s="36"/>
      <c r="P142" s="20"/>
    </row>
    <row r="143" spans="2:16" ht="12.75">
      <c r="B143" s="1"/>
      <c r="C143" s="1"/>
      <c r="D143" s="1"/>
      <c r="E143" s="1"/>
      <c r="F143" s="1"/>
      <c r="G143" s="1"/>
      <c r="H143" s="1">
        <v>6</v>
      </c>
      <c r="I143" s="1" t="s">
        <v>72</v>
      </c>
      <c r="J143" s="1"/>
      <c r="K143" s="1"/>
      <c r="L143" s="1"/>
      <c r="M143" s="1"/>
      <c r="N143" s="14"/>
      <c r="O143" s="36"/>
      <c r="P143" s="20"/>
    </row>
    <row r="144" spans="2:16" ht="12.75">
      <c r="B144" s="1"/>
      <c r="C144" s="1"/>
      <c r="D144" s="1"/>
      <c r="E144" s="1"/>
      <c r="F144" s="1"/>
      <c r="G144" s="1"/>
      <c r="H144" s="1">
        <v>7</v>
      </c>
      <c r="I144" s="1" t="s">
        <v>356</v>
      </c>
      <c r="J144" s="1"/>
      <c r="K144" s="1"/>
      <c r="L144" s="1"/>
      <c r="M144" s="1"/>
      <c r="N144" s="14"/>
      <c r="O144" s="36"/>
      <c r="P144" s="20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4"/>
      <c r="O145" s="36"/>
      <c r="P145" s="20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4"/>
      <c r="O146" s="36"/>
      <c r="P146" s="20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4"/>
      <c r="O147" s="36"/>
      <c r="P147" s="20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4"/>
      <c r="O148" s="36"/>
      <c r="P148" s="20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4"/>
      <c r="O149" s="36"/>
      <c r="P149" s="20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4"/>
      <c r="O150" s="36"/>
      <c r="P150" s="20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4"/>
      <c r="O151" s="36"/>
      <c r="P151" s="20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4"/>
      <c r="O152" s="36"/>
      <c r="P152" s="20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4"/>
      <c r="O153" s="36"/>
      <c r="P153" s="20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4"/>
      <c r="O154" s="36"/>
      <c r="P154" s="20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4"/>
      <c r="O155" s="36"/>
      <c r="P155" s="20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4"/>
      <c r="O156" s="36"/>
      <c r="P156" s="20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4"/>
      <c r="O157" s="36"/>
      <c r="P157" s="20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4"/>
      <c r="O158" s="36"/>
      <c r="P158" s="20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4"/>
      <c r="O159" s="36"/>
      <c r="P159" s="20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4"/>
      <c r="O160" s="36"/>
      <c r="P160" s="20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4"/>
      <c r="O161" s="36"/>
      <c r="P161" s="20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4"/>
      <c r="O162" s="36"/>
      <c r="P162" s="20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4"/>
      <c r="O163" s="36"/>
      <c r="P163" s="20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4"/>
      <c r="O164" s="36"/>
      <c r="P164" s="20"/>
    </row>
    <row r="165" spans="1:1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4"/>
      <c r="O165" s="36"/>
      <c r="P165" s="20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4"/>
      <c r="O166" s="36"/>
      <c r="P166" s="20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4"/>
      <c r="O167" s="36"/>
      <c r="P167" s="20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4"/>
      <c r="O168" s="36"/>
      <c r="P168" s="20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4"/>
      <c r="O169" s="36"/>
      <c r="P169" s="20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4"/>
      <c r="O170" s="36"/>
      <c r="P170" s="20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4"/>
      <c r="O171" s="36"/>
      <c r="P171" s="20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4"/>
      <c r="O172" s="36"/>
      <c r="P172" s="20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4"/>
      <c r="O173" s="36"/>
      <c r="P173" s="20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4"/>
      <c r="O174" s="36"/>
      <c r="P174" s="20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4"/>
      <c r="O175" s="36"/>
      <c r="P175" s="20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4"/>
      <c r="O176" s="36"/>
      <c r="P176" s="20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4"/>
      <c r="O177" s="36"/>
      <c r="P177" s="20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4"/>
      <c r="O178" s="36"/>
      <c r="P178" s="20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4"/>
      <c r="O179" s="36"/>
      <c r="P179" s="20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4"/>
      <c r="O180" s="36"/>
      <c r="P180" s="20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4"/>
      <c r="O181" s="36"/>
      <c r="P181" s="20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4"/>
      <c r="O182" s="36"/>
      <c r="P182" s="20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4"/>
      <c r="O183" s="36"/>
      <c r="P183" s="20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4"/>
      <c r="O184" s="36"/>
      <c r="P184" s="20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4"/>
      <c r="O185" s="36"/>
      <c r="P185" s="20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4"/>
      <c r="O186" s="36"/>
      <c r="P186" s="20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4"/>
      <c r="O187" s="36"/>
      <c r="P187" s="20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4"/>
      <c r="O188" s="36"/>
      <c r="P188" s="20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4"/>
      <c r="O189" s="36"/>
      <c r="P189" s="20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4"/>
      <c r="O190" s="36"/>
      <c r="P190" s="20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4"/>
      <c r="O191" s="36"/>
      <c r="P191" s="20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4"/>
      <c r="O192" s="36"/>
      <c r="P192" s="20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4"/>
      <c r="O193" s="36"/>
      <c r="P193" s="20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4"/>
      <c r="O194" s="36"/>
      <c r="P194" s="20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4"/>
      <c r="O195" s="36"/>
      <c r="P195" s="20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4"/>
      <c r="O196" s="36"/>
      <c r="P196" s="20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4"/>
      <c r="O197" s="36"/>
      <c r="P197" s="20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4"/>
      <c r="O198" s="36"/>
      <c r="P198" s="20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4"/>
      <c r="O199" s="36"/>
      <c r="P199" s="20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4"/>
      <c r="O200" s="36"/>
      <c r="P200" s="20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4"/>
      <c r="O201" s="36"/>
      <c r="P201" s="20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4"/>
      <c r="O202" s="36"/>
      <c r="P202" s="20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4"/>
      <c r="O203" s="36"/>
      <c r="P203" s="20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4"/>
      <c r="O204" s="36"/>
      <c r="P204" s="20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4"/>
      <c r="O205" s="36"/>
      <c r="P205" s="20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4"/>
      <c r="O206" s="36"/>
      <c r="P206" s="20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4"/>
      <c r="O207" s="36"/>
      <c r="P207" s="20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4"/>
      <c r="O208" s="36"/>
      <c r="P208" s="20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4"/>
      <c r="P209" s="20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20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20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20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20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20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20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20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20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20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20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20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20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P222" s="20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P223" s="20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20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P225" s="20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20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20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20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20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P230" s="20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20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20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20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20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20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20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20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20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20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20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20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20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20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20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20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20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20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20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20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20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20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20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20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20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20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20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20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20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20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P260" s="20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P261" s="20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P262" s="20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P263" s="20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P264" s="20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P265" s="20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P266" s="20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P267" s="20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P268" s="20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P269" s="20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P270" s="20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P271" s="20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P272" s="20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P273" s="20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P274" s="20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P275" s="20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P276" s="20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P277" s="20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P278" s="20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P279" s="20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P280" s="20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P281" s="20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P282" s="20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20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P284" s="20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P285" s="20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P286" s="20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P287" s="20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P288" s="20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P289" s="20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P290" s="20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P291" s="20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P292" s="20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P293" s="20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P294" s="20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P295" s="20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P296" s="20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P297" s="20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P298" s="20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P299" s="20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20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20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P302" s="20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P303" s="20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P304" s="20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P305" s="20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P306" s="20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P307" s="20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P308" s="20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P309" s="20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P310" s="20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P311" s="20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20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20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20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20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P316" s="20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P317" s="20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P318" s="20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20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20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P321" s="20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20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20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20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20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20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20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20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20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20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20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20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20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P334" s="20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20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20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P337" s="20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P338" s="20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P339" s="20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P340" s="20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P341" s="20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P342" s="20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P343" s="20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20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P345" s="20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P346" s="20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P347" s="20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P348" s="20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P349" s="20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20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20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20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20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20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P355" s="20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20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P357" s="20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P358" s="20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20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P360" s="20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P361" s="20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20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P363" s="20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P364" s="20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20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P366" s="20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20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P368" s="20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20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20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20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20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20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20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20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20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20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20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20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20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20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20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20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P384" s="20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20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20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P387" s="20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P388" s="20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P389" s="20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P390" s="20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P391" s="20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P392" s="20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P393" s="20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P394" s="20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P395" s="20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P396" s="20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P397" s="20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P398" s="20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P399" s="20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P400" s="20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P401" s="20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P402" s="20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P403" s="20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P404" s="20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P405" s="20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P406" s="20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P407" s="20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P408" s="20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P409" s="20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P410" s="20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P411" s="20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P412" s="20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P413" s="20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P414" s="20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P415" s="20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P416" s="20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P417" s="20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P418" s="20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P419" s="20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P420" s="20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P421" s="20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P422" s="20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P423" s="20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P424" s="20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P425" s="20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P426" s="20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20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20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P429" s="20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P430" s="20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P431" s="20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P432" s="20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P433" s="20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P434" s="20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P435" s="20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P436" s="20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P437" s="20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P438" s="20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P439" s="20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P440" s="20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P441" s="20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P442" s="20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P443" s="20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P444" s="20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P445" s="20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P446" s="20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P447" s="20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P448" s="20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P449" s="20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P450" s="20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P451" s="20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P452" s="20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P453" s="20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P454" s="20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P455" s="20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P456" s="20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P457" s="20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P458" s="20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P459" s="20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P460" s="20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P461" s="20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P462" s="20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P463" s="20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P464" s="20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P465" s="20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P466" s="20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P467" s="20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P468" s="20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P469" s="20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P470" s="20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P471" s="20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P472" s="20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P473" s="20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P474" s="20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P475" s="20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P476" s="20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P477" s="20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P478" s="20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P479" s="20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P480" s="20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P481" s="20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P482" s="20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P483" s="20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P484" s="20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P485" s="20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P486" s="20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P487" s="20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P488" s="20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P489" s="20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P490" s="20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P491" s="20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P492" s="20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P493" s="20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P494" s="20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P495" s="20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P496" s="20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P497" s="20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P498" s="20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P499" s="20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P500" s="20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P501" s="20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P502" s="20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P503" s="20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P504" s="20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P505" s="20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P506" s="20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P507" s="20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P508" s="20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P509" s="20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P510" s="20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P511" s="20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P512" s="20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P513" s="20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P514" s="20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P515" s="20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P516" s="20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P517" s="20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P518" s="20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P519" s="20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P520" s="20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P521" s="20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P522" s="20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P523" s="20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P524" s="20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P525" s="20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P526" s="20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P527" s="20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P528" s="20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P529" s="20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P530" s="20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P531" s="20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P532" s="20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P533" s="20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P534" s="20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P535" s="20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P536" s="20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P537" s="20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P538" s="20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P539" s="20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P540" s="20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P541" s="20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P542" s="20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P543" s="20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P544" s="20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P545" s="20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P546" s="20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P547" s="20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P548" s="20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P549" s="20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P550" s="20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P551" s="20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P552" s="20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P553" s="20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P554" s="20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P555" s="20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P556" s="20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P557" s="20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P558" s="20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P559" s="20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P560" s="20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P561" s="20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P562" s="20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P563" s="20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P564" s="20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P565" s="20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P566" s="20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P567" s="20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P568" s="20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P569" s="20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P570" s="20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P571" s="20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P572" s="20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P573" s="20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P574" s="20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P575" s="20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P576" s="20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P577" s="20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P578" s="20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P579" s="20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P580" s="20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P581" s="20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P582" s="20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P583" s="20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P584" s="20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P585" s="20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P586" s="20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P587" s="20"/>
    </row>
    <row r="588" spans="2:14" ht="12.75">
      <c r="B588" s="1"/>
      <c r="C588" s="1"/>
      <c r="D588" s="1"/>
      <c r="E588" s="1"/>
      <c r="F588" s="1"/>
      <c r="G588" s="1"/>
      <c r="N588" s="1"/>
    </row>
    <row r="589" spans="2:14" ht="12.75">
      <c r="B589" s="1"/>
      <c r="C589" s="1"/>
      <c r="D589" s="1"/>
      <c r="E589" s="1"/>
      <c r="F589" s="1"/>
      <c r="G589" s="1"/>
      <c r="N589" s="1"/>
    </row>
    <row r="590" spans="2:14" ht="12.75">
      <c r="B590" s="1"/>
      <c r="C590" s="1"/>
      <c r="D590" s="1"/>
      <c r="E590" s="1"/>
      <c r="F590" s="1"/>
      <c r="G590" s="1"/>
      <c r="N590" s="1"/>
    </row>
    <row r="591" ht="12.75">
      <c r="N591" s="1"/>
    </row>
    <row r="592" ht="12.75">
      <c r="N592" s="1"/>
    </row>
    <row r="593" ht="12.75">
      <c r="N593" s="1"/>
    </row>
    <row r="594" ht="12.75">
      <c r="N594" s="1"/>
    </row>
  </sheetData>
  <sheetProtection/>
  <mergeCells count="6">
    <mergeCell ref="P2:Q2"/>
    <mergeCell ref="H9:Q9"/>
    <mergeCell ref="I101:J101"/>
    <mergeCell ref="A8:Q8"/>
    <mergeCell ref="I47:J47"/>
    <mergeCell ref="H16:J16"/>
  </mergeCells>
  <printOptions/>
  <pageMargins left="0.75" right="0.75" top="1" bottom="1" header="0.5" footer="0.5"/>
  <pageSetup horizontalDpi="600" verticalDpi="600" orientation="portrait" paperSize="9" scale="11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1130"/>
  <sheetViews>
    <sheetView zoomScaleSheetLayoutView="75" zoomScalePageLayoutView="0" workbookViewId="0" topLeftCell="A563">
      <selection activeCell="AB557" sqref="AB557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hidden="1" customWidth="1"/>
    <col min="15" max="15" width="0" style="1" hidden="1" customWidth="1"/>
    <col min="16" max="16" width="8.8515625" style="19" hidden="1" customWidth="1"/>
    <col min="17" max="17" width="8.8515625" style="1" hidden="1" customWidth="1"/>
    <col min="18" max="18" width="12.8515625" style="417" customWidth="1"/>
    <col min="19" max="19" width="11.8515625" style="19" customWidth="1"/>
    <col min="20" max="20" width="11.28125" style="330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24" width="9.140625" style="163" customWidth="1"/>
    <col min="25" max="16384" width="9.140625" style="1" customWidth="1"/>
  </cols>
  <sheetData>
    <row r="2" spans="19:20" ht="15">
      <c r="S2" s="462"/>
      <c r="T2" s="463"/>
    </row>
    <row r="3" spans="1:20" ht="11.25">
      <c r="A3" s="327" t="s">
        <v>571</v>
      </c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7"/>
      <c r="T3" s="329"/>
    </row>
    <row r="4" spans="1:20" ht="11.25">
      <c r="A4" s="327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329"/>
    </row>
    <row r="5" spans="8:20" ht="11.25">
      <c r="H5" s="116"/>
      <c r="I5" s="116"/>
      <c r="J5" s="116"/>
      <c r="K5" s="116"/>
      <c r="L5" s="116" t="s">
        <v>468</v>
      </c>
      <c r="M5" s="116"/>
      <c r="N5" s="116"/>
      <c r="O5" s="116"/>
      <c r="P5" s="116"/>
      <c r="Q5" s="116"/>
      <c r="R5" s="116"/>
      <c r="S5" s="117"/>
      <c r="T5" s="329"/>
    </row>
    <row r="6" spans="1:20" ht="11.25">
      <c r="A6" s="254" t="s">
        <v>601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329"/>
    </row>
    <row r="7" spans="1:20" ht="11.25">
      <c r="A7" s="254" t="s">
        <v>602</v>
      </c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  <c r="T7" s="329"/>
    </row>
    <row r="9" spans="1:23" ht="11.25">
      <c r="A9" s="3" t="s">
        <v>73</v>
      </c>
      <c r="B9" s="3"/>
      <c r="C9" s="3" t="s">
        <v>74</v>
      </c>
      <c r="D9" s="3"/>
      <c r="E9" s="3"/>
      <c r="F9" s="3"/>
      <c r="G9" s="3"/>
      <c r="H9" s="3"/>
      <c r="I9" s="3" t="s">
        <v>75</v>
      </c>
      <c r="J9" s="3"/>
      <c r="K9" s="3"/>
      <c r="L9" s="292"/>
      <c r="M9" s="290" t="s">
        <v>2</v>
      </c>
      <c r="N9" s="11" t="s">
        <v>2</v>
      </c>
      <c r="O9" s="11" t="s">
        <v>76</v>
      </c>
      <c r="P9" s="11" t="s">
        <v>509</v>
      </c>
      <c r="Q9" s="289" t="s">
        <v>4</v>
      </c>
      <c r="R9" s="418"/>
      <c r="S9" s="293"/>
      <c r="T9" s="331"/>
      <c r="U9" s="290"/>
      <c r="V9" s="10"/>
      <c r="W9" s="10"/>
    </row>
    <row r="10" spans="1:23" ht="11.25">
      <c r="A10" s="3" t="s">
        <v>78</v>
      </c>
      <c r="B10" s="3"/>
      <c r="C10" s="3" t="s">
        <v>79</v>
      </c>
      <c r="D10" s="3"/>
      <c r="E10" s="3"/>
      <c r="F10" s="3"/>
      <c r="G10" s="3"/>
      <c r="H10" s="3"/>
      <c r="I10" s="3"/>
      <c r="J10" s="3"/>
      <c r="K10" s="3"/>
      <c r="L10" s="292"/>
      <c r="M10" s="290">
        <v>2009</v>
      </c>
      <c r="N10" s="10">
        <v>2010</v>
      </c>
      <c r="O10" s="10">
        <v>2011</v>
      </c>
      <c r="P10" s="10">
        <v>2011</v>
      </c>
      <c r="Q10" s="295">
        <v>2012</v>
      </c>
      <c r="R10" s="138"/>
      <c r="S10" s="34"/>
      <c r="T10" s="332"/>
      <c r="U10" s="291"/>
      <c r="V10" s="13"/>
      <c r="W10" s="12"/>
    </row>
    <row r="11" spans="1:23" ht="11.25">
      <c r="A11" s="3" t="s">
        <v>83</v>
      </c>
      <c r="B11" s="3"/>
      <c r="C11" s="3"/>
      <c r="D11" s="3"/>
      <c r="E11" s="3"/>
      <c r="F11" s="3"/>
      <c r="G11" s="3"/>
      <c r="H11" s="3"/>
      <c r="I11" s="3" t="s">
        <v>122</v>
      </c>
      <c r="J11" s="3"/>
      <c r="K11" s="3" t="s">
        <v>124</v>
      </c>
      <c r="L11" s="292"/>
      <c r="M11" s="290"/>
      <c r="N11" s="10"/>
      <c r="O11" s="10"/>
      <c r="P11" s="118"/>
      <c r="Q11" s="295"/>
      <c r="R11" s="138"/>
      <c r="S11" s="34"/>
      <c r="T11" s="331"/>
      <c r="U11" s="290"/>
      <c r="V11" s="10"/>
      <c r="W11" s="10"/>
    </row>
    <row r="12" spans="1:23" ht="11.25">
      <c r="A12" s="3" t="s">
        <v>84</v>
      </c>
      <c r="B12" s="3"/>
      <c r="C12" s="3"/>
      <c r="D12" s="3"/>
      <c r="E12" s="3"/>
      <c r="F12" s="3"/>
      <c r="G12" s="3"/>
      <c r="H12" s="3"/>
      <c r="I12" s="3" t="s">
        <v>123</v>
      </c>
      <c r="J12" s="3" t="s">
        <v>85</v>
      </c>
      <c r="K12" s="3" t="s">
        <v>125</v>
      </c>
      <c r="L12" s="292"/>
      <c r="M12" s="290">
        <v>1</v>
      </c>
      <c r="N12" s="10"/>
      <c r="O12" s="10"/>
      <c r="P12" s="118"/>
      <c r="Q12" s="296"/>
      <c r="R12" s="138"/>
      <c r="S12" s="294"/>
      <c r="T12" s="331"/>
      <c r="U12" s="290"/>
      <c r="V12" s="10"/>
      <c r="W12" s="10"/>
    </row>
    <row r="13" spans="1:23" ht="12.75">
      <c r="A13" s="4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/>
      <c r="J13" s="4" t="s">
        <v>86</v>
      </c>
      <c r="K13" s="4"/>
      <c r="L13" s="4"/>
      <c r="M13" s="4"/>
      <c r="N13" s="4"/>
      <c r="O13" s="4"/>
      <c r="P13" s="119"/>
      <c r="Q13" s="4"/>
      <c r="R13" s="239" t="s">
        <v>547</v>
      </c>
      <c r="S13" s="297" t="s">
        <v>548</v>
      </c>
      <c r="T13" s="333" t="s">
        <v>549</v>
      </c>
      <c r="U13" s="4"/>
      <c r="V13" s="4"/>
      <c r="W13" s="4"/>
    </row>
    <row r="14" spans="10:23" ht="11.25">
      <c r="J14" s="120" t="s">
        <v>285</v>
      </c>
      <c r="K14" s="120" t="s">
        <v>284</v>
      </c>
      <c r="L14" s="18"/>
      <c r="M14" s="21"/>
      <c r="N14" s="18"/>
      <c r="O14" s="18"/>
      <c r="P14" s="120"/>
      <c r="Q14" s="18"/>
      <c r="R14" s="120"/>
      <c r="S14" s="18"/>
      <c r="T14" s="334"/>
      <c r="U14" s="18"/>
      <c r="V14" s="18"/>
      <c r="W14" s="18"/>
    </row>
    <row r="15" spans="10:23" ht="11.25">
      <c r="J15" s="121" t="s">
        <v>199</v>
      </c>
      <c r="K15" s="9" t="s">
        <v>200</v>
      </c>
      <c r="L15" s="9"/>
      <c r="M15" s="17"/>
      <c r="N15" s="9"/>
      <c r="O15" s="9"/>
      <c r="P15" s="121"/>
      <c r="Q15" s="9"/>
      <c r="R15" s="121"/>
      <c r="S15" s="9"/>
      <c r="T15" s="335"/>
      <c r="U15" s="9"/>
      <c r="V15" s="9"/>
      <c r="W15" s="9"/>
    </row>
    <row r="16" spans="9:16" ht="11.25">
      <c r="I16" s="1">
        <v>100</v>
      </c>
      <c r="J16" s="1" t="s">
        <v>201</v>
      </c>
      <c r="K16" s="1" t="s">
        <v>106</v>
      </c>
      <c r="M16" s="14"/>
      <c r="P16" s="122"/>
    </row>
    <row r="17" spans="1:23" ht="11.25">
      <c r="A17" s="7" t="s">
        <v>391</v>
      </c>
      <c r="B17" s="7"/>
      <c r="C17" s="7"/>
      <c r="D17" s="7"/>
      <c r="E17" s="7"/>
      <c r="F17" s="7"/>
      <c r="G17" s="7"/>
      <c r="H17" s="7"/>
      <c r="I17" s="7"/>
      <c r="J17" s="123" t="s">
        <v>131</v>
      </c>
      <c r="K17" s="123" t="s">
        <v>129</v>
      </c>
      <c r="L17" s="123"/>
      <c r="M17" s="15"/>
      <c r="N17" s="7"/>
      <c r="O17" s="7"/>
      <c r="P17" s="124"/>
      <c r="Q17" s="7"/>
      <c r="R17" s="124"/>
      <c r="S17" s="7"/>
      <c r="T17" s="336"/>
      <c r="U17" s="7"/>
      <c r="V17" s="7"/>
      <c r="W17" s="7"/>
    </row>
    <row r="18" spans="1:23" ht="11.25">
      <c r="A18" s="7"/>
      <c r="B18" s="7"/>
      <c r="C18" s="7"/>
      <c r="D18" s="7"/>
      <c r="E18" s="7"/>
      <c r="F18" s="7"/>
      <c r="G18" s="7"/>
      <c r="H18" s="7"/>
      <c r="I18" s="7"/>
      <c r="J18" s="123" t="s">
        <v>132</v>
      </c>
      <c r="K18" s="123" t="s">
        <v>130</v>
      </c>
      <c r="L18" s="123"/>
      <c r="M18" s="15"/>
      <c r="N18" s="7"/>
      <c r="O18" s="7"/>
      <c r="P18" s="124"/>
      <c r="Q18" s="7"/>
      <c r="R18" s="124"/>
      <c r="S18" s="7"/>
      <c r="T18" s="336"/>
      <c r="U18" s="7"/>
      <c r="V18" s="7"/>
      <c r="W18" s="7"/>
    </row>
    <row r="19" spans="1:23" ht="11.25">
      <c r="A19" s="8" t="s">
        <v>411</v>
      </c>
      <c r="B19" s="8"/>
      <c r="C19" s="8"/>
      <c r="D19" s="8"/>
      <c r="E19" s="8"/>
      <c r="F19" s="8"/>
      <c r="G19" s="8"/>
      <c r="H19" s="8"/>
      <c r="I19" s="8">
        <v>111</v>
      </c>
      <c r="J19" s="8" t="s">
        <v>134</v>
      </c>
      <c r="K19" s="8" t="s">
        <v>133</v>
      </c>
      <c r="L19" s="8"/>
      <c r="M19" s="16"/>
      <c r="N19" s="16"/>
      <c r="O19" s="8"/>
      <c r="P19" s="125"/>
      <c r="Q19" s="8"/>
      <c r="R19" s="125"/>
      <c r="S19" s="8"/>
      <c r="T19" s="337"/>
      <c r="U19" s="8"/>
      <c r="V19" s="8"/>
      <c r="W19" s="8"/>
    </row>
    <row r="20" spans="1:23" ht="11.25">
      <c r="A20" s="19" t="s">
        <v>411</v>
      </c>
      <c r="I20" s="1">
        <v>111</v>
      </c>
      <c r="J20" s="67">
        <v>3</v>
      </c>
      <c r="K20" s="67" t="s">
        <v>7</v>
      </c>
      <c r="L20" s="67"/>
      <c r="M20" s="81">
        <f aca="true" t="shared" si="0" ref="M20:S20">M21</f>
        <v>323920</v>
      </c>
      <c r="N20" s="81">
        <f t="shared" si="0"/>
        <v>244565</v>
      </c>
      <c r="O20" s="81">
        <f t="shared" si="0"/>
        <v>190000</v>
      </c>
      <c r="P20" s="80">
        <f>P21</f>
        <v>373500</v>
      </c>
      <c r="Q20" s="126">
        <f t="shared" si="0"/>
        <v>233000</v>
      </c>
      <c r="R20" s="126">
        <f t="shared" si="0"/>
        <v>202000</v>
      </c>
      <c r="S20" s="127">
        <f t="shared" si="0"/>
        <v>355214</v>
      </c>
      <c r="T20" s="338">
        <f>S20/R20</f>
        <v>1.7584851485148514</v>
      </c>
      <c r="U20" s="128">
        <f aca="true" t="shared" si="1" ref="U20:W21">P20/O20*100</f>
        <v>196.57894736842104</v>
      </c>
      <c r="V20" s="128">
        <f t="shared" si="1"/>
        <v>62.38286479250335</v>
      </c>
      <c r="W20" s="128">
        <f t="shared" si="1"/>
        <v>86.69527896995707</v>
      </c>
    </row>
    <row r="21" spans="1:23" ht="11.25">
      <c r="A21" s="19" t="s">
        <v>411</v>
      </c>
      <c r="I21" s="1">
        <v>111</v>
      </c>
      <c r="J21" s="23">
        <v>32</v>
      </c>
      <c r="K21" s="30" t="s">
        <v>38</v>
      </c>
      <c r="L21" s="71"/>
      <c r="M21" s="24">
        <f>M22+M23+M28</f>
        <v>323920</v>
      </c>
      <c r="N21" s="24">
        <f>N22+N23+N28+N24+N26</f>
        <v>244565</v>
      </c>
      <c r="O21" s="24">
        <f>O22+O23+O28</f>
        <v>190000</v>
      </c>
      <c r="P21" s="28">
        <f>P22+P23+P28+P24+P26+P29+P27</f>
        <v>373500</v>
      </c>
      <c r="Q21" s="28">
        <f>Q22+Q23+Q28+Q24+Q26+Q29+Q27</f>
        <v>233000</v>
      </c>
      <c r="R21" s="247">
        <f>R22+R23+R28+R24+R26+R29+R27+R25</f>
        <v>202000</v>
      </c>
      <c r="S21" s="129">
        <f>S22+S23+S28+S24+S26+S29+S27+S25</f>
        <v>355214</v>
      </c>
      <c r="T21" s="339">
        <f>S21/R21</f>
        <v>1.7584851485148514</v>
      </c>
      <c r="U21" s="128">
        <f t="shared" si="1"/>
        <v>196.57894736842104</v>
      </c>
      <c r="V21" s="128">
        <f t="shared" si="1"/>
        <v>62.38286479250335</v>
      </c>
      <c r="W21" s="128">
        <f t="shared" si="1"/>
        <v>86.69527896995707</v>
      </c>
    </row>
    <row r="22" spans="1:23" ht="11.25">
      <c r="A22" s="19" t="s">
        <v>411</v>
      </c>
      <c r="C22" s="1">
        <v>2</v>
      </c>
      <c r="D22" s="1">
        <v>3</v>
      </c>
      <c r="E22" s="1">
        <v>4</v>
      </c>
      <c r="I22" s="1">
        <v>111</v>
      </c>
      <c r="J22" s="23">
        <v>3233</v>
      </c>
      <c r="K22" s="23" t="s">
        <v>208</v>
      </c>
      <c r="L22" s="23"/>
      <c r="M22" s="24">
        <v>17836</v>
      </c>
      <c r="N22" s="24">
        <v>15712</v>
      </c>
      <c r="O22" s="24">
        <v>20000</v>
      </c>
      <c r="P22" s="28">
        <v>33500</v>
      </c>
      <c r="Q22" s="130">
        <v>24000</v>
      </c>
      <c r="R22" s="427">
        <v>27000</v>
      </c>
      <c r="S22" s="129">
        <v>27000</v>
      </c>
      <c r="T22" s="339">
        <f aca="true" t="shared" si="2" ref="T22:T29">S22/R22</f>
        <v>1</v>
      </c>
      <c r="U22" s="130">
        <v>24000</v>
      </c>
      <c r="V22" s="130">
        <v>24000</v>
      </c>
      <c r="W22" s="130">
        <v>24000</v>
      </c>
    </row>
    <row r="23" spans="1:26" ht="11.25">
      <c r="A23" s="19" t="s">
        <v>411</v>
      </c>
      <c r="E23" s="1">
        <v>4</v>
      </c>
      <c r="I23" s="1">
        <v>111</v>
      </c>
      <c r="J23" s="23">
        <v>3291</v>
      </c>
      <c r="K23" s="23" t="s">
        <v>209</v>
      </c>
      <c r="L23" s="23"/>
      <c r="M23" s="24">
        <v>256959</v>
      </c>
      <c r="N23" s="24">
        <v>152384</v>
      </c>
      <c r="O23" s="24">
        <v>150000</v>
      </c>
      <c r="P23" s="28">
        <v>160000</v>
      </c>
      <c r="Q23" s="130">
        <v>185000</v>
      </c>
      <c r="R23" s="427">
        <v>150000</v>
      </c>
      <c r="S23" s="129">
        <v>160500</v>
      </c>
      <c r="T23" s="339">
        <f t="shared" si="2"/>
        <v>1.07</v>
      </c>
      <c r="U23" s="128">
        <f>P23/O23*100</f>
        <v>106.66666666666667</v>
      </c>
      <c r="V23" s="128">
        <f>Q23/P23*100</f>
        <v>115.625</v>
      </c>
      <c r="W23" s="128">
        <f>R23/Q23*100</f>
        <v>81.08108108108108</v>
      </c>
      <c r="Z23" s="163"/>
    </row>
    <row r="24" spans="1:23" ht="11.25">
      <c r="A24" s="19" t="s">
        <v>411</v>
      </c>
      <c r="I24" s="1">
        <v>111</v>
      </c>
      <c r="J24" s="42">
        <v>3291</v>
      </c>
      <c r="K24" s="42" t="s">
        <v>553</v>
      </c>
      <c r="L24" s="42"/>
      <c r="M24" s="43"/>
      <c r="N24" s="43">
        <v>53078</v>
      </c>
      <c r="O24" s="43">
        <v>0</v>
      </c>
      <c r="P24" s="75">
        <v>0</v>
      </c>
      <c r="Q24" s="130">
        <v>0</v>
      </c>
      <c r="R24" s="428">
        <v>0</v>
      </c>
      <c r="S24" s="129">
        <v>107471</v>
      </c>
      <c r="T24" s="339" t="e">
        <f t="shared" si="2"/>
        <v>#DIV/0!</v>
      </c>
      <c r="U24" s="128"/>
      <c r="V24" s="128"/>
      <c r="W24" s="128"/>
    </row>
    <row r="25" spans="1:23" ht="11.25">
      <c r="A25" s="19" t="s">
        <v>411</v>
      </c>
      <c r="I25" s="1">
        <v>111</v>
      </c>
      <c r="J25" s="42">
        <v>3291</v>
      </c>
      <c r="K25" s="42" t="s">
        <v>556</v>
      </c>
      <c r="L25" s="42"/>
      <c r="M25" s="43"/>
      <c r="N25" s="43"/>
      <c r="O25" s="43"/>
      <c r="P25" s="75"/>
      <c r="Q25" s="130"/>
      <c r="R25" s="428">
        <v>0</v>
      </c>
      <c r="S25" s="129">
        <v>4938</v>
      </c>
      <c r="T25" s="339" t="e">
        <f t="shared" si="2"/>
        <v>#DIV/0!</v>
      </c>
      <c r="U25" s="128"/>
      <c r="V25" s="128"/>
      <c r="W25" s="128"/>
    </row>
    <row r="26" spans="1:23" ht="11.25">
      <c r="A26" s="19" t="s">
        <v>411</v>
      </c>
      <c r="I26" s="1">
        <v>111</v>
      </c>
      <c r="J26" s="42">
        <v>3291</v>
      </c>
      <c r="K26" s="42" t="s">
        <v>554</v>
      </c>
      <c r="L26" s="42"/>
      <c r="M26" s="43"/>
      <c r="N26" s="43">
        <v>4962</v>
      </c>
      <c r="O26" s="43">
        <v>0</v>
      </c>
      <c r="P26" s="75">
        <v>0</v>
      </c>
      <c r="Q26" s="130">
        <v>0</v>
      </c>
      <c r="R26" s="428">
        <v>0</v>
      </c>
      <c r="S26" s="129">
        <v>23762</v>
      </c>
      <c r="T26" s="339" t="e">
        <f t="shared" si="2"/>
        <v>#DIV/0!</v>
      </c>
      <c r="U26" s="128"/>
      <c r="V26" s="128"/>
      <c r="W26" s="128"/>
    </row>
    <row r="27" spans="1:23" ht="11.25">
      <c r="A27" s="19" t="s">
        <v>411</v>
      </c>
      <c r="I27" s="1">
        <v>111</v>
      </c>
      <c r="J27" s="42">
        <v>3291</v>
      </c>
      <c r="K27" s="42" t="s">
        <v>555</v>
      </c>
      <c r="L27" s="42"/>
      <c r="M27" s="43"/>
      <c r="N27" s="43">
        <v>0</v>
      </c>
      <c r="O27" s="43">
        <v>0</v>
      </c>
      <c r="P27" s="75">
        <v>130000</v>
      </c>
      <c r="Q27" s="130">
        <v>0</v>
      </c>
      <c r="R27" s="428">
        <v>0</v>
      </c>
      <c r="S27" s="129">
        <v>6543</v>
      </c>
      <c r="T27" s="339" t="e">
        <f t="shared" si="2"/>
        <v>#DIV/0!</v>
      </c>
      <c r="U27" s="128"/>
      <c r="V27" s="128"/>
      <c r="W27" s="128"/>
    </row>
    <row r="28" spans="1:23" ht="11.25">
      <c r="A28" s="19" t="s">
        <v>411</v>
      </c>
      <c r="E28" s="1">
        <v>4</v>
      </c>
      <c r="I28" s="1">
        <v>111</v>
      </c>
      <c r="J28" s="23">
        <v>3293</v>
      </c>
      <c r="K28" s="23" t="s">
        <v>211</v>
      </c>
      <c r="L28" s="23"/>
      <c r="M28" s="24">
        <v>49125</v>
      </c>
      <c r="N28" s="24">
        <v>18429</v>
      </c>
      <c r="O28" s="24">
        <v>20000</v>
      </c>
      <c r="P28" s="28">
        <v>40000</v>
      </c>
      <c r="Q28" s="130">
        <v>24000</v>
      </c>
      <c r="R28" s="247">
        <v>20000</v>
      </c>
      <c r="S28" s="129">
        <v>20000</v>
      </c>
      <c r="T28" s="339">
        <f t="shared" si="2"/>
        <v>1</v>
      </c>
      <c r="U28" s="128">
        <f>P28/O28*100</f>
        <v>200</v>
      </c>
      <c r="V28" s="128">
        <f>Q28/P28*100</f>
        <v>60</v>
      </c>
      <c r="W28" s="128">
        <f>R28/Q28*100</f>
        <v>83.33333333333334</v>
      </c>
    </row>
    <row r="29" spans="1:23" ht="12" thickBot="1">
      <c r="A29" s="19" t="s">
        <v>411</v>
      </c>
      <c r="E29" s="1">
        <v>4</v>
      </c>
      <c r="I29" s="1">
        <v>111</v>
      </c>
      <c r="J29" s="45">
        <v>3299</v>
      </c>
      <c r="K29" s="47" t="s">
        <v>473</v>
      </c>
      <c r="L29" s="48"/>
      <c r="M29" s="46"/>
      <c r="N29" s="46">
        <v>0</v>
      </c>
      <c r="O29" s="46">
        <v>0</v>
      </c>
      <c r="P29" s="76">
        <v>10000</v>
      </c>
      <c r="Q29" s="131">
        <v>0</v>
      </c>
      <c r="R29" s="426">
        <v>5000</v>
      </c>
      <c r="S29" s="132">
        <v>5000</v>
      </c>
      <c r="T29" s="340">
        <f t="shared" si="2"/>
        <v>1</v>
      </c>
      <c r="U29" s="133"/>
      <c r="V29" s="133"/>
      <c r="W29" s="133"/>
    </row>
    <row r="30" spans="10:23" ht="11.25">
      <c r="J30" s="50"/>
      <c r="K30" s="134" t="s">
        <v>316</v>
      </c>
      <c r="L30" s="134"/>
      <c r="M30" s="135">
        <f aca="true" t="shared" si="3" ref="M30:S30">M20</f>
        <v>323920</v>
      </c>
      <c r="N30" s="135">
        <f t="shared" si="3"/>
        <v>244565</v>
      </c>
      <c r="O30" s="135">
        <f t="shared" si="3"/>
        <v>190000</v>
      </c>
      <c r="P30" s="135">
        <f t="shared" si="3"/>
        <v>373500</v>
      </c>
      <c r="Q30" s="136">
        <f t="shared" si="3"/>
        <v>233000</v>
      </c>
      <c r="R30" s="136">
        <f t="shared" si="3"/>
        <v>202000</v>
      </c>
      <c r="S30" s="136">
        <f t="shared" si="3"/>
        <v>355214</v>
      </c>
      <c r="T30" s="341">
        <f>S30/R30</f>
        <v>1.7584851485148514</v>
      </c>
      <c r="U30" s="137"/>
      <c r="V30" s="137"/>
      <c r="W30" s="137"/>
    </row>
    <row r="31" spans="10:23" ht="11.25">
      <c r="J31" s="34"/>
      <c r="K31" s="138"/>
      <c r="L31" s="138"/>
      <c r="M31" s="108"/>
      <c r="N31" s="108"/>
      <c r="O31" s="108"/>
      <c r="P31" s="108"/>
      <c r="Q31" s="139"/>
      <c r="R31" s="108"/>
      <c r="S31" s="139"/>
      <c r="T31" s="331"/>
      <c r="U31" s="140"/>
      <c r="V31" s="140"/>
      <c r="W31" s="140"/>
    </row>
    <row r="32" spans="1:23" ht="11.25">
      <c r="A32" s="8" t="s">
        <v>412</v>
      </c>
      <c r="B32" s="8"/>
      <c r="C32" s="8"/>
      <c r="D32" s="8"/>
      <c r="E32" s="8"/>
      <c r="F32" s="8"/>
      <c r="G32" s="8"/>
      <c r="H32" s="8"/>
      <c r="I32" s="8"/>
      <c r="J32" s="8" t="s">
        <v>136</v>
      </c>
      <c r="K32" s="8" t="s">
        <v>135</v>
      </c>
      <c r="L32" s="8"/>
      <c r="M32" s="16"/>
      <c r="N32" s="16"/>
      <c r="O32" s="16"/>
      <c r="P32" s="141"/>
      <c r="Q32" s="142"/>
      <c r="R32" s="141"/>
      <c r="S32" s="141"/>
      <c r="T32" s="342"/>
      <c r="U32" s="143"/>
      <c r="V32" s="143"/>
      <c r="W32" s="143"/>
    </row>
    <row r="33" spans="1:23" ht="11.25">
      <c r="A33" s="19" t="s">
        <v>412</v>
      </c>
      <c r="I33" s="1">
        <v>111</v>
      </c>
      <c r="J33" s="67">
        <v>3</v>
      </c>
      <c r="K33" s="67" t="s">
        <v>7</v>
      </c>
      <c r="L33" s="67"/>
      <c r="M33" s="81">
        <f aca="true" t="shared" si="4" ref="M33:S34">M34</f>
        <v>0</v>
      </c>
      <c r="N33" s="81">
        <f t="shared" si="4"/>
        <v>0</v>
      </c>
      <c r="O33" s="81">
        <f t="shared" si="4"/>
        <v>20000</v>
      </c>
      <c r="P33" s="80">
        <f t="shared" si="4"/>
        <v>32000</v>
      </c>
      <c r="Q33" s="126">
        <f t="shared" si="4"/>
        <v>15000</v>
      </c>
      <c r="R33" s="80">
        <f t="shared" si="4"/>
        <v>10000</v>
      </c>
      <c r="S33" s="127">
        <f t="shared" si="4"/>
        <v>12000</v>
      </c>
      <c r="T33" s="338">
        <f>S33/R33</f>
        <v>1.2</v>
      </c>
      <c r="U33" s="128">
        <f aca="true" t="shared" si="5" ref="U33:W35">P33/O33*100</f>
        <v>160</v>
      </c>
      <c r="V33" s="128">
        <f t="shared" si="5"/>
        <v>46.875</v>
      </c>
      <c r="W33" s="128">
        <f t="shared" si="5"/>
        <v>66.66666666666666</v>
      </c>
    </row>
    <row r="34" spans="1:23" ht="11.25">
      <c r="A34" s="19" t="s">
        <v>412</v>
      </c>
      <c r="I34" s="1">
        <v>111</v>
      </c>
      <c r="J34" s="23">
        <v>32</v>
      </c>
      <c r="K34" s="30" t="s">
        <v>38</v>
      </c>
      <c r="L34" s="106"/>
      <c r="M34" s="24">
        <f t="shared" si="4"/>
        <v>0</v>
      </c>
      <c r="N34" s="24">
        <f t="shared" si="4"/>
        <v>0</v>
      </c>
      <c r="O34" s="24">
        <f t="shared" si="4"/>
        <v>20000</v>
      </c>
      <c r="P34" s="28">
        <f t="shared" si="4"/>
        <v>32000</v>
      </c>
      <c r="Q34" s="130">
        <f t="shared" si="4"/>
        <v>15000</v>
      </c>
      <c r="R34" s="247">
        <f t="shared" si="4"/>
        <v>10000</v>
      </c>
      <c r="S34" s="129">
        <f t="shared" si="4"/>
        <v>12000</v>
      </c>
      <c r="T34" s="339">
        <f>S34/R34</f>
        <v>1.2</v>
      </c>
      <c r="U34" s="128">
        <f t="shared" si="5"/>
        <v>160</v>
      </c>
      <c r="V34" s="128">
        <f t="shared" si="5"/>
        <v>46.875</v>
      </c>
      <c r="W34" s="128">
        <f t="shared" si="5"/>
        <v>66.66666666666666</v>
      </c>
    </row>
    <row r="35" spans="1:23" ht="12" thickBot="1">
      <c r="A35" s="19" t="s">
        <v>412</v>
      </c>
      <c r="E35" s="1">
        <v>4</v>
      </c>
      <c r="I35" s="1">
        <v>111</v>
      </c>
      <c r="J35" s="45">
        <v>3291</v>
      </c>
      <c r="K35" s="45" t="s">
        <v>334</v>
      </c>
      <c r="L35" s="45"/>
      <c r="M35" s="46">
        <v>0</v>
      </c>
      <c r="N35" s="46">
        <v>0</v>
      </c>
      <c r="O35" s="46">
        <v>20000</v>
      </c>
      <c r="P35" s="76">
        <v>32000</v>
      </c>
      <c r="Q35" s="131">
        <v>15000</v>
      </c>
      <c r="R35" s="426">
        <v>10000</v>
      </c>
      <c r="S35" s="132">
        <v>12000</v>
      </c>
      <c r="T35" s="340">
        <f>S35/R35</f>
        <v>1.2</v>
      </c>
      <c r="U35" s="128">
        <f t="shared" si="5"/>
        <v>160</v>
      </c>
      <c r="V35" s="128">
        <f t="shared" si="5"/>
        <v>46.875</v>
      </c>
      <c r="W35" s="128">
        <f t="shared" si="5"/>
        <v>66.66666666666666</v>
      </c>
    </row>
    <row r="36" spans="10:23" ht="11.25">
      <c r="J36" s="134"/>
      <c r="K36" s="134" t="s">
        <v>316</v>
      </c>
      <c r="L36" s="134"/>
      <c r="M36" s="135">
        <f aca="true" t="shared" si="6" ref="M36:R36">M33</f>
        <v>0</v>
      </c>
      <c r="N36" s="135">
        <f t="shared" si="6"/>
        <v>0</v>
      </c>
      <c r="O36" s="135">
        <f t="shared" si="6"/>
        <v>20000</v>
      </c>
      <c r="P36" s="135">
        <f t="shared" si="6"/>
        <v>32000</v>
      </c>
      <c r="Q36" s="136">
        <f>Q33</f>
        <v>15000</v>
      </c>
      <c r="R36" s="135">
        <f t="shared" si="6"/>
        <v>10000</v>
      </c>
      <c r="S36" s="136">
        <f>S33</f>
        <v>12000</v>
      </c>
      <c r="T36" s="341">
        <f>S36/R36</f>
        <v>1.2</v>
      </c>
      <c r="U36" s="144"/>
      <c r="V36" s="144"/>
      <c r="W36" s="144"/>
    </row>
    <row r="37" spans="10:23" ht="11.25">
      <c r="J37" s="138"/>
      <c r="K37" s="138"/>
      <c r="L37" s="138"/>
      <c r="M37" s="108"/>
      <c r="N37" s="108"/>
      <c r="O37" s="108"/>
      <c r="P37" s="108"/>
      <c r="Q37" s="145"/>
      <c r="R37" s="108"/>
      <c r="S37" s="145"/>
      <c r="T37" s="343"/>
      <c r="U37" s="146"/>
      <c r="V37" s="146"/>
      <c r="W37" s="146"/>
    </row>
    <row r="38" spans="1:23" ht="11.25">
      <c r="A38" s="7" t="s">
        <v>392</v>
      </c>
      <c r="B38" s="7"/>
      <c r="C38" s="7"/>
      <c r="D38" s="7"/>
      <c r="E38" s="7"/>
      <c r="F38" s="7"/>
      <c r="G38" s="7"/>
      <c r="H38" s="7"/>
      <c r="I38" s="7"/>
      <c r="J38" s="123" t="s">
        <v>128</v>
      </c>
      <c r="K38" s="123" t="s">
        <v>88</v>
      </c>
      <c r="L38" s="123"/>
      <c r="M38" s="15"/>
      <c r="N38" s="15"/>
      <c r="O38" s="15"/>
      <c r="P38" s="147"/>
      <c r="Q38" s="148"/>
      <c r="R38" s="147"/>
      <c r="S38" s="147"/>
      <c r="T38" s="344"/>
      <c r="U38" s="149"/>
      <c r="V38" s="149"/>
      <c r="W38" s="149"/>
    </row>
    <row r="39" spans="1:23" ht="11.25">
      <c r="A39" s="8" t="s">
        <v>413</v>
      </c>
      <c r="B39" s="8"/>
      <c r="C39" s="8"/>
      <c r="D39" s="8"/>
      <c r="E39" s="8"/>
      <c r="F39" s="8"/>
      <c r="G39" s="8"/>
      <c r="H39" s="8"/>
      <c r="I39" s="8"/>
      <c r="J39" s="8" t="s">
        <v>89</v>
      </c>
      <c r="K39" s="8" t="s">
        <v>90</v>
      </c>
      <c r="L39" s="8"/>
      <c r="M39" s="16"/>
      <c r="N39" s="16"/>
      <c r="O39" s="16"/>
      <c r="P39" s="141"/>
      <c r="Q39" s="142"/>
      <c r="R39" s="141"/>
      <c r="S39" s="141"/>
      <c r="T39" s="342"/>
      <c r="U39" s="143"/>
      <c r="V39" s="143"/>
      <c r="W39" s="143"/>
    </row>
    <row r="40" spans="1:23" ht="11.25">
      <c r="A40" s="60" t="s">
        <v>413</v>
      </c>
      <c r="I40" s="1">
        <v>111</v>
      </c>
      <c r="J40" s="67">
        <v>3</v>
      </c>
      <c r="K40" s="67" t="s">
        <v>7</v>
      </c>
      <c r="L40" s="67"/>
      <c r="M40" s="81">
        <f aca="true" t="shared" si="7" ref="M40:S41">M41</f>
        <v>22000</v>
      </c>
      <c r="N40" s="81">
        <f t="shared" si="7"/>
        <v>33983</v>
      </c>
      <c r="O40" s="80">
        <f t="shared" si="7"/>
        <v>34000</v>
      </c>
      <c r="P40" s="80">
        <f t="shared" si="7"/>
        <v>34000</v>
      </c>
      <c r="Q40" s="126">
        <f t="shared" si="7"/>
        <v>38000</v>
      </c>
      <c r="R40" s="80">
        <f t="shared" si="7"/>
        <v>34000</v>
      </c>
      <c r="S40" s="127">
        <f t="shared" si="7"/>
        <v>34000</v>
      </c>
      <c r="T40" s="338">
        <f>S40/R40</f>
        <v>1</v>
      </c>
      <c r="U40" s="128">
        <f aca="true" t="shared" si="8" ref="U40:W42">P40/O40*100</f>
        <v>100</v>
      </c>
      <c r="V40" s="128">
        <f t="shared" si="8"/>
        <v>111.76470588235294</v>
      </c>
      <c r="W40" s="128">
        <f t="shared" si="8"/>
        <v>89.47368421052632</v>
      </c>
    </row>
    <row r="41" spans="1:23" ht="11.25">
      <c r="A41" s="60" t="s">
        <v>413</v>
      </c>
      <c r="I41" s="1">
        <v>111</v>
      </c>
      <c r="J41" s="23">
        <v>38</v>
      </c>
      <c r="K41" s="23" t="s">
        <v>49</v>
      </c>
      <c r="L41" s="23"/>
      <c r="M41" s="24">
        <f t="shared" si="7"/>
        <v>22000</v>
      </c>
      <c r="N41" s="24">
        <f t="shared" si="7"/>
        <v>33983</v>
      </c>
      <c r="O41" s="28">
        <f t="shared" si="7"/>
        <v>34000</v>
      </c>
      <c r="P41" s="28">
        <f t="shared" si="7"/>
        <v>34000</v>
      </c>
      <c r="Q41" s="130">
        <f t="shared" si="7"/>
        <v>38000</v>
      </c>
      <c r="R41" s="247">
        <f t="shared" si="7"/>
        <v>34000</v>
      </c>
      <c r="S41" s="129">
        <f t="shared" si="7"/>
        <v>34000</v>
      </c>
      <c r="T41" s="339">
        <f>S41/R41</f>
        <v>1</v>
      </c>
      <c r="U41" s="128">
        <f t="shared" si="8"/>
        <v>100</v>
      </c>
      <c r="V41" s="128">
        <f t="shared" si="8"/>
        <v>111.76470588235294</v>
      </c>
      <c r="W41" s="128">
        <f t="shared" si="8"/>
        <v>89.47368421052632</v>
      </c>
    </row>
    <row r="42" spans="1:23" ht="12" thickBot="1">
      <c r="A42" s="60" t="s">
        <v>413</v>
      </c>
      <c r="B42" s="1">
        <v>1</v>
      </c>
      <c r="C42" s="1">
        <v>2</v>
      </c>
      <c r="E42" s="1">
        <v>4</v>
      </c>
      <c r="I42" s="1">
        <v>111</v>
      </c>
      <c r="J42" s="45">
        <v>381</v>
      </c>
      <c r="K42" s="47" t="s">
        <v>50</v>
      </c>
      <c r="L42" s="48"/>
      <c r="M42" s="46">
        <v>22000</v>
      </c>
      <c r="N42" s="46">
        <v>33983</v>
      </c>
      <c r="O42" s="76">
        <v>34000</v>
      </c>
      <c r="P42" s="76">
        <v>34000</v>
      </c>
      <c r="Q42" s="131">
        <v>38000</v>
      </c>
      <c r="R42" s="426">
        <v>34000</v>
      </c>
      <c r="S42" s="132">
        <v>34000</v>
      </c>
      <c r="T42" s="340">
        <f>S42/R42</f>
        <v>1</v>
      </c>
      <c r="U42" s="128">
        <f t="shared" si="8"/>
        <v>100</v>
      </c>
      <c r="V42" s="128">
        <f t="shared" si="8"/>
        <v>111.76470588235294</v>
      </c>
      <c r="W42" s="128">
        <f t="shared" si="8"/>
        <v>89.47368421052632</v>
      </c>
    </row>
    <row r="43" spans="10:23" ht="11.25">
      <c r="J43" s="134"/>
      <c r="K43" s="134" t="s">
        <v>316</v>
      </c>
      <c r="L43" s="134"/>
      <c r="M43" s="135">
        <f aca="true" t="shared" si="9" ref="M43:R43">M40</f>
        <v>22000</v>
      </c>
      <c r="N43" s="135">
        <f t="shared" si="9"/>
        <v>33983</v>
      </c>
      <c r="O43" s="135">
        <f t="shared" si="9"/>
        <v>34000</v>
      </c>
      <c r="P43" s="135">
        <f t="shared" si="9"/>
        <v>34000</v>
      </c>
      <c r="Q43" s="136">
        <f>Q40</f>
        <v>38000</v>
      </c>
      <c r="R43" s="135">
        <f t="shared" si="9"/>
        <v>34000</v>
      </c>
      <c r="S43" s="136">
        <f>S40</f>
        <v>34000</v>
      </c>
      <c r="T43" s="341">
        <f>S43/R43</f>
        <v>1</v>
      </c>
      <c r="U43" s="144"/>
      <c r="V43" s="144"/>
      <c r="W43" s="144"/>
    </row>
    <row r="44" spans="10:23" ht="11.25">
      <c r="J44" s="138"/>
      <c r="K44" s="138"/>
      <c r="L44" s="138"/>
      <c r="M44" s="108"/>
      <c r="N44" s="108"/>
      <c r="O44" s="108"/>
      <c r="P44" s="108"/>
      <c r="Q44" s="145"/>
      <c r="R44" s="108"/>
      <c r="S44" s="145"/>
      <c r="T44" s="343"/>
      <c r="U44" s="146"/>
      <c r="V44" s="146"/>
      <c r="W44" s="146"/>
    </row>
    <row r="45" spans="1:23" ht="11.25">
      <c r="A45" s="7" t="s">
        <v>393</v>
      </c>
      <c r="B45" s="7"/>
      <c r="C45" s="7"/>
      <c r="D45" s="7"/>
      <c r="E45" s="7"/>
      <c r="F45" s="7"/>
      <c r="G45" s="7"/>
      <c r="H45" s="7"/>
      <c r="I45" s="7"/>
      <c r="J45" s="123" t="s">
        <v>91</v>
      </c>
      <c r="K45" s="123" t="s">
        <v>92</v>
      </c>
      <c r="L45" s="123"/>
      <c r="M45" s="15"/>
      <c r="N45" s="15"/>
      <c r="O45" s="15"/>
      <c r="P45" s="147"/>
      <c r="Q45" s="148"/>
      <c r="R45" s="147"/>
      <c r="S45" s="147"/>
      <c r="T45" s="344"/>
      <c r="U45" s="149"/>
      <c r="V45" s="149"/>
      <c r="W45" s="149"/>
    </row>
    <row r="46" spans="1:23" ht="11.25">
      <c r="A46" s="8" t="s">
        <v>414</v>
      </c>
      <c r="B46" s="8"/>
      <c r="C46" s="8"/>
      <c r="D46" s="8"/>
      <c r="E46" s="8"/>
      <c r="F46" s="8"/>
      <c r="G46" s="8"/>
      <c r="H46" s="8"/>
      <c r="I46" s="8"/>
      <c r="J46" s="8" t="s">
        <v>89</v>
      </c>
      <c r="K46" s="8" t="s">
        <v>137</v>
      </c>
      <c r="L46" s="8"/>
      <c r="M46" s="16"/>
      <c r="N46" s="16"/>
      <c r="O46" s="16"/>
      <c r="P46" s="141"/>
      <c r="Q46" s="142"/>
      <c r="R46" s="141"/>
      <c r="S46" s="141"/>
      <c r="T46" s="342"/>
      <c r="U46" s="143"/>
      <c r="V46" s="143"/>
      <c r="W46" s="143"/>
    </row>
    <row r="47" spans="1:23" ht="11.25">
      <c r="A47" s="60" t="s">
        <v>414</v>
      </c>
      <c r="B47" s="19"/>
      <c r="C47" s="19"/>
      <c r="D47" s="19"/>
      <c r="E47" s="19"/>
      <c r="F47" s="19"/>
      <c r="G47" s="19"/>
      <c r="H47" s="19"/>
      <c r="I47" s="19">
        <v>111</v>
      </c>
      <c r="J47" s="104">
        <v>3</v>
      </c>
      <c r="K47" s="104" t="s">
        <v>7</v>
      </c>
      <c r="L47" s="104"/>
      <c r="M47" s="80">
        <f aca="true" t="shared" si="10" ref="M47:R47">M48+M52</f>
        <v>51000</v>
      </c>
      <c r="N47" s="80">
        <f t="shared" si="10"/>
        <v>53183</v>
      </c>
      <c r="O47" s="80">
        <f>O48+O52</f>
        <v>70000</v>
      </c>
      <c r="P47" s="80">
        <f t="shared" si="10"/>
        <v>110455</v>
      </c>
      <c r="Q47" s="126">
        <f>Q48+Q52</f>
        <v>50000</v>
      </c>
      <c r="R47" s="80">
        <f t="shared" si="10"/>
        <v>55000</v>
      </c>
      <c r="S47" s="127">
        <f>S48+S52</f>
        <v>70400</v>
      </c>
      <c r="T47" s="338">
        <f>S47/R47</f>
        <v>1.28</v>
      </c>
      <c r="U47" s="128">
        <f aca="true" t="shared" si="11" ref="U47:U56">P47/O47*100</f>
        <v>157.79285714285714</v>
      </c>
      <c r="V47" s="128">
        <f aca="true" t="shared" si="12" ref="V47:V56">Q47/P47*100</f>
        <v>45.26730342673487</v>
      </c>
      <c r="W47" s="128">
        <f aca="true" t="shared" si="13" ref="W47:W56">R47/Q47*100</f>
        <v>110.00000000000001</v>
      </c>
    </row>
    <row r="48" spans="1:23" ht="11.25">
      <c r="A48" s="60" t="s">
        <v>414</v>
      </c>
      <c r="B48" s="19"/>
      <c r="C48" s="19"/>
      <c r="D48" s="19"/>
      <c r="E48" s="19"/>
      <c r="F48" s="19"/>
      <c r="G48" s="19"/>
      <c r="H48" s="19"/>
      <c r="I48" s="19">
        <v>111</v>
      </c>
      <c r="J48" s="23">
        <v>32</v>
      </c>
      <c r="K48" s="30" t="s">
        <v>38</v>
      </c>
      <c r="L48" s="71"/>
      <c r="M48" s="28">
        <f aca="true" t="shared" si="14" ref="M48:R48">M49+M51</f>
        <v>0</v>
      </c>
      <c r="N48" s="28">
        <f t="shared" si="14"/>
        <v>28183</v>
      </c>
      <c r="O48" s="28">
        <f t="shared" si="14"/>
        <v>50000</v>
      </c>
      <c r="P48" s="28">
        <f>P49+P51+P50</f>
        <v>90455</v>
      </c>
      <c r="Q48" s="130">
        <f>Q49+Q51</f>
        <v>50000</v>
      </c>
      <c r="R48" s="247">
        <f t="shared" si="14"/>
        <v>40000</v>
      </c>
      <c r="S48" s="129">
        <f>S49+S51</f>
        <v>55400</v>
      </c>
      <c r="T48" s="339">
        <f>S48/R48</f>
        <v>1.385</v>
      </c>
      <c r="U48" s="128">
        <f t="shared" si="11"/>
        <v>180.91</v>
      </c>
      <c r="V48" s="128">
        <f t="shared" si="12"/>
        <v>55.2761041401802</v>
      </c>
      <c r="W48" s="128">
        <f t="shared" si="13"/>
        <v>80</v>
      </c>
    </row>
    <row r="49" spans="1:26" ht="11.25">
      <c r="A49" s="60" t="s">
        <v>414</v>
      </c>
      <c r="B49" s="19"/>
      <c r="C49" s="19"/>
      <c r="D49" s="19"/>
      <c r="E49" s="19">
        <v>4</v>
      </c>
      <c r="F49" s="19"/>
      <c r="G49" s="19"/>
      <c r="H49" s="19"/>
      <c r="I49" s="19">
        <v>111</v>
      </c>
      <c r="J49" s="27">
        <v>3291</v>
      </c>
      <c r="K49" s="27" t="s">
        <v>303</v>
      </c>
      <c r="L49" s="27"/>
      <c r="M49" s="28">
        <v>0</v>
      </c>
      <c r="N49" s="28">
        <v>28183</v>
      </c>
      <c r="O49" s="28">
        <v>28000</v>
      </c>
      <c r="P49" s="28">
        <v>25355</v>
      </c>
      <c r="Q49" s="130">
        <v>37000</v>
      </c>
      <c r="R49" s="247">
        <v>28000</v>
      </c>
      <c r="S49" s="129">
        <v>33400</v>
      </c>
      <c r="T49" s="339">
        <f aca="true" t="shared" si="15" ref="T49:T54">S49/R49</f>
        <v>1.1928571428571428</v>
      </c>
      <c r="U49" s="128">
        <f t="shared" si="11"/>
        <v>90.55357142857143</v>
      </c>
      <c r="V49" s="128">
        <f t="shared" si="12"/>
        <v>145.92782488661013</v>
      </c>
      <c r="W49" s="128">
        <f t="shared" si="13"/>
        <v>75.67567567567568</v>
      </c>
      <c r="Z49" s="163"/>
    </row>
    <row r="50" spans="1:23" ht="11.25" hidden="1">
      <c r="A50" s="60" t="s">
        <v>414</v>
      </c>
      <c r="B50" s="19"/>
      <c r="C50" s="19"/>
      <c r="D50" s="19"/>
      <c r="E50" s="19"/>
      <c r="F50" s="19"/>
      <c r="G50" s="19"/>
      <c r="H50" s="19"/>
      <c r="I50" s="19">
        <v>111</v>
      </c>
      <c r="J50" s="27">
        <v>3291</v>
      </c>
      <c r="K50" s="27" t="s">
        <v>474</v>
      </c>
      <c r="L50" s="27"/>
      <c r="M50" s="28"/>
      <c r="N50" s="28">
        <v>0</v>
      </c>
      <c r="O50" s="28">
        <v>0</v>
      </c>
      <c r="P50" s="28">
        <v>43100</v>
      </c>
      <c r="Q50" s="130"/>
      <c r="R50" s="247">
        <v>0</v>
      </c>
      <c r="S50" s="129">
        <v>0</v>
      </c>
      <c r="T50" s="339" t="e">
        <f t="shared" si="15"/>
        <v>#DIV/0!</v>
      </c>
      <c r="U50" s="128"/>
      <c r="V50" s="128"/>
      <c r="W50" s="128"/>
    </row>
    <row r="51" spans="1:23" ht="11.25">
      <c r="A51" s="60" t="s">
        <v>414</v>
      </c>
      <c r="B51" s="19"/>
      <c r="C51" s="19"/>
      <c r="D51" s="19"/>
      <c r="E51" s="19">
        <v>4</v>
      </c>
      <c r="F51" s="19"/>
      <c r="G51" s="19"/>
      <c r="H51" s="19"/>
      <c r="I51" s="19">
        <v>111</v>
      </c>
      <c r="J51" s="27">
        <v>3221</v>
      </c>
      <c r="K51" s="27" t="s">
        <v>217</v>
      </c>
      <c r="L51" s="27"/>
      <c r="M51" s="28">
        <v>0</v>
      </c>
      <c r="N51" s="28">
        <v>0</v>
      </c>
      <c r="O51" s="28">
        <v>22000</v>
      </c>
      <c r="P51" s="28">
        <v>22000</v>
      </c>
      <c r="Q51" s="130">
        <v>13000</v>
      </c>
      <c r="R51" s="247">
        <v>12000</v>
      </c>
      <c r="S51" s="129">
        <v>22000</v>
      </c>
      <c r="T51" s="339">
        <f t="shared" si="15"/>
        <v>1.8333333333333333</v>
      </c>
      <c r="U51" s="128">
        <f t="shared" si="11"/>
        <v>100</v>
      </c>
      <c r="V51" s="128">
        <f t="shared" si="12"/>
        <v>59.09090909090909</v>
      </c>
      <c r="W51" s="128">
        <f t="shared" si="13"/>
        <v>92.3076923076923</v>
      </c>
    </row>
    <row r="52" spans="1:23" ht="11.25">
      <c r="A52" s="60" t="s">
        <v>414</v>
      </c>
      <c r="I52" s="19">
        <v>111</v>
      </c>
      <c r="J52" s="23">
        <v>38</v>
      </c>
      <c r="K52" s="23" t="s">
        <v>49</v>
      </c>
      <c r="L52" s="23"/>
      <c r="M52" s="24">
        <f>M53</f>
        <v>51000</v>
      </c>
      <c r="N52" s="24">
        <f>N53</f>
        <v>25000</v>
      </c>
      <c r="O52" s="24">
        <f>O53</f>
        <v>20000</v>
      </c>
      <c r="P52" s="28">
        <f>P54+P55</f>
        <v>20000</v>
      </c>
      <c r="Q52" s="28">
        <f>Q53+Q54+Q55</f>
        <v>0</v>
      </c>
      <c r="R52" s="247">
        <f>R53+R54+R55</f>
        <v>15000</v>
      </c>
      <c r="S52" s="28">
        <f>S53+S54+S55</f>
        <v>15000</v>
      </c>
      <c r="T52" s="339">
        <f t="shared" si="15"/>
        <v>1</v>
      </c>
      <c r="U52" s="128">
        <f t="shared" si="11"/>
        <v>100</v>
      </c>
      <c r="V52" s="128">
        <f t="shared" si="12"/>
        <v>0</v>
      </c>
      <c r="W52" s="128" t="e">
        <f t="shared" si="13"/>
        <v>#DIV/0!</v>
      </c>
    </row>
    <row r="53" spans="1:23" ht="11.25" hidden="1">
      <c r="A53" s="60" t="s">
        <v>414</v>
      </c>
      <c r="B53" s="1">
        <v>1</v>
      </c>
      <c r="C53" s="1">
        <v>2</v>
      </c>
      <c r="E53" s="1">
        <v>4</v>
      </c>
      <c r="I53" s="19">
        <v>111</v>
      </c>
      <c r="J53" s="42">
        <v>3811</v>
      </c>
      <c r="K53" s="42" t="s">
        <v>236</v>
      </c>
      <c r="L53" s="42"/>
      <c r="M53" s="43">
        <v>51000</v>
      </c>
      <c r="N53" s="43">
        <v>25000</v>
      </c>
      <c r="O53" s="43">
        <f>O54+O55</f>
        <v>20000</v>
      </c>
      <c r="P53" s="75">
        <v>0</v>
      </c>
      <c r="Q53" s="150">
        <v>0</v>
      </c>
      <c r="R53" s="428">
        <v>0</v>
      </c>
      <c r="S53" s="151">
        <v>0</v>
      </c>
      <c r="T53" s="339" t="e">
        <f t="shared" si="15"/>
        <v>#DIV/0!</v>
      </c>
      <c r="U53" s="128">
        <f t="shared" si="11"/>
        <v>0</v>
      </c>
      <c r="V53" s="128" t="e">
        <f t="shared" si="12"/>
        <v>#DIV/0!</v>
      </c>
      <c r="W53" s="128" t="e">
        <f t="shared" si="13"/>
        <v>#DIV/0!</v>
      </c>
    </row>
    <row r="54" spans="1:23" ht="11.25">
      <c r="A54" s="60" t="s">
        <v>414</v>
      </c>
      <c r="C54" s="1">
        <v>2</v>
      </c>
      <c r="I54" s="19">
        <v>111</v>
      </c>
      <c r="J54" s="23">
        <v>3811</v>
      </c>
      <c r="K54" s="23" t="s">
        <v>383</v>
      </c>
      <c r="L54" s="23"/>
      <c r="M54" s="24"/>
      <c r="N54" s="24">
        <v>0</v>
      </c>
      <c r="O54" s="28">
        <v>5000</v>
      </c>
      <c r="P54" s="28">
        <v>5000</v>
      </c>
      <c r="Q54" s="130">
        <v>0</v>
      </c>
      <c r="R54" s="247">
        <v>5000</v>
      </c>
      <c r="S54" s="129">
        <v>5000</v>
      </c>
      <c r="T54" s="339">
        <f t="shared" si="15"/>
        <v>1</v>
      </c>
      <c r="U54" s="128">
        <f t="shared" si="11"/>
        <v>100</v>
      </c>
      <c r="V54" s="128">
        <f t="shared" si="12"/>
        <v>0</v>
      </c>
      <c r="W54" s="128" t="e">
        <f t="shared" si="13"/>
        <v>#DIV/0!</v>
      </c>
    </row>
    <row r="55" spans="1:23" ht="12" thickBot="1">
      <c r="A55" s="60" t="s">
        <v>414</v>
      </c>
      <c r="C55" s="1">
        <v>2</v>
      </c>
      <c r="I55" s="19">
        <v>111</v>
      </c>
      <c r="J55" s="45">
        <v>3811</v>
      </c>
      <c r="K55" s="45" t="s">
        <v>384</v>
      </c>
      <c r="L55" s="45"/>
      <c r="M55" s="46"/>
      <c r="N55" s="46">
        <v>0</v>
      </c>
      <c r="O55" s="76">
        <v>15000</v>
      </c>
      <c r="P55" s="76">
        <v>15000</v>
      </c>
      <c r="Q55" s="131">
        <v>0</v>
      </c>
      <c r="R55" s="426">
        <v>10000</v>
      </c>
      <c r="S55" s="132">
        <v>10000</v>
      </c>
      <c r="T55" s="340">
        <f>S55/R55</f>
        <v>1</v>
      </c>
      <c r="U55" s="128">
        <f t="shared" si="11"/>
        <v>100</v>
      </c>
      <c r="V55" s="128">
        <f t="shared" si="12"/>
        <v>0</v>
      </c>
      <c r="W55" s="128" t="e">
        <f t="shared" si="13"/>
        <v>#DIV/0!</v>
      </c>
    </row>
    <row r="56" spans="10:23" ht="12" thickBot="1">
      <c r="J56" s="152"/>
      <c r="K56" s="152" t="s">
        <v>316</v>
      </c>
      <c r="L56" s="152"/>
      <c r="M56" s="153">
        <f aca="true" t="shared" si="16" ref="M56:R56">M47</f>
        <v>51000</v>
      </c>
      <c r="N56" s="153">
        <f t="shared" si="16"/>
        <v>53183</v>
      </c>
      <c r="O56" s="153">
        <f t="shared" si="16"/>
        <v>70000</v>
      </c>
      <c r="P56" s="153">
        <f t="shared" si="16"/>
        <v>110455</v>
      </c>
      <c r="Q56" s="136">
        <f>Q47</f>
        <v>50000</v>
      </c>
      <c r="R56" s="153">
        <f t="shared" si="16"/>
        <v>55000</v>
      </c>
      <c r="S56" s="136">
        <f>S47</f>
        <v>70400</v>
      </c>
      <c r="T56" s="341">
        <f>S56/R56</f>
        <v>1.28</v>
      </c>
      <c r="U56" s="128">
        <f t="shared" si="11"/>
        <v>157.79285714285714</v>
      </c>
      <c r="V56" s="128">
        <f t="shared" si="12"/>
        <v>45.26730342673487</v>
      </c>
      <c r="W56" s="128">
        <f t="shared" si="13"/>
        <v>110.00000000000001</v>
      </c>
    </row>
    <row r="57" spans="10:23" ht="12" thickBot="1">
      <c r="J57" s="154"/>
      <c r="K57" s="154" t="s">
        <v>319</v>
      </c>
      <c r="L57" s="154"/>
      <c r="M57" s="155">
        <f aca="true" t="shared" si="17" ref="M57:S57">M30+M36+M43+M56</f>
        <v>396920</v>
      </c>
      <c r="N57" s="155">
        <f>N30+N36+N43+N56</f>
        <v>331731</v>
      </c>
      <c r="O57" s="155">
        <f t="shared" si="17"/>
        <v>314000</v>
      </c>
      <c r="P57" s="155">
        <f t="shared" si="17"/>
        <v>549955</v>
      </c>
      <c r="Q57" s="156">
        <f t="shared" si="17"/>
        <v>336000</v>
      </c>
      <c r="R57" s="155">
        <f t="shared" si="17"/>
        <v>301000</v>
      </c>
      <c r="S57" s="156">
        <f t="shared" si="17"/>
        <v>471614</v>
      </c>
      <c r="T57" s="345">
        <f>S57/R57</f>
        <v>1.5668239202657808</v>
      </c>
      <c r="U57" s="157"/>
      <c r="V57" s="157"/>
      <c r="W57" s="157"/>
    </row>
    <row r="58" spans="10:23" ht="12" thickTop="1">
      <c r="J58" s="49"/>
      <c r="K58" s="158" t="s">
        <v>317</v>
      </c>
      <c r="L58" s="49"/>
      <c r="M58" s="159">
        <f aca="true" t="shared" si="18" ref="M58:S58">M57</f>
        <v>396920</v>
      </c>
      <c r="N58" s="159">
        <f t="shared" si="18"/>
        <v>331731</v>
      </c>
      <c r="O58" s="159">
        <f t="shared" si="18"/>
        <v>314000</v>
      </c>
      <c r="P58" s="159">
        <f t="shared" si="18"/>
        <v>549955</v>
      </c>
      <c r="Q58" s="160">
        <f t="shared" si="18"/>
        <v>336000</v>
      </c>
      <c r="R58" s="159">
        <f t="shared" si="18"/>
        <v>301000</v>
      </c>
      <c r="S58" s="160">
        <f t="shared" si="18"/>
        <v>471614</v>
      </c>
      <c r="T58" s="346">
        <f>S58/R58</f>
        <v>1.5668239202657808</v>
      </c>
      <c r="U58" s="161"/>
      <c r="V58" s="161"/>
      <c r="W58" s="161"/>
    </row>
    <row r="59" spans="13:23" ht="11.25">
      <c r="M59" s="14"/>
      <c r="N59" s="14"/>
      <c r="O59" s="14"/>
      <c r="P59" s="20"/>
      <c r="Q59" s="62"/>
      <c r="R59" s="420"/>
      <c r="S59" s="162"/>
      <c r="U59" s="163"/>
      <c r="V59" s="163"/>
      <c r="W59" s="163"/>
    </row>
    <row r="60" spans="1:23" ht="11.25">
      <c r="A60" s="19"/>
      <c r="B60" s="19"/>
      <c r="C60" s="19"/>
      <c r="D60" s="19"/>
      <c r="E60" s="19"/>
      <c r="F60" s="19"/>
      <c r="G60" s="19"/>
      <c r="H60" s="19"/>
      <c r="I60" s="19"/>
      <c r="J60" s="120" t="s">
        <v>283</v>
      </c>
      <c r="K60" s="120" t="s">
        <v>282</v>
      </c>
      <c r="L60" s="120"/>
      <c r="M60" s="21"/>
      <c r="N60" s="21"/>
      <c r="O60" s="21"/>
      <c r="P60" s="21"/>
      <c r="Q60" s="164"/>
      <c r="R60" s="165"/>
      <c r="S60" s="21"/>
      <c r="T60" s="334"/>
      <c r="U60" s="166"/>
      <c r="V60" s="166"/>
      <c r="W60" s="166"/>
    </row>
    <row r="61" spans="1:23" ht="11.25">
      <c r="A61" s="19"/>
      <c r="B61" s="19"/>
      <c r="C61" s="19"/>
      <c r="D61" s="19"/>
      <c r="E61" s="19"/>
      <c r="F61" s="19"/>
      <c r="G61" s="19"/>
      <c r="H61" s="19"/>
      <c r="I61" s="19"/>
      <c r="J61" s="121" t="s">
        <v>140</v>
      </c>
      <c r="K61" s="121" t="s">
        <v>141</v>
      </c>
      <c r="L61" s="9"/>
      <c r="M61" s="17"/>
      <c r="N61" s="17"/>
      <c r="O61" s="17"/>
      <c r="P61" s="17"/>
      <c r="Q61" s="167"/>
      <c r="R61" s="168"/>
      <c r="S61" s="17"/>
      <c r="T61" s="335"/>
      <c r="U61" s="169"/>
      <c r="V61" s="169"/>
      <c r="W61" s="169"/>
    </row>
    <row r="62" spans="1:23" ht="11.25">
      <c r="A62" s="19"/>
      <c r="B62" s="19"/>
      <c r="C62" s="19"/>
      <c r="D62" s="19"/>
      <c r="E62" s="19"/>
      <c r="F62" s="19"/>
      <c r="G62" s="19"/>
      <c r="H62" s="19"/>
      <c r="I62" s="19">
        <v>100</v>
      </c>
      <c r="J62" s="19" t="s">
        <v>201</v>
      </c>
      <c r="K62" s="19" t="s">
        <v>106</v>
      </c>
      <c r="L62" s="19"/>
      <c r="M62" s="20"/>
      <c r="N62" s="20"/>
      <c r="O62" s="20"/>
      <c r="P62" s="20"/>
      <c r="Q62" s="162"/>
      <c r="R62" s="170"/>
      <c r="S62" s="162"/>
      <c r="U62" s="171"/>
      <c r="V62" s="171"/>
      <c r="W62" s="171"/>
    </row>
    <row r="63" spans="1:23" ht="11.25">
      <c r="A63" s="7" t="s">
        <v>394</v>
      </c>
      <c r="B63" s="7"/>
      <c r="C63" s="7"/>
      <c r="D63" s="7"/>
      <c r="E63" s="7"/>
      <c r="F63" s="7"/>
      <c r="G63" s="7"/>
      <c r="H63" s="7"/>
      <c r="I63" s="7"/>
      <c r="J63" s="123" t="s">
        <v>139</v>
      </c>
      <c r="K63" s="123" t="s">
        <v>138</v>
      </c>
      <c r="L63" s="123"/>
      <c r="M63" s="15"/>
      <c r="N63" s="15"/>
      <c r="O63" s="15"/>
      <c r="P63" s="15"/>
      <c r="Q63" s="148"/>
      <c r="R63" s="147"/>
      <c r="S63" s="15"/>
      <c r="T63" s="336"/>
      <c r="U63" s="149"/>
      <c r="V63" s="149"/>
      <c r="W63" s="149"/>
    </row>
    <row r="64" spans="1:23" ht="11.25">
      <c r="A64" s="8" t="s">
        <v>415</v>
      </c>
      <c r="B64" s="8"/>
      <c r="C64" s="8"/>
      <c r="D64" s="8"/>
      <c r="E64" s="8"/>
      <c r="F64" s="8"/>
      <c r="G64" s="8"/>
      <c r="H64" s="8"/>
      <c r="I64" s="8">
        <v>112</v>
      </c>
      <c r="J64" s="8" t="s">
        <v>89</v>
      </c>
      <c r="K64" s="8" t="s">
        <v>202</v>
      </c>
      <c r="L64" s="8"/>
      <c r="M64" s="16"/>
      <c r="N64" s="16"/>
      <c r="O64" s="16"/>
      <c r="P64" s="16"/>
      <c r="Q64" s="142"/>
      <c r="R64" s="141"/>
      <c r="S64" s="16"/>
      <c r="T64" s="337"/>
      <c r="U64" s="143"/>
      <c r="V64" s="143"/>
      <c r="W64" s="143"/>
    </row>
    <row r="65" spans="1:23" ht="11.25">
      <c r="A65" s="60" t="s">
        <v>415</v>
      </c>
      <c r="I65" s="1">
        <v>112</v>
      </c>
      <c r="J65" s="67">
        <v>3</v>
      </c>
      <c r="K65" s="67" t="s">
        <v>7</v>
      </c>
      <c r="L65" s="67"/>
      <c r="M65" s="81">
        <f>M66+M75+M114</f>
        <v>1456776</v>
      </c>
      <c r="N65" s="81">
        <f>N66+N75+N114+N117</f>
        <v>1391816</v>
      </c>
      <c r="O65" s="80">
        <f>O66+O75+O114</f>
        <v>1462000</v>
      </c>
      <c r="P65" s="80">
        <f>P66+P75+P114+P117</f>
        <v>1546227</v>
      </c>
      <c r="Q65" s="126">
        <f>Q66+Q75+Q114</f>
        <v>1921242</v>
      </c>
      <c r="R65" s="80">
        <f>R66+R75+R114</f>
        <v>1339100</v>
      </c>
      <c r="S65" s="127">
        <f>S66+S75+S114+S117</f>
        <v>1704559</v>
      </c>
      <c r="T65" s="338">
        <f>S65/R65</f>
        <v>1.272913897393772</v>
      </c>
      <c r="U65" s="128">
        <f aca="true" t="shared" si="19" ref="U65:U116">P65/O65*100</f>
        <v>105.76108071135431</v>
      </c>
      <c r="V65" s="128">
        <f aca="true" t="shared" si="20" ref="V65:V116">Q65/P65*100</f>
        <v>124.25355397364035</v>
      </c>
      <c r="W65" s="128">
        <f aca="true" t="shared" si="21" ref="W65:W116">R65/Q65*100</f>
        <v>69.69970467020813</v>
      </c>
    </row>
    <row r="66" spans="1:23" ht="11.25">
      <c r="A66" s="60" t="s">
        <v>415</v>
      </c>
      <c r="I66" s="1">
        <v>112</v>
      </c>
      <c r="J66" s="23">
        <v>31</v>
      </c>
      <c r="K66" s="23" t="s">
        <v>34</v>
      </c>
      <c r="L66" s="23"/>
      <c r="M66" s="24">
        <f aca="true" t="shared" si="22" ref="M66:S66">M67</f>
        <v>898249</v>
      </c>
      <c r="N66" s="24">
        <f t="shared" si="22"/>
        <v>900089</v>
      </c>
      <c r="O66" s="28">
        <f t="shared" si="22"/>
        <v>852000</v>
      </c>
      <c r="P66" s="28">
        <f t="shared" si="22"/>
        <v>861886</v>
      </c>
      <c r="Q66" s="130">
        <f t="shared" si="22"/>
        <v>1244242</v>
      </c>
      <c r="R66" s="247">
        <f t="shared" si="22"/>
        <v>825500</v>
      </c>
      <c r="S66" s="129">
        <f t="shared" si="22"/>
        <v>948409</v>
      </c>
      <c r="T66" s="339">
        <f>S66/R66</f>
        <v>1.1488903694730466</v>
      </c>
      <c r="U66" s="128">
        <f t="shared" si="19"/>
        <v>101.16032863849765</v>
      </c>
      <c r="V66" s="128">
        <f t="shared" si="20"/>
        <v>144.36271154189765</v>
      </c>
      <c r="W66" s="128">
        <f t="shared" si="21"/>
        <v>66.3456144383488</v>
      </c>
    </row>
    <row r="67" spans="1:23" ht="11.25">
      <c r="A67" s="60" t="s">
        <v>415</v>
      </c>
      <c r="I67" s="1">
        <v>112</v>
      </c>
      <c r="J67" s="64">
        <v>311</v>
      </c>
      <c r="K67" s="172" t="s">
        <v>220</v>
      </c>
      <c r="L67" s="65"/>
      <c r="M67" s="81">
        <f>M68+M70+M73+M74</f>
        <v>898249</v>
      </c>
      <c r="N67" s="81">
        <f>N68+N70+N73+N74</f>
        <v>900089</v>
      </c>
      <c r="O67" s="80">
        <f>O68+O70+O73+O74</f>
        <v>852000</v>
      </c>
      <c r="P67" s="80">
        <f>P68+P70+P73+P74+P69+P71+P72</f>
        <v>861886</v>
      </c>
      <c r="Q67" s="80">
        <f aca="true" t="shared" si="23" ref="Q67:W67">Q68+Q70+Q73+Q74+Q69+Q71+Q72</f>
        <v>1244242</v>
      </c>
      <c r="R67" s="80">
        <f t="shared" si="23"/>
        <v>825500</v>
      </c>
      <c r="S67" s="80">
        <f>S68+S70+S73+S74+S69+S71+S72</f>
        <v>948409</v>
      </c>
      <c r="T67" s="338">
        <f>S67/R67</f>
        <v>1.1488903694730466</v>
      </c>
      <c r="U67" s="173" t="e">
        <f t="shared" si="23"/>
        <v>#DIV/0!</v>
      </c>
      <c r="V67" s="173">
        <f t="shared" si="23"/>
        <v>546.6938628813048</v>
      </c>
      <c r="W67" s="173">
        <f t="shared" si="23"/>
        <v>214.82609086013787</v>
      </c>
    </row>
    <row r="68" spans="1:26" ht="11.25">
      <c r="A68" s="60" t="s">
        <v>415</v>
      </c>
      <c r="B68" s="1">
        <v>1</v>
      </c>
      <c r="E68" s="1">
        <v>4</v>
      </c>
      <c r="I68" s="1">
        <v>112</v>
      </c>
      <c r="J68" s="23">
        <v>3111</v>
      </c>
      <c r="K68" s="23" t="s">
        <v>212</v>
      </c>
      <c r="L68" s="23"/>
      <c r="M68" s="24">
        <v>746763</v>
      </c>
      <c r="N68" s="24">
        <v>758976</v>
      </c>
      <c r="O68" s="28">
        <v>700000</v>
      </c>
      <c r="P68" s="28">
        <v>700000</v>
      </c>
      <c r="Q68" s="130">
        <v>1041000</v>
      </c>
      <c r="R68" s="247">
        <v>700000</v>
      </c>
      <c r="S68" s="129">
        <v>770000</v>
      </c>
      <c r="T68" s="339">
        <f>S68/R68</f>
        <v>1.1</v>
      </c>
      <c r="U68" s="128">
        <f t="shared" si="19"/>
        <v>100</v>
      </c>
      <c r="V68" s="128">
        <f t="shared" si="20"/>
        <v>148.71428571428572</v>
      </c>
      <c r="W68" s="128">
        <f t="shared" si="21"/>
        <v>67.24303554274735</v>
      </c>
      <c r="Z68" s="163"/>
    </row>
    <row r="69" spans="1:26" ht="11.25">
      <c r="A69" s="60" t="s">
        <v>415</v>
      </c>
      <c r="E69" s="1">
        <v>4</v>
      </c>
      <c r="I69" s="1">
        <v>112</v>
      </c>
      <c r="J69" s="23">
        <v>3113</v>
      </c>
      <c r="K69" s="23" t="s">
        <v>492</v>
      </c>
      <c r="L69" s="23"/>
      <c r="M69" s="24"/>
      <c r="N69" s="24">
        <v>0</v>
      </c>
      <c r="O69" s="28">
        <v>0</v>
      </c>
      <c r="P69" s="28">
        <v>1500</v>
      </c>
      <c r="Q69" s="130"/>
      <c r="R69" s="247">
        <v>0</v>
      </c>
      <c r="S69" s="129">
        <v>1440</v>
      </c>
      <c r="T69" s="339" t="e">
        <f aca="true" t="shared" si="24" ref="T69:T120">S69/R69</f>
        <v>#DIV/0!</v>
      </c>
      <c r="U69" s="128"/>
      <c r="V69" s="128"/>
      <c r="W69" s="128"/>
      <c r="Z69" s="163"/>
    </row>
    <row r="70" spans="1:26" ht="11.25">
      <c r="A70" s="60" t="s">
        <v>415</v>
      </c>
      <c r="E70" s="1">
        <v>4</v>
      </c>
      <c r="I70" s="1">
        <v>112</v>
      </c>
      <c r="J70" s="23">
        <v>3121</v>
      </c>
      <c r="K70" s="23" t="s">
        <v>36</v>
      </c>
      <c r="L70" s="23"/>
      <c r="M70" s="24">
        <v>23000</v>
      </c>
      <c r="N70" s="24">
        <v>11000</v>
      </c>
      <c r="O70" s="28">
        <v>24800</v>
      </c>
      <c r="P70" s="28">
        <v>21500</v>
      </c>
      <c r="Q70" s="130">
        <v>27000</v>
      </c>
      <c r="R70" s="247">
        <v>0</v>
      </c>
      <c r="S70" s="129">
        <v>22000</v>
      </c>
      <c r="T70" s="339" t="e">
        <f t="shared" si="24"/>
        <v>#DIV/0!</v>
      </c>
      <c r="U70" s="128">
        <f t="shared" si="19"/>
        <v>86.69354838709677</v>
      </c>
      <c r="V70" s="128">
        <f t="shared" si="20"/>
        <v>125.5813953488372</v>
      </c>
      <c r="W70" s="128">
        <f t="shared" si="21"/>
        <v>0</v>
      </c>
      <c r="Z70" s="163"/>
    </row>
    <row r="71" spans="1:26" ht="11.25">
      <c r="A71" s="60" t="s">
        <v>415</v>
      </c>
      <c r="C71" s="1">
        <v>2</v>
      </c>
      <c r="I71" s="1">
        <v>112</v>
      </c>
      <c r="J71" s="23">
        <v>3121</v>
      </c>
      <c r="K71" s="23" t="s">
        <v>475</v>
      </c>
      <c r="L71" s="23"/>
      <c r="M71" s="24"/>
      <c r="N71" s="24">
        <v>0</v>
      </c>
      <c r="O71" s="28">
        <v>0</v>
      </c>
      <c r="P71" s="28">
        <v>6004</v>
      </c>
      <c r="Q71" s="130"/>
      <c r="R71" s="247">
        <v>0</v>
      </c>
      <c r="S71" s="129">
        <v>18000</v>
      </c>
      <c r="T71" s="339" t="e">
        <f t="shared" si="24"/>
        <v>#DIV/0!</v>
      </c>
      <c r="U71" s="128" t="e">
        <f t="shared" si="19"/>
        <v>#DIV/0!</v>
      </c>
      <c r="V71" s="128"/>
      <c r="W71" s="128"/>
      <c r="Z71" s="163"/>
    </row>
    <row r="72" spans="1:26" ht="11.25">
      <c r="A72" s="60" t="s">
        <v>415</v>
      </c>
      <c r="C72" s="1">
        <v>2</v>
      </c>
      <c r="I72" s="1">
        <v>112</v>
      </c>
      <c r="J72" s="23">
        <v>3121</v>
      </c>
      <c r="K72" s="23" t="s">
        <v>476</v>
      </c>
      <c r="L72" s="23"/>
      <c r="M72" s="24"/>
      <c r="N72" s="24">
        <v>0</v>
      </c>
      <c r="O72" s="28">
        <v>0</v>
      </c>
      <c r="P72" s="28">
        <v>10382</v>
      </c>
      <c r="Q72" s="130"/>
      <c r="R72" s="247">
        <v>3000</v>
      </c>
      <c r="S72" s="129">
        <v>3000</v>
      </c>
      <c r="T72" s="339">
        <f t="shared" si="24"/>
        <v>1</v>
      </c>
      <c r="U72" s="128" t="e">
        <f t="shared" si="19"/>
        <v>#DIV/0!</v>
      </c>
      <c r="V72" s="128"/>
      <c r="W72" s="128"/>
      <c r="Z72" s="163"/>
    </row>
    <row r="73" spans="1:26" ht="11.25">
      <c r="A73" s="60" t="s">
        <v>415</v>
      </c>
      <c r="C73" s="1">
        <v>2</v>
      </c>
      <c r="E73" s="1">
        <v>4</v>
      </c>
      <c r="I73" s="1">
        <v>112</v>
      </c>
      <c r="J73" s="23">
        <v>3132</v>
      </c>
      <c r="K73" s="23" t="s">
        <v>257</v>
      </c>
      <c r="L73" s="23"/>
      <c r="M73" s="24">
        <v>115778</v>
      </c>
      <c r="N73" s="24">
        <v>117210</v>
      </c>
      <c r="O73" s="28">
        <v>114000</v>
      </c>
      <c r="P73" s="28">
        <v>110000</v>
      </c>
      <c r="Q73" s="130">
        <v>160422</v>
      </c>
      <c r="R73" s="247">
        <v>110000</v>
      </c>
      <c r="S73" s="129">
        <v>120174</v>
      </c>
      <c r="T73" s="339">
        <f t="shared" si="24"/>
        <v>1.0924909090909092</v>
      </c>
      <c r="U73" s="128">
        <f t="shared" si="19"/>
        <v>96.49122807017544</v>
      </c>
      <c r="V73" s="128">
        <f t="shared" si="20"/>
        <v>145.83818181818182</v>
      </c>
      <c r="W73" s="128">
        <f t="shared" si="21"/>
        <v>68.56914886985575</v>
      </c>
      <c r="Z73" s="163"/>
    </row>
    <row r="74" spans="1:26" ht="11.25">
      <c r="A74" s="60" t="s">
        <v>415</v>
      </c>
      <c r="C74" s="1">
        <v>2</v>
      </c>
      <c r="E74" s="1">
        <v>4</v>
      </c>
      <c r="I74" s="1">
        <v>112</v>
      </c>
      <c r="J74" s="23">
        <v>3133</v>
      </c>
      <c r="K74" s="23" t="s">
        <v>213</v>
      </c>
      <c r="L74" s="23"/>
      <c r="M74" s="24">
        <v>12708</v>
      </c>
      <c r="N74" s="24">
        <v>12903</v>
      </c>
      <c r="O74" s="28">
        <v>13200</v>
      </c>
      <c r="P74" s="28">
        <v>12500</v>
      </c>
      <c r="Q74" s="130">
        <v>15820</v>
      </c>
      <c r="R74" s="247">
        <v>12500</v>
      </c>
      <c r="S74" s="129">
        <v>13795</v>
      </c>
      <c r="T74" s="339">
        <f t="shared" si="24"/>
        <v>1.1036</v>
      </c>
      <c r="U74" s="128">
        <f t="shared" si="19"/>
        <v>94.6969696969697</v>
      </c>
      <c r="V74" s="128">
        <f t="shared" si="20"/>
        <v>126.56</v>
      </c>
      <c r="W74" s="128">
        <f t="shared" si="21"/>
        <v>79.01390644753477</v>
      </c>
      <c r="Z74" s="163"/>
    </row>
    <row r="75" spans="1:23" ht="11.25">
      <c r="A75" s="60" t="s">
        <v>415</v>
      </c>
      <c r="I75" s="1">
        <v>112</v>
      </c>
      <c r="J75" s="23">
        <v>32</v>
      </c>
      <c r="K75" s="30" t="s">
        <v>38</v>
      </c>
      <c r="L75" s="29"/>
      <c r="M75" s="24">
        <f>M76+M81+M86+M108</f>
        <v>535941</v>
      </c>
      <c r="N75" s="24">
        <f>N76+N81+N86+N108</f>
        <v>468952</v>
      </c>
      <c r="O75" s="28">
        <f>O76+O81+O86+O108</f>
        <v>588000</v>
      </c>
      <c r="P75" s="28">
        <f>P76+P81+P86+P108</f>
        <v>646241</v>
      </c>
      <c r="Q75" s="130">
        <f>Q76+Q81+Q86+Q108</f>
        <v>658000</v>
      </c>
      <c r="R75" s="247">
        <f>R76+R81+R86+R108+R105</f>
        <v>486600</v>
      </c>
      <c r="S75" s="129">
        <f>S76+S81+S86+S108+S105</f>
        <v>720450</v>
      </c>
      <c r="T75" s="339">
        <f t="shared" si="24"/>
        <v>1.4805795314426633</v>
      </c>
      <c r="U75" s="128">
        <f t="shared" si="19"/>
        <v>109.90493197278911</v>
      </c>
      <c r="V75" s="128">
        <f t="shared" si="20"/>
        <v>101.8195998087401</v>
      </c>
      <c r="W75" s="128">
        <f t="shared" si="21"/>
        <v>73.95136778115501</v>
      </c>
    </row>
    <row r="76" spans="1:23" ht="11.25">
      <c r="A76" s="60" t="s">
        <v>415</v>
      </c>
      <c r="I76" s="1">
        <v>112</v>
      </c>
      <c r="J76" s="64">
        <v>321</v>
      </c>
      <c r="K76" s="64" t="s">
        <v>39</v>
      </c>
      <c r="L76" s="64"/>
      <c r="M76" s="81">
        <f>M77+M78+M79</f>
        <v>72690</v>
      </c>
      <c r="N76" s="81">
        <f>N77+N78+N79</f>
        <v>76659</v>
      </c>
      <c r="O76" s="80">
        <f>O77+O78+O79</f>
        <v>100000</v>
      </c>
      <c r="P76" s="80">
        <f>P77+P78+P79+P80</f>
        <v>71000</v>
      </c>
      <c r="Q76" s="80">
        <f>Q77+Q78+Q79+Q80</f>
        <v>119000</v>
      </c>
      <c r="R76" s="80">
        <f>R77+R78+R79+R80</f>
        <v>69000</v>
      </c>
      <c r="S76" s="127">
        <f>S77+S78+S79+S80</f>
        <v>77000</v>
      </c>
      <c r="T76" s="339">
        <f t="shared" si="24"/>
        <v>1.1159420289855073</v>
      </c>
      <c r="U76" s="128">
        <f t="shared" si="19"/>
        <v>71</v>
      </c>
      <c r="V76" s="128">
        <f t="shared" si="20"/>
        <v>167.6056338028169</v>
      </c>
      <c r="W76" s="128">
        <f t="shared" si="21"/>
        <v>57.98319327731093</v>
      </c>
    </row>
    <row r="77" spans="1:23" ht="11.25">
      <c r="A77" s="60" t="s">
        <v>415</v>
      </c>
      <c r="E77" s="1">
        <v>4</v>
      </c>
      <c r="I77" s="1">
        <v>112</v>
      </c>
      <c r="J77" s="23">
        <v>3211</v>
      </c>
      <c r="K77" s="23" t="s">
        <v>214</v>
      </c>
      <c r="L77" s="23"/>
      <c r="M77" s="24">
        <v>14358</v>
      </c>
      <c r="N77" s="24">
        <v>16056</v>
      </c>
      <c r="O77" s="28">
        <v>25000</v>
      </c>
      <c r="P77" s="28">
        <v>25000</v>
      </c>
      <c r="Q77" s="130">
        <v>29000</v>
      </c>
      <c r="R77" s="247">
        <v>20000</v>
      </c>
      <c r="S77" s="129">
        <v>20000</v>
      </c>
      <c r="T77" s="339">
        <f t="shared" si="24"/>
        <v>1</v>
      </c>
      <c r="U77" s="128">
        <f t="shared" si="19"/>
        <v>100</v>
      </c>
      <c r="V77" s="128">
        <f t="shared" si="20"/>
        <v>115.99999999999999</v>
      </c>
      <c r="W77" s="128">
        <f t="shared" si="21"/>
        <v>68.96551724137932</v>
      </c>
    </row>
    <row r="78" spans="1:23" ht="11.25">
      <c r="A78" s="60" t="s">
        <v>415</v>
      </c>
      <c r="E78" s="1">
        <v>4</v>
      </c>
      <c r="I78" s="1">
        <v>112</v>
      </c>
      <c r="J78" s="23">
        <v>3212</v>
      </c>
      <c r="K78" s="23" t="s">
        <v>215</v>
      </c>
      <c r="L78" s="23"/>
      <c r="M78" s="24">
        <v>56212</v>
      </c>
      <c r="N78" s="24">
        <v>54216</v>
      </c>
      <c r="O78" s="28">
        <v>60000</v>
      </c>
      <c r="P78" s="28">
        <v>38000</v>
      </c>
      <c r="Q78" s="130">
        <v>80000</v>
      </c>
      <c r="R78" s="247">
        <v>38000</v>
      </c>
      <c r="S78" s="129">
        <v>43000</v>
      </c>
      <c r="T78" s="339">
        <f t="shared" si="24"/>
        <v>1.131578947368421</v>
      </c>
      <c r="U78" s="128">
        <f t="shared" si="19"/>
        <v>63.33333333333333</v>
      </c>
      <c r="V78" s="128">
        <f t="shared" si="20"/>
        <v>210.52631578947367</v>
      </c>
      <c r="W78" s="128">
        <f t="shared" si="21"/>
        <v>47.5</v>
      </c>
    </row>
    <row r="79" spans="1:23" ht="11.25">
      <c r="A79" s="60" t="s">
        <v>415</v>
      </c>
      <c r="E79" s="1">
        <v>4</v>
      </c>
      <c r="I79" s="1">
        <v>112</v>
      </c>
      <c r="J79" s="23">
        <v>3213</v>
      </c>
      <c r="K79" s="23" t="s">
        <v>216</v>
      </c>
      <c r="L79" s="23"/>
      <c r="M79" s="24">
        <v>2120</v>
      </c>
      <c r="N79" s="24">
        <v>6387</v>
      </c>
      <c r="O79" s="28">
        <v>15000</v>
      </c>
      <c r="P79" s="28">
        <v>1000</v>
      </c>
      <c r="Q79" s="130">
        <v>10000</v>
      </c>
      <c r="R79" s="247">
        <v>4000</v>
      </c>
      <c r="S79" s="129">
        <v>7000</v>
      </c>
      <c r="T79" s="339">
        <f t="shared" si="24"/>
        <v>1.75</v>
      </c>
      <c r="U79" s="128">
        <f t="shared" si="19"/>
        <v>6.666666666666667</v>
      </c>
      <c r="V79" s="128">
        <f t="shared" si="20"/>
        <v>1000</v>
      </c>
      <c r="W79" s="128">
        <f t="shared" si="21"/>
        <v>40</v>
      </c>
    </row>
    <row r="80" spans="1:23" ht="11.25">
      <c r="A80" s="60" t="s">
        <v>415</v>
      </c>
      <c r="I80" s="1">
        <v>112</v>
      </c>
      <c r="J80" s="23">
        <v>3214</v>
      </c>
      <c r="K80" s="23" t="s">
        <v>477</v>
      </c>
      <c r="L80" s="23"/>
      <c r="M80" s="24"/>
      <c r="N80" s="24">
        <v>0</v>
      </c>
      <c r="O80" s="28">
        <v>0</v>
      </c>
      <c r="P80" s="28">
        <v>7000</v>
      </c>
      <c r="Q80" s="130">
        <v>0</v>
      </c>
      <c r="R80" s="247">
        <v>7000</v>
      </c>
      <c r="S80" s="129">
        <v>7000</v>
      </c>
      <c r="T80" s="339">
        <f t="shared" si="24"/>
        <v>1</v>
      </c>
      <c r="U80" s="128" t="e">
        <f t="shared" si="19"/>
        <v>#DIV/0!</v>
      </c>
      <c r="V80" s="128">
        <f t="shared" si="20"/>
        <v>0</v>
      </c>
      <c r="W80" s="128" t="e">
        <f t="shared" si="21"/>
        <v>#DIV/0!</v>
      </c>
    </row>
    <row r="81" spans="1:23" ht="11.25">
      <c r="A81" s="60" t="s">
        <v>415</v>
      </c>
      <c r="I81" s="1">
        <v>112</v>
      </c>
      <c r="J81" s="64">
        <v>322</v>
      </c>
      <c r="K81" s="64" t="s">
        <v>93</v>
      </c>
      <c r="L81" s="64"/>
      <c r="M81" s="81">
        <f aca="true" t="shared" si="25" ref="M81:R81">M82+M83+M84</f>
        <v>104522</v>
      </c>
      <c r="N81" s="81">
        <f t="shared" si="25"/>
        <v>102857</v>
      </c>
      <c r="O81" s="80">
        <f t="shared" si="25"/>
        <v>130000</v>
      </c>
      <c r="P81" s="80">
        <f t="shared" si="25"/>
        <v>142000</v>
      </c>
      <c r="Q81" s="80">
        <f t="shared" si="25"/>
        <v>145000</v>
      </c>
      <c r="R81" s="80">
        <f t="shared" si="25"/>
        <v>131000</v>
      </c>
      <c r="S81" s="127">
        <f>S82+S83+S84+S85</f>
        <v>200000</v>
      </c>
      <c r="T81" s="339">
        <f t="shared" si="24"/>
        <v>1.5267175572519085</v>
      </c>
      <c r="U81" s="128">
        <f t="shared" si="19"/>
        <v>109.23076923076923</v>
      </c>
      <c r="V81" s="128">
        <f t="shared" si="20"/>
        <v>102.11267605633803</v>
      </c>
      <c r="W81" s="128">
        <f t="shared" si="21"/>
        <v>90.3448275862069</v>
      </c>
    </row>
    <row r="82" spans="1:23" ht="11.25">
      <c r="A82" s="60" t="s">
        <v>415</v>
      </c>
      <c r="E82" s="1">
        <v>4</v>
      </c>
      <c r="I82" s="1">
        <v>112</v>
      </c>
      <c r="J82" s="23">
        <v>3221</v>
      </c>
      <c r="K82" s="23" t="s">
        <v>217</v>
      </c>
      <c r="L82" s="23"/>
      <c r="M82" s="24">
        <v>33295</v>
      </c>
      <c r="N82" s="24">
        <v>23313</v>
      </c>
      <c r="O82" s="28">
        <v>30000</v>
      </c>
      <c r="P82" s="28">
        <v>45000</v>
      </c>
      <c r="Q82" s="130">
        <v>35000</v>
      </c>
      <c r="R82" s="247">
        <v>36000</v>
      </c>
      <c r="S82" s="129">
        <v>40000</v>
      </c>
      <c r="T82" s="339">
        <f t="shared" si="24"/>
        <v>1.1111111111111112</v>
      </c>
      <c r="U82" s="128">
        <f t="shared" si="19"/>
        <v>150</v>
      </c>
      <c r="V82" s="128">
        <f t="shared" si="20"/>
        <v>77.77777777777779</v>
      </c>
      <c r="W82" s="128">
        <f t="shared" si="21"/>
        <v>102.85714285714285</v>
      </c>
    </row>
    <row r="83" spans="1:23" ht="11.25">
      <c r="A83" s="60" t="s">
        <v>415</v>
      </c>
      <c r="E83" s="1">
        <v>4</v>
      </c>
      <c r="I83" s="1">
        <v>112</v>
      </c>
      <c r="J83" s="23">
        <v>3223</v>
      </c>
      <c r="K83" s="30" t="s">
        <v>218</v>
      </c>
      <c r="L83" s="29"/>
      <c r="M83" s="24">
        <v>66119</v>
      </c>
      <c r="N83" s="24">
        <v>58596</v>
      </c>
      <c r="O83" s="28">
        <v>90000</v>
      </c>
      <c r="P83" s="28">
        <v>90000</v>
      </c>
      <c r="Q83" s="130">
        <v>100000</v>
      </c>
      <c r="R83" s="247">
        <v>90000</v>
      </c>
      <c r="S83" s="129">
        <v>140000</v>
      </c>
      <c r="T83" s="339">
        <f t="shared" si="24"/>
        <v>1.5555555555555556</v>
      </c>
      <c r="U83" s="128">
        <f t="shared" si="19"/>
        <v>100</v>
      </c>
      <c r="V83" s="128">
        <f t="shared" si="20"/>
        <v>111.11111111111111</v>
      </c>
      <c r="W83" s="128">
        <f t="shared" si="21"/>
        <v>90</v>
      </c>
    </row>
    <row r="84" spans="1:23" ht="11.25">
      <c r="A84" s="60" t="s">
        <v>415</v>
      </c>
      <c r="E84" s="1">
        <v>4</v>
      </c>
      <c r="I84" s="1">
        <v>112</v>
      </c>
      <c r="J84" s="23">
        <v>3225</v>
      </c>
      <c r="K84" s="23" t="s">
        <v>219</v>
      </c>
      <c r="L84" s="23"/>
      <c r="M84" s="24">
        <v>5108</v>
      </c>
      <c r="N84" s="24">
        <v>20948</v>
      </c>
      <c r="O84" s="28">
        <v>10000</v>
      </c>
      <c r="P84" s="28">
        <v>7000</v>
      </c>
      <c r="Q84" s="130">
        <v>10000</v>
      </c>
      <c r="R84" s="247">
        <v>5000</v>
      </c>
      <c r="S84" s="129">
        <v>20000</v>
      </c>
      <c r="T84" s="339">
        <f t="shared" si="24"/>
        <v>4</v>
      </c>
      <c r="U84" s="128">
        <f t="shared" si="19"/>
        <v>70</v>
      </c>
      <c r="V84" s="128">
        <f t="shared" si="20"/>
        <v>142.85714285714286</v>
      </c>
      <c r="W84" s="128">
        <f t="shared" si="21"/>
        <v>50</v>
      </c>
    </row>
    <row r="85" spans="1:23" ht="11.25" hidden="1">
      <c r="A85" s="60"/>
      <c r="J85" s="23">
        <v>3227</v>
      </c>
      <c r="K85" s="23" t="s">
        <v>379</v>
      </c>
      <c r="L85" s="23"/>
      <c r="M85" s="24"/>
      <c r="N85" s="24"/>
      <c r="O85" s="28"/>
      <c r="P85" s="28"/>
      <c r="Q85" s="130"/>
      <c r="R85" s="80">
        <v>0</v>
      </c>
      <c r="S85" s="129">
        <v>0</v>
      </c>
      <c r="T85" s="339" t="e">
        <f t="shared" si="24"/>
        <v>#DIV/0!</v>
      </c>
      <c r="U85" s="128"/>
      <c r="V85" s="128"/>
      <c r="W85" s="128"/>
    </row>
    <row r="86" spans="1:23" ht="11.25">
      <c r="A86" s="60" t="s">
        <v>415</v>
      </c>
      <c r="I86" s="1">
        <v>112</v>
      </c>
      <c r="J86" s="64">
        <v>323</v>
      </c>
      <c r="K86" s="64" t="s">
        <v>41</v>
      </c>
      <c r="L86" s="64"/>
      <c r="M86" s="81">
        <f>M87+M88+M89+M90+M91+M95+M96+M97+M98+M103+M104</f>
        <v>235923</v>
      </c>
      <c r="N86" s="81">
        <f>N87+N88+N89+N90+N91+N95+N96+N97+N98+N103+N104+N100</f>
        <v>242623</v>
      </c>
      <c r="O86" s="80">
        <f>O87+O88+O89+O90+O91+O95+O96+O97+O98+O103+O104+O100</f>
        <v>306500</v>
      </c>
      <c r="P86" s="80">
        <f>P87+P88+P89+P90+P91+P95+P96+P97+P98+P103+P104+P100+P92+P93+P94+P99+P101+P102+P105</f>
        <v>343816</v>
      </c>
      <c r="Q86" s="80">
        <f>Q87+Q88+Q89+Q90+Q91+Q95+Q96+Q97+Q98+Q103+Q104+Q100+Q92+Q93+Q94+Q99+Q101+Q102+Q105</f>
        <v>339000</v>
      </c>
      <c r="R86" s="80">
        <f>R87+R88+R89+R90+R91+R95+R96+R97+R98+R103+R104+R100+R92+R93+R94+R99+R101+R102</f>
        <v>228600</v>
      </c>
      <c r="S86" s="127">
        <f>S87+S88+S89+S90+S91+S95+S96+S97+S98+S103+S104+S100+S92+S93+S94+S99+S101+S102</f>
        <v>359200</v>
      </c>
      <c r="T86" s="339">
        <f t="shared" si="24"/>
        <v>1.5713035870516185</v>
      </c>
      <c r="U86" s="128">
        <f t="shared" si="19"/>
        <v>112.17487765089722</v>
      </c>
      <c r="V86" s="128">
        <f t="shared" si="20"/>
        <v>98.59925076203551</v>
      </c>
      <c r="W86" s="128">
        <f t="shared" si="21"/>
        <v>67.43362831858407</v>
      </c>
    </row>
    <row r="87" spans="1:23" ht="11.25">
      <c r="A87" s="60" t="s">
        <v>415</v>
      </c>
      <c r="C87" s="1">
        <v>2</v>
      </c>
      <c r="D87" s="1">
        <v>3</v>
      </c>
      <c r="E87" s="1">
        <v>4</v>
      </c>
      <c r="I87" s="1">
        <v>112</v>
      </c>
      <c r="J87" s="23">
        <v>3231</v>
      </c>
      <c r="K87" s="23" t="s">
        <v>221</v>
      </c>
      <c r="L87" s="64"/>
      <c r="M87" s="24">
        <v>56529</v>
      </c>
      <c r="N87" s="24">
        <v>52676</v>
      </c>
      <c r="O87" s="28">
        <v>50000</v>
      </c>
      <c r="P87" s="28">
        <v>65000</v>
      </c>
      <c r="Q87" s="130">
        <v>52000</v>
      </c>
      <c r="R87" s="247">
        <v>52000</v>
      </c>
      <c r="S87" s="129">
        <v>65000</v>
      </c>
      <c r="T87" s="339">
        <f t="shared" si="24"/>
        <v>1.25</v>
      </c>
      <c r="U87" s="128">
        <f t="shared" si="19"/>
        <v>130</v>
      </c>
      <c r="V87" s="128">
        <f t="shared" si="20"/>
        <v>80</v>
      </c>
      <c r="W87" s="128">
        <f t="shared" si="21"/>
        <v>100</v>
      </c>
    </row>
    <row r="88" spans="1:23" ht="11.25">
      <c r="A88" s="60" t="s">
        <v>415</v>
      </c>
      <c r="C88" s="1">
        <v>2</v>
      </c>
      <c r="D88" s="1">
        <v>3</v>
      </c>
      <c r="E88" s="1">
        <v>4</v>
      </c>
      <c r="I88" s="1">
        <v>112</v>
      </c>
      <c r="J88" s="23">
        <v>3232</v>
      </c>
      <c r="K88" s="23" t="s">
        <v>222</v>
      </c>
      <c r="L88" s="64"/>
      <c r="M88" s="24">
        <v>12606</v>
      </c>
      <c r="N88" s="24">
        <v>6444</v>
      </c>
      <c r="O88" s="28">
        <v>5000</v>
      </c>
      <c r="P88" s="28">
        <v>4000</v>
      </c>
      <c r="Q88" s="130">
        <v>10000</v>
      </c>
      <c r="R88" s="247">
        <v>3200</v>
      </c>
      <c r="S88" s="129">
        <v>4000</v>
      </c>
      <c r="T88" s="339">
        <f t="shared" si="24"/>
        <v>1.25</v>
      </c>
      <c r="U88" s="128">
        <f t="shared" si="19"/>
        <v>80</v>
      </c>
      <c r="V88" s="128">
        <f t="shared" si="20"/>
        <v>250</v>
      </c>
      <c r="W88" s="128">
        <f t="shared" si="21"/>
        <v>32</v>
      </c>
    </row>
    <row r="89" spans="1:23" ht="11.25">
      <c r="A89" s="60" t="s">
        <v>415</v>
      </c>
      <c r="C89" s="1">
        <v>2</v>
      </c>
      <c r="D89" s="1">
        <v>3</v>
      </c>
      <c r="E89" s="1">
        <v>4</v>
      </c>
      <c r="I89" s="1">
        <v>112</v>
      </c>
      <c r="J89" s="23">
        <v>3232</v>
      </c>
      <c r="K89" s="23" t="s">
        <v>368</v>
      </c>
      <c r="L89" s="64"/>
      <c r="M89" s="24">
        <v>12876</v>
      </c>
      <c r="N89" s="24">
        <v>4171</v>
      </c>
      <c r="O89" s="28">
        <v>10000</v>
      </c>
      <c r="P89" s="28">
        <v>12000</v>
      </c>
      <c r="Q89" s="130">
        <v>10000</v>
      </c>
      <c r="R89" s="247">
        <v>6000</v>
      </c>
      <c r="S89" s="129">
        <v>30000</v>
      </c>
      <c r="T89" s="339">
        <f t="shared" si="24"/>
        <v>5</v>
      </c>
      <c r="U89" s="128">
        <f t="shared" si="19"/>
        <v>120</v>
      </c>
      <c r="V89" s="128">
        <f t="shared" si="20"/>
        <v>83.33333333333334</v>
      </c>
      <c r="W89" s="128">
        <f t="shared" si="21"/>
        <v>60</v>
      </c>
    </row>
    <row r="90" spans="1:23" ht="11.25">
      <c r="A90" s="60" t="s">
        <v>415</v>
      </c>
      <c r="C90" s="1">
        <v>2</v>
      </c>
      <c r="D90" s="1">
        <v>3</v>
      </c>
      <c r="E90" s="1">
        <v>4</v>
      </c>
      <c r="I90" s="1">
        <v>112</v>
      </c>
      <c r="J90" s="23">
        <v>3233</v>
      </c>
      <c r="K90" s="23" t="s">
        <v>208</v>
      </c>
      <c r="L90" s="64"/>
      <c r="M90" s="24">
        <v>39617</v>
      </c>
      <c r="N90" s="24">
        <v>34867</v>
      </c>
      <c r="O90" s="28">
        <v>30000</v>
      </c>
      <c r="P90" s="28">
        <v>40000</v>
      </c>
      <c r="Q90" s="130">
        <v>35000</v>
      </c>
      <c r="R90" s="247">
        <v>32000</v>
      </c>
      <c r="S90" s="129">
        <v>47000</v>
      </c>
      <c r="T90" s="339">
        <f t="shared" si="24"/>
        <v>1.46875</v>
      </c>
      <c r="U90" s="128">
        <f t="shared" si="19"/>
        <v>133.33333333333331</v>
      </c>
      <c r="V90" s="128">
        <f t="shared" si="20"/>
        <v>87.5</v>
      </c>
      <c r="W90" s="128">
        <f t="shared" si="21"/>
        <v>91.42857142857143</v>
      </c>
    </row>
    <row r="91" spans="1:23" ht="11.25">
      <c r="A91" s="60" t="s">
        <v>415</v>
      </c>
      <c r="C91" s="1">
        <v>2</v>
      </c>
      <c r="D91" s="1">
        <v>3</v>
      </c>
      <c r="E91" s="1">
        <v>4</v>
      </c>
      <c r="I91" s="1">
        <v>112</v>
      </c>
      <c r="J91" s="23">
        <v>3234</v>
      </c>
      <c r="K91" s="30" t="s">
        <v>223</v>
      </c>
      <c r="L91" s="65"/>
      <c r="M91" s="24">
        <v>4742</v>
      </c>
      <c r="N91" s="24">
        <v>6361</v>
      </c>
      <c r="O91" s="28">
        <v>6500</v>
      </c>
      <c r="P91" s="28">
        <v>11000</v>
      </c>
      <c r="Q91" s="130">
        <v>30000</v>
      </c>
      <c r="R91" s="247">
        <v>8800</v>
      </c>
      <c r="S91" s="129">
        <v>10000</v>
      </c>
      <c r="T91" s="339">
        <f t="shared" si="24"/>
        <v>1.1363636363636365</v>
      </c>
      <c r="U91" s="128">
        <f t="shared" si="19"/>
        <v>169.23076923076923</v>
      </c>
      <c r="V91" s="128">
        <f t="shared" si="20"/>
        <v>272.7272727272727</v>
      </c>
      <c r="W91" s="128">
        <f t="shared" si="21"/>
        <v>29.333333333333332</v>
      </c>
    </row>
    <row r="92" spans="1:23" ht="11.25">
      <c r="A92" s="60" t="s">
        <v>415</v>
      </c>
      <c r="E92" s="1">
        <v>4</v>
      </c>
      <c r="I92" s="1">
        <v>112</v>
      </c>
      <c r="J92" s="23">
        <v>3234</v>
      </c>
      <c r="K92" s="30" t="s">
        <v>580</v>
      </c>
      <c r="L92" s="65"/>
      <c r="M92" s="24"/>
      <c r="N92" s="24">
        <v>0</v>
      </c>
      <c r="O92" s="28">
        <v>0</v>
      </c>
      <c r="P92" s="28">
        <v>25049</v>
      </c>
      <c r="Q92" s="130">
        <v>0</v>
      </c>
      <c r="R92" s="247">
        <v>0</v>
      </c>
      <c r="S92" s="129">
        <v>6000</v>
      </c>
      <c r="T92" s="339" t="e">
        <f t="shared" si="24"/>
        <v>#DIV/0!</v>
      </c>
      <c r="U92" s="128" t="e">
        <f t="shared" si="19"/>
        <v>#DIV/0!</v>
      </c>
      <c r="V92" s="128">
        <f t="shared" si="20"/>
        <v>0</v>
      </c>
      <c r="W92" s="128" t="e">
        <f t="shared" si="21"/>
        <v>#DIV/0!</v>
      </c>
    </row>
    <row r="93" spans="1:23" ht="11.25">
      <c r="A93" s="60" t="s">
        <v>415</v>
      </c>
      <c r="C93" s="1">
        <v>2</v>
      </c>
      <c r="I93" s="1">
        <v>112</v>
      </c>
      <c r="J93" s="23">
        <v>3236</v>
      </c>
      <c r="K93" s="30" t="s">
        <v>478</v>
      </c>
      <c r="L93" s="65"/>
      <c r="M93" s="24"/>
      <c r="N93" s="24">
        <v>0</v>
      </c>
      <c r="O93" s="28">
        <v>0</v>
      </c>
      <c r="P93" s="28">
        <v>3567</v>
      </c>
      <c r="Q93" s="130">
        <v>0</v>
      </c>
      <c r="R93" s="247">
        <v>3000</v>
      </c>
      <c r="S93" s="129">
        <v>10000</v>
      </c>
      <c r="T93" s="339">
        <f t="shared" si="24"/>
        <v>3.3333333333333335</v>
      </c>
      <c r="U93" s="128" t="e">
        <f t="shared" si="19"/>
        <v>#DIV/0!</v>
      </c>
      <c r="V93" s="128">
        <f t="shared" si="20"/>
        <v>0</v>
      </c>
      <c r="W93" s="128" t="e">
        <f t="shared" si="21"/>
        <v>#DIV/0!</v>
      </c>
    </row>
    <row r="94" spans="1:23" ht="11.25" hidden="1">
      <c r="A94" s="60" t="s">
        <v>415</v>
      </c>
      <c r="C94" s="1">
        <v>2</v>
      </c>
      <c r="D94" s="1">
        <v>3</v>
      </c>
      <c r="I94" s="1">
        <v>112</v>
      </c>
      <c r="J94" s="23">
        <v>3236</v>
      </c>
      <c r="K94" s="30" t="s">
        <v>479</v>
      </c>
      <c r="L94" s="65"/>
      <c r="M94" s="24"/>
      <c r="N94" s="24">
        <v>0</v>
      </c>
      <c r="O94" s="28">
        <v>0</v>
      </c>
      <c r="P94" s="28">
        <v>8000</v>
      </c>
      <c r="Q94" s="130">
        <v>0</v>
      </c>
      <c r="R94" s="247">
        <v>0</v>
      </c>
      <c r="S94" s="129">
        <v>0</v>
      </c>
      <c r="T94" s="339" t="e">
        <f t="shared" si="24"/>
        <v>#DIV/0!</v>
      </c>
      <c r="U94" s="128" t="e">
        <f t="shared" si="19"/>
        <v>#DIV/0!</v>
      </c>
      <c r="V94" s="128">
        <f t="shared" si="20"/>
        <v>0</v>
      </c>
      <c r="W94" s="128" t="e">
        <f t="shared" si="21"/>
        <v>#DIV/0!</v>
      </c>
    </row>
    <row r="95" spans="1:23" ht="11.25">
      <c r="A95" s="60" t="s">
        <v>415</v>
      </c>
      <c r="C95" s="1">
        <v>2</v>
      </c>
      <c r="D95" s="1">
        <v>3</v>
      </c>
      <c r="E95" s="1">
        <v>4</v>
      </c>
      <c r="I95" s="1">
        <v>112</v>
      </c>
      <c r="J95" s="23">
        <v>3237</v>
      </c>
      <c r="K95" s="30" t="s">
        <v>224</v>
      </c>
      <c r="L95" s="65"/>
      <c r="M95" s="24">
        <v>44737</v>
      </c>
      <c r="N95" s="24">
        <v>58503</v>
      </c>
      <c r="O95" s="28">
        <v>100000</v>
      </c>
      <c r="P95" s="28">
        <v>11000</v>
      </c>
      <c r="Q95" s="130">
        <v>100000</v>
      </c>
      <c r="R95" s="247">
        <v>10000</v>
      </c>
      <c r="S95" s="129">
        <v>60000</v>
      </c>
      <c r="T95" s="339">
        <f t="shared" si="24"/>
        <v>6</v>
      </c>
      <c r="U95" s="128">
        <f t="shared" si="19"/>
        <v>11</v>
      </c>
      <c r="V95" s="128">
        <f t="shared" si="20"/>
        <v>909.0909090909091</v>
      </c>
      <c r="W95" s="128">
        <f t="shared" si="21"/>
        <v>10</v>
      </c>
    </row>
    <row r="96" spans="1:23" ht="11.25">
      <c r="A96" s="60" t="s">
        <v>415</v>
      </c>
      <c r="C96" s="1">
        <v>2</v>
      </c>
      <c r="D96" s="1">
        <v>3</v>
      </c>
      <c r="E96" s="1">
        <v>4</v>
      </c>
      <c r="I96" s="1">
        <v>112</v>
      </c>
      <c r="J96" s="23">
        <v>3237</v>
      </c>
      <c r="K96" s="23" t="s">
        <v>225</v>
      </c>
      <c r="L96" s="64"/>
      <c r="M96" s="24">
        <v>24401</v>
      </c>
      <c r="N96" s="24">
        <v>34986</v>
      </c>
      <c r="O96" s="28">
        <v>50000</v>
      </c>
      <c r="P96" s="28">
        <v>31000</v>
      </c>
      <c r="Q96" s="130">
        <v>60000</v>
      </c>
      <c r="R96" s="247">
        <v>25000</v>
      </c>
      <c r="S96" s="129">
        <v>25000</v>
      </c>
      <c r="T96" s="339">
        <f t="shared" si="24"/>
        <v>1</v>
      </c>
      <c r="U96" s="128">
        <f t="shared" si="19"/>
        <v>62</v>
      </c>
      <c r="V96" s="128">
        <f t="shared" si="20"/>
        <v>193.5483870967742</v>
      </c>
      <c r="W96" s="128">
        <f t="shared" si="21"/>
        <v>41.66666666666667</v>
      </c>
    </row>
    <row r="97" spans="1:23" ht="11.25">
      <c r="A97" s="60" t="s">
        <v>415</v>
      </c>
      <c r="C97" s="1">
        <v>2</v>
      </c>
      <c r="D97" s="1">
        <v>3</v>
      </c>
      <c r="E97" s="1">
        <v>4</v>
      </c>
      <c r="I97" s="1">
        <v>112</v>
      </c>
      <c r="J97" s="23">
        <v>3237</v>
      </c>
      <c r="K97" s="23" t="s">
        <v>310</v>
      </c>
      <c r="L97" s="64"/>
      <c r="M97" s="24">
        <v>11570</v>
      </c>
      <c r="N97" s="24">
        <v>1920</v>
      </c>
      <c r="O97" s="28">
        <v>5000</v>
      </c>
      <c r="P97" s="28">
        <v>5500</v>
      </c>
      <c r="Q97" s="130">
        <v>10000</v>
      </c>
      <c r="R97" s="247">
        <v>5000</v>
      </c>
      <c r="S97" s="129">
        <v>5000</v>
      </c>
      <c r="T97" s="339">
        <f t="shared" si="24"/>
        <v>1</v>
      </c>
      <c r="U97" s="128">
        <f t="shared" si="19"/>
        <v>110.00000000000001</v>
      </c>
      <c r="V97" s="128">
        <f t="shared" si="20"/>
        <v>181.8181818181818</v>
      </c>
      <c r="W97" s="128">
        <f t="shared" si="21"/>
        <v>50</v>
      </c>
    </row>
    <row r="98" spans="1:23" ht="11.25">
      <c r="A98" s="60" t="s">
        <v>415</v>
      </c>
      <c r="C98" s="1">
        <v>2</v>
      </c>
      <c r="D98" s="1">
        <v>3</v>
      </c>
      <c r="E98" s="1">
        <v>4</v>
      </c>
      <c r="I98" s="1">
        <v>112</v>
      </c>
      <c r="J98" s="23">
        <v>3237</v>
      </c>
      <c r="K98" s="23" t="s">
        <v>335</v>
      </c>
      <c r="L98" s="64"/>
      <c r="M98" s="24">
        <v>4124</v>
      </c>
      <c r="N98" s="24">
        <v>6640</v>
      </c>
      <c r="O98" s="28">
        <v>10000</v>
      </c>
      <c r="P98" s="28">
        <v>10000</v>
      </c>
      <c r="Q98" s="130">
        <v>15000</v>
      </c>
      <c r="R98" s="247">
        <v>10000</v>
      </c>
      <c r="S98" s="129">
        <v>11000</v>
      </c>
      <c r="T98" s="339">
        <f t="shared" si="24"/>
        <v>1.1</v>
      </c>
      <c r="U98" s="128">
        <f t="shared" si="19"/>
        <v>100</v>
      </c>
      <c r="V98" s="128">
        <f t="shared" si="20"/>
        <v>150</v>
      </c>
      <c r="W98" s="128">
        <f t="shared" si="21"/>
        <v>66.66666666666666</v>
      </c>
    </row>
    <row r="99" spans="1:23" ht="11.25">
      <c r="A99" s="60" t="s">
        <v>415</v>
      </c>
      <c r="C99" s="1">
        <v>2</v>
      </c>
      <c r="I99" s="1">
        <v>112</v>
      </c>
      <c r="J99" s="23">
        <v>3237</v>
      </c>
      <c r="K99" s="23" t="s">
        <v>480</v>
      </c>
      <c r="L99" s="65"/>
      <c r="M99" s="24"/>
      <c r="N99" s="24">
        <v>0</v>
      </c>
      <c r="O99" s="28">
        <v>0</v>
      </c>
      <c r="P99" s="28">
        <v>2200</v>
      </c>
      <c r="Q99" s="130">
        <v>0</v>
      </c>
      <c r="R99" s="247">
        <v>3700</v>
      </c>
      <c r="S99" s="129">
        <v>3700</v>
      </c>
      <c r="T99" s="339">
        <f t="shared" si="24"/>
        <v>1</v>
      </c>
      <c r="U99" s="128" t="e">
        <f t="shared" si="19"/>
        <v>#DIV/0!</v>
      </c>
      <c r="V99" s="128">
        <f t="shared" si="20"/>
        <v>0</v>
      </c>
      <c r="W99" s="128" t="e">
        <f t="shared" si="21"/>
        <v>#DIV/0!</v>
      </c>
    </row>
    <row r="100" spans="1:23" ht="11.25">
      <c r="A100" s="60" t="s">
        <v>415</v>
      </c>
      <c r="D100" s="1">
        <v>3</v>
      </c>
      <c r="E100" s="1">
        <v>4</v>
      </c>
      <c r="I100" s="1">
        <v>112</v>
      </c>
      <c r="J100" s="23">
        <v>3237</v>
      </c>
      <c r="K100" s="23" t="s">
        <v>226</v>
      </c>
      <c r="L100" s="65"/>
      <c r="M100" s="24"/>
      <c r="N100" s="24">
        <v>22908</v>
      </c>
      <c r="O100" s="28">
        <v>20000</v>
      </c>
      <c r="P100" s="28">
        <v>15000</v>
      </c>
      <c r="Q100" s="130">
        <v>0</v>
      </c>
      <c r="R100" s="247">
        <v>15000</v>
      </c>
      <c r="S100" s="129">
        <v>18000</v>
      </c>
      <c r="T100" s="339">
        <f t="shared" si="24"/>
        <v>1.2</v>
      </c>
      <c r="U100" s="128">
        <f t="shared" si="19"/>
        <v>75</v>
      </c>
      <c r="V100" s="128">
        <f t="shared" si="20"/>
        <v>0</v>
      </c>
      <c r="W100" s="128"/>
    </row>
    <row r="101" spans="1:23" ht="11.25">
      <c r="A101" s="60" t="s">
        <v>415</v>
      </c>
      <c r="C101" s="1">
        <v>2</v>
      </c>
      <c r="I101" s="1">
        <v>112</v>
      </c>
      <c r="J101" s="23">
        <v>3237</v>
      </c>
      <c r="K101" s="23" t="s">
        <v>481</v>
      </c>
      <c r="L101" s="65"/>
      <c r="M101" s="24"/>
      <c r="N101" s="24">
        <v>0</v>
      </c>
      <c r="O101" s="28">
        <v>0</v>
      </c>
      <c r="P101" s="28">
        <v>10000</v>
      </c>
      <c r="Q101" s="130">
        <v>0</v>
      </c>
      <c r="R101" s="247">
        <v>10000</v>
      </c>
      <c r="S101" s="129">
        <v>10000</v>
      </c>
      <c r="T101" s="339">
        <f t="shared" si="24"/>
        <v>1</v>
      </c>
      <c r="U101" s="128" t="e">
        <f t="shared" si="19"/>
        <v>#DIV/0!</v>
      </c>
      <c r="V101" s="128">
        <f t="shared" si="20"/>
        <v>0</v>
      </c>
      <c r="W101" s="128"/>
    </row>
    <row r="102" spans="1:23" ht="11.25">
      <c r="A102" s="60" t="s">
        <v>415</v>
      </c>
      <c r="E102" s="1">
        <v>4</v>
      </c>
      <c r="I102" s="1">
        <v>112</v>
      </c>
      <c r="J102" s="23">
        <v>3237</v>
      </c>
      <c r="K102" s="30" t="s">
        <v>482</v>
      </c>
      <c r="L102" s="65"/>
      <c r="M102" s="24"/>
      <c r="N102" s="24">
        <v>0</v>
      </c>
      <c r="O102" s="28">
        <v>0</v>
      </c>
      <c r="P102" s="28">
        <v>65000</v>
      </c>
      <c r="Q102" s="130">
        <v>0</v>
      </c>
      <c r="R102" s="247">
        <v>30000</v>
      </c>
      <c r="S102" s="129">
        <v>30000</v>
      </c>
      <c r="T102" s="339">
        <f t="shared" si="24"/>
        <v>1</v>
      </c>
      <c r="U102" s="128" t="e">
        <f t="shared" si="19"/>
        <v>#DIV/0!</v>
      </c>
      <c r="V102" s="128">
        <f t="shared" si="20"/>
        <v>0</v>
      </c>
      <c r="W102" s="128"/>
    </row>
    <row r="103" spans="1:23" ht="11.25">
      <c r="A103" s="60" t="s">
        <v>415</v>
      </c>
      <c r="C103" s="1">
        <v>2</v>
      </c>
      <c r="D103" s="1">
        <v>3</v>
      </c>
      <c r="E103" s="1">
        <v>4</v>
      </c>
      <c r="I103" s="1">
        <v>112</v>
      </c>
      <c r="J103" s="23">
        <v>3238</v>
      </c>
      <c r="K103" s="30" t="s">
        <v>227</v>
      </c>
      <c r="L103" s="65"/>
      <c r="M103" s="24">
        <v>8587</v>
      </c>
      <c r="N103" s="24">
        <v>10819</v>
      </c>
      <c r="O103" s="28">
        <v>10000</v>
      </c>
      <c r="P103" s="28">
        <v>15500</v>
      </c>
      <c r="Q103" s="130">
        <v>7000</v>
      </c>
      <c r="R103" s="247">
        <v>12500</v>
      </c>
      <c r="S103" s="129">
        <v>12500</v>
      </c>
      <c r="T103" s="339">
        <f t="shared" si="24"/>
        <v>1</v>
      </c>
      <c r="U103" s="128">
        <f t="shared" si="19"/>
        <v>155</v>
      </c>
      <c r="V103" s="128">
        <f t="shared" si="20"/>
        <v>45.16129032258064</v>
      </c>
      <c r="W103" s="128">
        <f t="shared" si="21"/>
        <v>178.57142857142858</v>
      </c>
    </row>
    <row r="104" spans="1:23" ht="11.25">
      <c r="A104" s="60" t="s">
        <v>415</v>
      </c>
      <c r="C104" s="1">
        <v>2</v>
      </c>
      <c r="D104" s="1">
        <v>3</v>
      </c>
      <c r="E104" s="1">
        <v>4</v>
      </c>
      <c r="I104" s="1">
        <v>112</v>
      </c>
      <c r="J104" s="23">
        <v>3239</v>
      </c>
      <c r="K104" s="30" t="s">
        <v>228</v>
      </c>
      <c r="L104" s="65"/>
      <c r="M104" s="24">
        <v>16134</v>
      </c>
      <c r="N104" s="24">
        <v>2328</v>
      </c>
      <c r="O104" s="28">
        <v>10000</v>
      </c>
      <c r="P104" s="28">
        <v>3000</v>
      </c>
      <c r="Q104" s="130">
        <v>10000</v>
      </c>
      <c r="R104" s="247">
        <v>2400</v>
      </c>
      <c r="S104" s="129">
        <v>12000</v>
      </c>
      <c r="T104" s="339">
        <f t="shared" si="24"/>
        <v>5</v>
      </c>
      <c r="U104" s="128">
        <f t="shared" si="19"/>
        <v>30</v>
      </c>
      <c r="V104" s="128">
        <f t="shared" si="20"/>
        <v>333.33333333333337</v>
      </c>
      <c r="W104" s="128">
        <f t="shared" si="21"/>
        <v>24</v>
      </c>
    </row>
    <row r="105" spans="1:23" ht="11.25">
      <c r="A105" s="60" t="s">
        <v>415</v>
      </c>
      <c r="I105" s="1">
        <v>112</v>
      </c>
      <c r="J105" s="64">
        <v>324</v>
      </c>
      <c r="K105" s="172" t="s">
        <v>510</v>
      </c>
      <c r="L105" s="65"/>
      <c r="M105" s="174"/>
      <c r="N105" s="25">
        <f aca="true" t="shared" si="26" ref="N105:S105">N106+N107</f>
        <v>0</v>
      </c>
      <c r="O105" s="25">
        <f t="shared" si="26"/>
        <v>0</v>
      </c>
      <c r="P105" s="25">
        <f t="shared" si="26"/>
        <v>7000</v>
      </c>
      <c r="Q105" s="25">
        <f t="shared" si="26"/>
        <v>0</v>
      </c>
      <c r="R105" s="80">
        <f t="shared" si="26"/>
        <v>8500</v>
      </c>
      <c r="S105" s="244">
        <f t="shared" si="26"/>
        <v>8500</v>
      </c>
      <c r="T105" s="339">
        <f t="shared" si="24"/>
        <v>1</v>
      </c>
      <c r="U105" s="128"/>
      <c r="V105" s="128"/>
      <c r="W105" s="128"/>
    </row>
    <row r="106" spans="1:23" ht="11.25">
      <c r="A106" s="60" t="s">
        <v>415</v>
      </c>
      <c r="E106" s="1">
        <v>4</v>
      </c>
      <c r="I106" s="1">
        <v>112</v>
      </c>
      <c r="J106" s="23">
        <v>32411</v>
      </c>
      <c r="K106" s="30" t="s">
        <v>511</v>
      </c>
      <c r="L106" s="65"/>
      <c r="M106" s="24"/>
      <c r="N106" s="24">
        <v>0</v>
      </c>
      <c r="O106" s="28">
        <v>0</v>
      </c>
      <c r="P106" s="28">
        <v>2000</v>
      </c>
      <c r="Q106" s="130">
        <v>0</v>
      </c>
      <c r="R106" s="247">
        <v>2000</v>
      </c>
      <c r="S106" s="129">
        <v>2000</v>
      </c>
      <c r="T106" s="339">
        <f t="shared" si="24"/>
        <v>1</v>
      </c>
      <c r="U106" s="128"/>
      <c r="V106" s="128"/>
      <c r="W106" s="128"/>
    </row>
    <row r="107" spans="1:23" ht="11.25">
      <c r="A107" s="60" t="s">
        <v>415</v>
      </c>
      <c r="E107" s="1">
        <v>4</v>
      </c>
      <c r="I107" s="1">
        <v>112</v>
      </c>
      <c r="J107" s="23">
        <v>32412</v>
      </c>
      <c r="K107" s="30" t="s">
        <v>512</v>
      </c>
      <c r="L107" s="65"/>
      <c r="M107" s="24"/>
      <c r="N107" s="24">
        <v>0</v>
      </c>
      <c r="O107" s="28">
        <v>0</v>
      </c>
      <c r="P107" s="28">
        <v>5000</v>
      </c>
      <c r="Q107" s="130">
        <v>0</v>
      </c>
      <c r="R107" s="247">
        <v>6500</v>
      </c>
      <c r="S107" s="129">
        <v>6500</v>
      </c>
      <c r="T107" s="339">
        <f t="shared" si="24"/>
        <v>1</v>
      </c>
      <c r="U107" s="128"/>
      <c r="V107" s="128"/>
      <c r="W107" s="128"/>
    </row>
    <row r="108" spans="1:23" ht="11.25">
      <c r="A108" s="60" t="s">
        <v>415</v>
      </c>
      <c r="I108" s="1">
        <v>112</v>
      </c>
      <c r="J108" s="64">
        <v>329</v>
      </c>
      <c r="K108" s="64" t="s">
        <v>103</v>
      </c>
      <c r="L108" s="64"/>
      <c r="M108" s="81">
        <f>M109+M110+M111+M113</f>
        <v>122806</v>
      </c>
      <c r="N108" s="81">
        <f>N109+N110+N111+N113</f>
        <v>46813</v>
      </c>
      <c r="O108" s="80">
        <f>O109+O110+O111+O113</f>
        <v>51500</v>
      </c>
      <c r="P108" s="80">
        <f>P109+P110+P111+P113+P112</f>
        <v>89425</v>
      </c>
      <c r="Q108" s="126">
        <f>Q109+Q110+Q111+Q113</f>
        <v>55000</v>
      </c>
      <c r="R108" s="80">
        <f>R109+R110+R111+R113+R112</f>
        <v>49500</v>
      </c>
      <c r="S108" s="127">
        <f>S109+S110+S111+S113+S112</f>
        <v>75750</v>
      </c>
      <c r="T108" s="339">
        <f t="shared" si="24"/>
        <v>1.5303030303030303</v>
      </c>
      <c r="U108" s="128">
        <f t="shared" si="19"/>
        <v>173.64077669902912</v>
      </c>
      <c r="V108" s="128">
        <f t="shared" si="20"/>
        <v>61.50405367626502</v>
      </c>
      <c r="W108" s="128">
        <f t="shared" si="21"/>
        <v>90</v>
      </c>
    </row>
    <row r="109" spans="1:23" ht="11.25">
      <c r="A109" s="60" t="s">
        <v>415</v>
      </c>
      <c r="E109" s="1">
        <v>4</v>
      </c>
      <c r="I109" s="1">
        <v>112</v>
      </c>
      <c r="J109" s="23">
        <v>3292</v>
      </c>
      <c r="K109" s="30" t="s">
        <v>229</v>
      </c>
      <c r="L109" s="65"/>
      <c r="M109" s="24">
        <v>22582</v>
      </c>
      <c r="N109" s="24">
        <v>16515</v>
      </c>
      <c r="O109" s="28">
        <v>18000</v>
      </c>
      <c r="P109" s="28">
        <v>15925</v>
      </c>
      <c r="Q109" s="130">
        <v>16000</v>
      </c>
      <c r="R109" s="247">
        <v>16000</v>
      </c>
      <c r="S109" s="129">
        <v>18250</v>
      </c>
      <c r="T109" s="339">
        <f t="shared" si="24"/>
        <v>1.140625</v>
      </c>
      <c r="U109" s="128">
        <f t="shared" si="19"/>
        <v>88.47222222222221</v>
      </c>
      <c r="V109" s="128">
        <f t="shared" si="20"/>
        <v>100.47095761381475</v>
      </c>
      <c r="W109" s="128">
        <f t="shared" si="21"/>
        <v>100</v>
      </c>
    </row>
    <row r="110" spans="1:23" ht="11.25">
      <c r="A110" s="60" t="s">
        <v>415</v>
      </c>
      <c r="E110" s="1">
        <v>4</v>
      </c>
      <c r="I110" s="1">
        <v>112</v>
      </c>
      <c r="J110" s="23">
        <v>3293</v>
      </c>
      <c r="K110" s="30" t="s">
        <v>210</v>
      </c>
      <c r="L110" s="65"/>
      <c r="M110" s="24">
        <v>60292</v>
      </c>
      <c r="N110" s="24">
        <v>24724</v>
      </c>
      <c r="O110" s="28">
        <v>30000</v>
      </c>
      <c r="P110" s="28">
        <v>50000</v>
      </c>
      <c r="Q110" s="130">
        <v>30000</v>
      </c>
      <c r="R110" s="247">
        <v>20000</v>
      </c>
      <c r="S110" s="129">
        <v>40000</v>
      </c>
      <c r="T110" s="339">
        <f t="shared" si="24"/>
        <v>2</v>
      </c>
      <c r="U110" s="128">
        <f t="shared" si="19"/>
        <v>166.66666666666669</v>
      </c>
      <c r="V110" s="128">
        <f t="shared" si="20"/>
        <v>60</v>
      </c>
      <c r="W110" s="128">
        <f t="shared" si="21"/>
        <v>66.66666666666666</v>
      </c>
    </row>
    <row r="111" spans="1:23" ht="11.25">
      <c r="A111" s="60" t="s">
        <v>415</v>
      </c>
      <c r="E111" s="1">
        <v>4</v>
      </c>
      <c r="I111" s="1">
        <v>112</v>
      </c>
      <c r="J111" s="23">
        <v>3294</v>
      </c>
      <c r="K111" s="30" t="s">
        <v>230</v>
      </c>
      <c r="L111" s="65"/>
      <c r="M111" s="24">
        <v>1649</v>
      </c>
      <c r="N111" s="24">
        <v>2600</v>
      </c>
      <c r="O111" s="28">
        <v>2500</v>
      </c>
      <c r="P111" s="28">
        <v>2500</v>
      </c>
      <c r="Q111" s="130">
        <v>2000</v>
      </c>
      <c r="R111" s="247">
        <v>2500</v>
      </c>
      <c r="S111" s="129">
        <v>2500</v>
      </c>
      <c r="T111" s="339">
        <f t="shared" si="24"/>
        <v>1</v>
      </c>
      <c r="U111" s="128">
        <f t="shared" si="19"/>
        <v>100</v>
      </c>
      <c r="V111" s="128">
        <f t="shared" si="20"/>
        <v>80</v>
      </c>
      <c r="W111" s="128">
        <f t="shared" si="21"/>
        <v>125</v>
      </c>
    </row>
    <row r="112" spans="1:23" ht="11.25">
      <c r="A112" s="60" t="s">
        <v>415</v>
      </c>
      <c r="C112" s="1">
        <v>2</v>
      </c>
      <c r="I112" s="1">
        <v>112</v>
      </c>
      <c r="J112" s="23">
        <v>3295</v>
      </c>
      <c r="K112" s="30" t="s">
        <v>485</v>
      </c>
      <c r="L112" s="65"/>
      <c r="M112" s="24"/>
      <c r="N112" s="24">
        <v>0</v>
      </c>
      <c r="O112" s="28">
        <v>0</v>
      </c>
      <c r="P112" s="28">
        <v>20000</v>
      </c>
      <c r="Q112" s="130">
        <v>0</v>
      </c>
      <c r="R112" s="247">
        <v>10000</v>
      </c>
      <c r="S112" s="129">
        <v>10000</v>
      </c>
      <c r="T112" s="339">
        <f t="shared" si="24"/>
        <v>1</v>
      </c>
      <c r="U112" s="128" t="e">
        <f t="shared" si="19"/>
        <v>#DIV/0!</v>
      </c>
      <c r="V112" s="128">
        <f t="shared" si="20"/>
        <v>0</v>
      </c>
      <c r="W112" s="128" t="e">
        <f t="shared" si="21"/>
        <v>#DIV/0!</v>
      </c>
    </row>
    <row r="113" spans="1:23" ht="11.25">
      <c r="A113" s="60" t="s">
        <v>415</v>
      </c>
      <c r="E113" s="1">
        <v>4</v>
      </c>
      <c r="I113" s="1">
        <v>112</v>
      </c>
      <c r="J113" s="23">
        <v>3299</v>
      </c>
      <c r="K113" s="23" t="s">
        <v>103</v>
      </c>
      <c r="L113" s="64"/>
      <c r="M113" s="24">
        <v>38283</v>
      </c>
      <c r="N113" s="24">
        <v>2974</v>
      </c>
      <c r="O113" s="28">
        <v>1000</v>
      </c>
      <c r="P113" s="28">
        <v>1000</v>
      </c>
      <c r="Q113" s="130">
        <v>7000</v>
      </c>
      <c r="R113" s="247">
        <v>1000</v>
      </c>
      <c r="S113" s="129">
        <v>5000</v>
      </c>
      <c r="T113" s="339">
        <f t="shared" si="24"/>
        <v>5</v>
      </c>
      <c r="U113" s="128">
        <f t="shared" si="19"/>
        <v>100</v>
      </c>
      <c r="V113" s="128">
        <f t="shared" si="20"/>
        <v>700</v>
      </c>
      <c r="W113" s="128">
        <f t="shared" si="21"/>
        <v>14.285714285714285</v>
      </c>
    </row>
    <row r="114" spans="1:23" ht="11.25">
      <c r="A114" s="60" t="s">
        <v>415</v>
      </c>
      <c r="I114" s="1">
        <v>112</v>
      </c>
      <c r="J114" s="23">
        <v>34</v>
      </c>
      <c r="K114" s="30" t="s">
        <v>43</v>
      </c>
      <c r="L114" s="29"/>
      <c r="M114" s="24">
        <f>M115+M116</f>
        <v>22586</v>
      </c>
      <c r="N114" s="24">
        <f>N115+N116</f>
        <v>21520</v>
      </c>
      <c r="O114" s="28">
        <v>22000</v>
      </c>
      <c r="P114" s="28">
        <f>P115+P116</f>
        <v>34000</v>
      </c>
      <c r="Q114" s="130">
        <f>Q115+Q116</f>
        <v>19000</v>
      </c>
      <c r="R114" s="247">
        <f>R115+R116</f>
        <v>27000</v>
      </c>
      <c r="S114" s="129">
        <f>S115+S116</f>
        <v>33000</v>
      </c>
      <c r="T114" s="339">
        <f t="shared" si="24"/>
        <v>1.2222222222222223</v>
      </c>
      <c r="U114" s="128">
        <f t="shared" si="19"/>
        <v>154.54545454545453</v>
      </c>
      <c r="V114" s="128">
        <f t="shared" si="20"/>
        <v>55.88235294117647</v>
      </c>
      <c r="W114" s="128">
        <f t="shared" si="21"/>
        <v>142.10526315789474</v>
      </c>
    </row>
    <row r="115" spans="1:23" ht="11.25">
      <c r="A115" s="60" t="s">
        <v>415</v>
      </c>
      <c r="E115" s="1">
        <v>4</v>
      </c>
      <c r="I115" s="1">
        <v>112</v>
      </c>
      <c r="J115" s="23">
        <v>3431</v>
      </c>
      <c r="K115" s="23" t="s">
        <v>231</v>
      </c>
      <c r="L115" s="23"/>
      <c r="M115" s="24">
        <v>11538</v>
      </c>
      <c r="N115" s="24">
        <v>15284</v>
      </c>
      <c r="O115" s="28">
        <v>16000</v>
      </c>
      <c r="P115" s="28">
        <v>19000</v>
      </c>
      <c r="Q115" s="130">
        <v>13000</v>
      </c>
      <c r="R115" s="247">
        <v>19000</v>
      </c>
      <c r="S115" s="129">
        <v>25000</v>
      </c>
      <c r="T115" s="339">
        <f t="shared" si="24"/>
        <v>1.3157894736842106</v>
      </c>
      <c r="U115" s="128">
        <f t="shared" si="19"/>
        <v>118.75</v>
      </c>
      <c r="V115" s="128">
        <f t="shared" si="20"/>
        <v>68.42105263157895</v>
      </c>
      <c r="W115" s="128">
        <f t="shared" si="21"/>
        <v>146.15384615384613</v>
      </c>
    </row>
    <row r="116" spans="1:23" ht="11.25">
      <c r="A116" s="60" t="s">
        <v>415</v>
      </c>
      <c r="E116" s="1">
        <v>4</v>
      </c>
      <c r="I116" s="1">
        <v>112</v>
      </c>
      <c r="J116" s="42">
        <v>3439</v>
      </c>
      <c r="K116" s="42" t="s">
        <v>45</v>
      </c>
      <c r="L116" s="42"/>
      <c r="M116" s="43">
        <v>11048</v>
      </c>
      <c r="N116" s="43">
        <v>6236</v>
      </c>
      <c r="O116" s="75">
        <v>6000</v>
      </c>
      <c r="P116" s="75">
        <v>15000</v>
      </c>
      <c r="Q116" s="150">
        <v>6000</v>
      </c>
      <c r="R116" s="428">
        <v>8000</v>
      </c>
      <c r="S116" s="151">
        <v>8000</v>
      </c>
      <c r="T116" s="339">
        <f t="shared" si="24"/>
        <v>1</v>
      </c>
      <c r="U116" s="175">
        <f t="shared" si="19"/>
        <v>250</v>
      </c>
      <c r="V116" s="175">
        <f t="shared" si="20"/>
        <v>40</v>
      </c>
      <c r="W116" s="175">
        <f t="shared" si="21"/>
        <v>133.33333333333331</v>
      </c>
    </row>
    <row r="117" spans="1:23" ht="11.25">
      <c r="A117" s="60" t="s">
        <v>415</v>
      </c>
      <c r="I117" s="1">
        <v>112</v>
      </c>
      <c r="J117" s="64">
        <v>514</v>
      </c>
      <c r="K117" s="64" t="s">
        <v>583</v>
      </c>
      <c r="L117" s="67"/>
      <c r="M117" s="81"/>
      <c r="N117" s="81">
        <f>N118+N119</f>
        <v>1255</v>
      </c>
      <c r="O117" s="81">
        <f>O118+O119</f>
        <v>0</v>
      </c>
      <c r="P117" s="81">
        <f>P118+P119+P120+P121</f>
        <v>4100</v>
      </c>
      <c r="Q117" s="81">
        <f>Q118+Q119</f>
        <v>0</v>
      </c>
      <c r="R117" s="80">
        <f>R118+R119</f>
        <v>0</v>
      </c>
      <c r="S117" s="80">
        <f>S118+S119</f>
        <v>2700</v>
      </c>
      <c r="T117" s="339" t="e">
        <f t="shared" si="24"/>
        <v>#DIV/0!</v>
      </c>
      <c r="U117" s="128"/>
      <c r="V117" s="128"/>
      <c r="W117" s="128"/>
    </row>
    <row r="118" spans="1:23" ht="12" thickBot="1">
      <c r="A118" s="60" t="s">
        <v>415</v>
      </c>
      <c r="C118" s="1">
        <v>2</v>
      </c>
      <c r="I118" s="1">
        <v>112</v>
      </c>
      <c r="J118" s="23">
        <v>5141</v>
      </c>
      <c r="K118" s="23" t="s">
        <v>584</v>
      </c>
      <c r="L118" s="23"/>
      <c r="M118" s="24"/>
      <c r="N118" s="24">
        <v>255</v>
      </c>
      <c r="O118" s="24">
        <v>0</v>
      </c>
      <c r="P118" s="24">
        <v>0</v>
      </c>
      <c r="Q118" s="24">
        <v>0</v>
      </c>
      <c r="R118" s="247">
        <v>0</v>
      </c>
      <c r="S118" s="28">
        <v>2700</v>
      </c>
      <c r="T118" s="339" t="e">
        <f t="shared" si="24"/>
        <v>#DIV/0!</v>
      </c>
      <c r="U118" s="128"/>
      <c r="V118" s="128"/>
      <c r="W118" s="128"/>
    </row>
    <row r="119" spans="1:23" ht="12" hidden="1" thickBot="1">
      <c r="A119" s="60" t="s">
        <v>415</v>
      </c>
      <c r="C119" s="1">
        <v>2</v>
      </c>
      <c r="I119" s="1">
        <v>112</v>
      </c>
      <c r="J119" s="23">
        <v>3811</v>
      </c>
      <c r="K119" s="23" t="s">
        <v>372</v>
      </c>
      <c r="L119" s="23"/>
      <c r="M119" s="24"/>
      <c r="N119" s="24">
        <v>1000</v>
      </c>
      <c r="O119" s="24">
        <v>0</v>
      </c>
      <c r="P119" s="24">
        <v>1000</v>
      </c>
      <c r="Q119" s="24">
        <v>0</v>
      </c>
      <c r="R119" s="80">
        <v>0</v>
      </c>
      <c r="S119" s="28">
        <v>0</v>
      </c>
      <c r="T119" s="339" t="e">
        <f t="shared" si="24"/>
        <v>#DIV/0!</v>
      </c>
      <c r="U119" s="176"/>
      <c r="V119" s="176"/>
      <c r="W119" s="176"/>
    </row>
    <row r="120" spans="1:23" ht="11.25" hidden="1">
      <c r="A120" s="60" t="s">
        <v>415</v>
      </c>
      <c r="C120" s="1">
        <v>2</v>
      </c>
      <c r="I120" s="1">
        <v>112</v>
      </c>
      <c r="J120" s="23">
        <v>3811</v>
      </c>
      <c r="K120" s="23" t="s">
        <v>483</v>
      </c>
      <c r="L120" s="23"/>
      <c r="M120" s="24"/>
      <c r="N120" s="24">
        <v>0</v>
      </c>
      <c r="O120" s="24">
        <v>0</v>
      </c>
      <c r="P120" s="24">
        <v>2500</v>
      </c>
      <c r="Q120" s="24"/>
      <c r="R120" s="80">
        <v>0</v>
      </c>
      <c r="S120" s="28">
        <v>0</v>
      </c>
      <c r="T120" s="339" t="e">
        <f t="shared" si="24"/>
        <v>#DIV/0!</v>
      </c>
      <c r="U120" s="177"/>
      <c r="V120" s="177"/>
      <c r="W120" s="177"/>
    </row>
    <row r="121" spans="1:23" ht="12" hidden="1" thickBot="1">
      <c r="A121" s="60" t="s">
        <v>415</v>
      </c>
      <c r="C121" s="1">
        <v>2</v>
      </c>
      <c r="I121" s="1">
        <v>112</v>
      </c>
      <c r="J121" s="94">
        <v>3811</v>
      </c>
      <c r="K121" s="94" t="s">
        <v>484</v>
      </c>
      <c r="L121" s="94"/>
      <c r="M121" s="95"/>
      <c r="N121" s="95">
        <v>0</v>
      </c>
      <c r="O121" s="95">
        <v>0</v>
      </c>
      <c r="P121" s="95">
        <v>600</v>
      </c>
      <c r="Q121" s="95"/>
      <c r="R121" s="421">
        <v>0</v>
      </c>
      <c r="S121" s="114">
        <v>0</v>
      </c>
      <c r="T121" s="347" t="e">
        <f>S121/R121</f>
        <v>#DIV/0!</v>
      </c>
      <c r="U121" s="177"/>
      <c r="V121" s="177"/>
      <c r="W121" s="177"/>
    </row>
    <row r="122" spans="10:23" ht="11.25">
      <c r="J122" s="178"/>
      <c r="K122" s="178" t="s">
        <v>316</v>
      </c>
      <c r="L122" s="178"/>
      <c r="M122" s="179">
        <f aca="true" t="shared" si="27" ref="M122:R122">M65</f>
        <v>1456776</v>
      </c>
      <c r="N122" s="179">
        <f>N65</f>
        <v>1391816</v>
      </c>
      <c r="O122" s="179">
        <f t="shared" si="27"/>
        <v>1462000</v>
      </c>
      <c r="P122" s="179">
        <f t="shared" si="27"/>
        <v>1546227</v>
      </c>
      <c r="Q122" s="180">
        <f>Q65</f>
        <v>1921242</v>
      </c>
      <c r="R122" s="179">
        <f t="shared" si="27"/>
        <v>1339100</v>
      </c>
      <c r="S122" s="180">
        <f>S65</f>
        <v>1704559</v>
      </c>
      <c r="T122" s="348">
        <f>S122/R122</f>
        <v>1.272913897393772</v>
      </c>
      <c r="U122" s="181"/>
      <c r="V122" s="181"/>
      <c r="W122" s="181"/>
    </row>
    <row r="123" spans="10:23" ht="11.25">
      <c r="J123" s="182"/>
      <c r="K123" s="182"/>
      <c r="L123" s="182"/>
      <c r="M123" s="183"/>
      <c r="N123" s="183"/>
      <c r="O123" s="183"/>
      <c r="P123" s="108"/>
      <c r="Q123" s="184"/>
      <c r="R123" s="183"/>
      <c r="S123" s="145"/>
      <c r="T123" s="343"/>
      <c r="U123" s="185"/>
      <c r="V123" s="185"/>
      <c r="W123" s="185"/>
    </row>
    <row r="124" spans="1:23" ht="11.25">
      <c r="A124" s="8" t="s">
        <v>416</v>
      </c>
      <c r="B124" s="8"/>
      <c r="C124" s="8"/>
      <c r="D124" s="8"/>
      <c r="E124" s="8"/>
      <c r="F124" s="8"/>
      <c r="G124" s="8"/>
      <c r="H124" s="8"/>
      <c r="I124" s="8">
        <v>112</v>
      </c>
      <c r="J124" s="8" t="s">
        <v>136</v>
      </c>
      <c r="K124" s="8" t="s">
        <v>277</v>
      </c>
      <c r="L124" s="8"/>
      <c r="M124" s="16"/>
      <c r="N124" s="16"/>
      <c r="O124" s="16"/>
      <c r="P124" s="16"/>
      <c r="Q124" s="142"/>
      <c r="R124" s="141"/>
      <c r="S124" s="142"/>
      <c r="T124" s="337"/>
      <c r="U124" s="143"/>
      <c r="V124" s="143"/>
      <c r="W124" s="143"/>
    </row>
    <row r="125" spans="1:23" ht="11.25">
      <c r="A125" s="60" t="s">
        <v>416</v>
      </c>
      <c r="I125" s="1">
        <v>112</v>
      </c>
      <c r="J125" s="67">
        <v>3</v>
      </c>
      <c r="K125" s="67" t="s">
        <v>7</v>
      </c>
      <c r="L125" s="67"/>
      <c r="M125" s="81">
        <f aca="true" t="shared" si="28" ref="M125:S125">M126</f>
        <v>52528</v>
      </c>
      <c r="N125" s="81">
        <f t="shared" si="28"/>
        <v>35910</v>
      </c>
      <c r="O125" s="80">
        <f t="shared" si="28"/>
        <v>3500</v>
      </c>
      <c r="P125" s="80">
        <f t="shared" si="28"/>
        <v>12500</v>
      </c>
      <c r="Q125" s="126">
        <f t="shared" si="28"/>
        <v>10000</v>
      </c>
      <c r="R125" s="126">
        <f t="shared" si="28"/>
        <v>10000</v>
      </c>
      <c r="S125" s="127">
        <f t="shared" si="28"/>
        <v>30000</v>
      </c>
      <c r="T125" s="349">
        <f aca="true" t="shared" si="29" ref="T125:T135">S125/R125</f>
        <v>3</v>
      </c>
      <c r="U125" s="128">
        <f aca="true" t="shared" si="30" ref="U125:W129">P125/O125*100</f>
        <v>357.14285714285717</v>
      </c>
      <c r="V125" s="128">
        <f t="shared" si="30"/>
        <v>80</v>
      </c>
      <c r="W125" s="128">
        <f t="shared" si="30"/>
        <v>100</v>
      </c>
    </row>
    <row r="126" spans="1:23" ht="11.25">
      <c r="A126" s="60" t="s">
        <v>416</v>
      </c>
      <c r="I126" s="1">
        <v>112</v>
      </c>
      <c r="J126" s="23">
        <v>32</v>
      </c>
      <c r="K126" s="30" t="s">
        <v>38</v>
      </c>
      <c r="L126" s="29"/>
      <c r="M126" s="24">
        <f>M127+M129</f>
        <v>52528</v>
      </c>
      <c r="N126" s="24">
        <f>N127+N129</f>
        <v>35910</v>
      </c>
      <c r="O126" s="28">
        <f>O127+O129</f>
        <v>3500</v>
      </c>
      <c r="P126" s="28">
        <f>P127</f>
        <v>12500</v>
      </c>
      <c r="Q126" s="130">
        <f>Q127+Q129</f>
        <v>10000</v>
      </c>
      <c r="R126" s="427">
        <f>R127+R129+R128</f>
        <v>10000</v>
      </c>
      <c r="S126" s="129">
        <f>S127+S129+S128</f>
        <v>30000</v>
      </c>
      <c r="T126" s="350">
        <f t="shared" si="29"/>
        <v>3</v>
      </c>
      <c r="U126" s="128">
        <f t="shared" si="30"/>
        <v>357.14285714285717</v>
      </c>
      <c r="V126" s="128">
        <f t="shared" si="30"/>
        <v>80</v>
      </c>
      <c r="W126" s="128">
        <f t="shared" si="30"/>
        <v>100</v>
      </c>
    </row>
    <row r="127" spans="1:23" ht="11.25" hidden="1">
      <c r="A127" s="60" t="s">
        <v>416</v>
      </c>
      <c r="C127" s="1">
        <v>2</v>
      </c>
      <c r="D127" s="1">
        <v>3</v>
      </c>
      <c r="E127" s="1">
        <v>4</v>
      </c>
      <c r="I127" s="1">
        <v>112</v>
      </c>
      <c r="J127" s="66">
        <v>323</v>
      </c>
      <c r="K127" s="66" t="s">
        <v>41</v>
      </c>
      <c r="L127" s="66"/>
      <c r="M127" s="24">
        <v>52528</v>
      </c>
      <c r="N127" s="24">
        <v>35910</v>
      </c>
      <c r="O127" s="28">
        <v>3500</v>
      </c>
      <c r="P127" s="28">
        <f>P128</f>
        <v>12500</v>
      </c>
      <c r="Q127" s="130">
        <v>10000</v>
      </c>
      <c r="R127" s="247">
        <v>0</v>
      </c>
      <c r="S127" s="129">
        <v>0</v>
      </c>
      <c r="T127" s="350" t="e">
        <f t="shared" si="29"/>
        <v>#DIV/0!</v>
      </c>
      <c r="U127" s="128">
        <f t="shared" si="30"/>
        <v>357.14285714285717</v>
      </c>
      <c r="V127" s="128">
        <f t="shared" si="30"/>
        <v>80</v>
      </c>
      <c r="W127" s="128">
        <f t="shared" si="30"/>
        <v>0</v>
      </c>
    </row>
    <row r="128" spans="1:23" ht="11.25">
      <c r="A128" s="60" t="s">
        <v>416</v>
      </c>
      <c r="C128" s="1">
        <v>2</v>
      </c>
      <c r="E128" s="1">
        <v>4</v>
      </c>
      <c r="I128" s="1">
        <v>112</v>
      </c>
      <c r="J128" s="23">
        <v>3232</v>
      </c>
      <c r="K128" s="23" t="s">
        <v>486</v>
      </c>
      <c r="L128" s="23"/>
      <c r="M128" s="24"/>
      <c r="N128" s="24">
        <v>0</v>
      </c>
      <c r="O128" s="28">
        <v>0</v>
      </c>
      <c r="P128" s="28">
        <v>12500</v>
      </c>
      <c r="Q128" s="130">
        <v>0</v>
      </c>
      <c r="R128" s="247">
        <v>10000</v>
      </c>
      <c r="S128" s="129">
        <v>30000</v>
      </c>
      <c r="T128" s="350">
        <f t="shared" si="29"/>
        <v>3</v>
      </c>
      <c r="U128" s="128"/>
      <c r="V128" s="128"/>
      <c r="W128" s="128"/>
    </row>
    <row r="129" spans="1:23" ht="11.25" hidden="1">
      <c r="A129" s="60" t="s">
        <v>416</v>
      </c>
      <c r="I129" s="1">
        <v>112</v>
      </c>
      <c r="J129" s="66">
        <v>329</v>
      </c>
      <c r="K129" s="66" t="s">
        <v>87</v>
      </c>
      <c r="L129" s="66"/>
      <c r="M129" s="24">
        <v>0</v>
      </c>
      <c r="N129" s="24">
        <v>0</v>
      </c>
      <c r="O129" s="28">
        <v>0</v>
      </c>
      <c r="P129" s="28">
        <v>0</v>
      </c>
      <c r="Q129" s="130">
        <v>0</v>
      </c>
      <c r="R129" s="247">
        <v>0</v>
      </c>
      <c r="S129" s="129">
        <v>0</v>
      </c>
      <c r="T129" s="350" t="e">
        <f t="shared" si="29"/>
        <v>#DIV/0!</v>
      </c>
      <c r="U129" s="128" t="e">
        <f t="shared" si="30"/>
        <v>#DIV/0!</v>
      </c>
      <c r="V129" s="128" t="e">
        <f t="shared" si="30"/>
        <v>#DIV/0!</v>
      </c>
      <c r="W129" s="128" t="e">
        <f t="shared" si="30"/>
        <v>#DIV/0!</v>
      </c>
    </row>
    <row r="130" spans="1:23" ht="11.25">
      <c r="A130" s="60" t="s">
        <v>416</v>
      </c>
      <c r="I130" s="1">
        <v>112</v>
      </c>
      <c r="J130" s="186">
        <v>4</v>
      </c>
      <c r="K130" s="186" t="s">
        <v>8</v>
      </c>
      <c r="L130" s="186"/>
      <c r="M130" s="56"/>
      <c r="N130" s="56">
        <f aca="true" t="shared" si="31" ref="N130:S130">N131</f>
        <v>0</v>
      </c>
      <c r="O130" s="56">
        <f t="shared" si="31"/>
        <v>0</v>
      </c>
      <c r="P130" s="187">
        <f t="shared" si="31"/>
        <v>395271</v>
      </c>
      <c r="Q130" s="187">
        <f t="shared" si="31"/>
        <v>0</v>
      </c>
      <c r="R130" s="429">
        <f t="shared" si="31"/>
        <v>80000</v>
      </c>
      <c r="S130" s="189">
        <f t="shared" si="31"/>
        <v>96359</v>
      </c>
      <c r="T130" s="350">
        <f t="shared" si="29"/>
        <v>1.2044875</v>
      </c>
      <c r="U130" s="133"/>
      <c r="V130" s="133"/>
      <c r="W130" s="133"/>
    </row>
    <row r="131" spans="1:23" ht="11.25">
      <c r="A131" s="60" t="s">
        <v>416</v>
      </c>
      <c r="I131" s="1">
        <v>112</v>
      </c>
      <c r="J131" s="23">
        <v>42</v>
      </c>
      <c r="K131" s="23" t="s">
        <v>487</v>
      </c>
      <c r="L131" s="23"/>
      <c r="M131" s="24"/>
      <c r="N131" s="24">
        <f>N132+N134</f>
        <v>0</v>
      </c>
      <c r="O131" s="24">
        <f>O132+O134</f>
        <v>0</v>
      </c>
      <c r="P131" s="24">
        <f>P132+P134+P133</f>
        <v>395271</v>
      </c>
      <c r="Q131" s="130">
        <v>0</v>
      </c>
      <c r="R131" s="247">
        <f>R132+R133+R134</f>
        <v>80000</v>
      </c>
      <c r="S131" s="129">
        <f>S132+S133+S134</f>
        <v>96359</v>
      </c>
      <c r="T131" s="350">
        <f t="shared" si="29"/>
        <v>1.2044875</v>
      </c>
      <c r="U131" s="133"/>
      <c r="V131" s="133"/>
      <c r="W131" s="133"/>
    </row>
    <row r="132" spans="1:23" ht="12" thickBot="1">
      <c r="A132" s="60" t="s">
        <v>416</v>
      </c>
      <c r="C132" s="1">
        <v>2</v>
      </c>
      <c r="E132" s="1">
        <v>4</v>
      </c>
      <c r="I132" s="1">
        <v>112</v>
      </c>
      <c r="J132" s="23">
        <v>4212</v>
      </c>
      <c r="K132" s="23" t="s">
        <v>488</v>
      </c>
      <c r="L132" s="23"/>
      <c r="M132" s="24"/>
      <c r="N132" s="24">
        <v>0</v>
      </c>
      <c r="O132" s="24">
        <v>0</v>
      </c>
      <c r="P132" s="24">
        <v>355074</v>
      </c>
      <c r="Q132" s="130">
        <v>0</v>
      </c>
      <c r="R132" s="247">
        <v>80000</v>
      </c>
      <c r="S132" s="129">
        <v>96359</v>
      </c>
      <c r="T132" s="350">
        <f t="shared" si="29"/>
        <v>1.2044875</v>
      </c>
      <c r="U132" s="133"/>
      <c r="V132" s="133"/>
      <c r="W132" s="133"/>
    </row>
    <row r="133" spans="1:23" ht="11.25" hidden="1">
      <c r="A133" s="60" t="s">
        <v>416</v>
      </c>
      <c r="C133" s="1">
        <v>2</v>
      </c>
      <c r="E133" s="1">
        <v>4</v>
      </c>
      <c r="J133" s="55">
        <v>4212</v>
      </c>
      <c r="K133" s="55" t="s">
        <v>513</v>
      </c>
      <c r="L133" s="55"/>
      <c r="M133" s="56"/>
      <c r="N133" s="56">
        <v>0</v>
      </c>
      <c r="O133" s="56">
        <v>0</v>
      </c>
      <c r="P133" s="56">
        <v>30000</v>
      </c>
      <c r="Q133" s="190">
        <v>0</v>
      </c>
      <c r="R133" s="188">
        <v>0</v>
      </c>
      <c r="S133" s="189">
        <v>0</v>
      </c>
      <c r="T133" s="350" t="e">
        <f t="shared" si="29"/>
        <v>#DIV/0!</v>
      </c>
      <c r="U133" s="133"/>
      <c r="V133" s="133"/>
      <c r="W133" s="133"/>
    </row>
    <row r="134" spans="1:23" ht="12" hidden="1" thickBot="1">
      <c r="A134" s="60" t="s">
        <v>416</v>
      </c>
      <c r="C134" s="1">
        <v>2</v>
      </c>
      <c r="E134" s="1">
        <v>4</v>
      </c>
      <c r="J134" s="55">
        <v>4227</v>
      </c>
      <c r="K134" s="55" t="s">
        <v>489</v>
      </c>
      <c r="L134" s="55"/>
      <c r="M134" s="56"/>
      <c r="N134" s="56">
        <v>0</v>
      </c>
      <c r="O134" s="56">
        <v>0</v>
      </c>
      <c r="P134" s="56">
        <v>10197</v>
      </c>
      <c r="Q134" s="190">
        <v>0</v>
      </c>
      <c r="R134" s="188">
        <v>0</v>
      </c>
      <c r="S134" s="189">
        <v>0</v>
      </c>
      <c r="T134" s="351" t="e">
        <f t="shared" si="29"/>
        <v>#DIV/0!</v>
      </c>
      <c r="U134" s="133"/>
      <c r="V134" s="133"/>
      <c r="W134" s="133"/>
    </row>
    <row r="135" spans="10:23" ht="11.25">
      <c r="J135" s="178"/>
      <c r="K135" s="178" t="s">
        <v>316</v>
      </c>
      <c r="L135" s="178"/>
      <c r="M135" s="179">
        <f>M125</f>
        <v>52528</v>
      </c>
      <c r="N135" s="179">
        <f>N125+N130</f>
        <v>35910</v>
      </c>
      <c r="O135" s="179">
        <f>O125+O130</f>
        <v>3500</v>
      </c>
      <c r="P135" s="179">
        <f>P125+P130</f>
        <v>407771</v>
      </c>
      <c r="Q135" s="180">
        <f>Q125</f>
        <v>10000</v>
      </c>
      <c r="R135" s="179">
        <f>R125+R130</f>
        <v>90000</v>
      </c>
      <c r="S135" s="180">
        <f>S125+S130</f>
        <v>126359</v>
      </c>
      <c r="T135" s="352">
        <f t="shared" si="29"/>
        <v>1.403988888888889</v>
      </c>
      <c r="U135" s="181"/>
      <c r="V135" s="181"/>
      <c r="W135" s="181"/>
    </row>
    <row r="136" spans="10:23" ht="11.25">
      <c r="J136" s="182"/>
      <c r="K136" s="182"/>
      <c r="L136" s="182"/>
      <c r="M136" s="183"/>
      <c r="N136" s="183"/>
      <c r="O136" s="183"/>
      <c r="P136" s="108"/>
      <c r="Q136" s="184"/>
      <c r="R136" s="183"/>
      <c r="S136" s="145"/>
      <c r="T136" s="343"/>
      <c r="U136" s="185"/>
      <c r="V136" s="185"/>
      <c r="W136" s="185"/>
    </row>
    <row r="137" spans="1:24" s="19" customFormat="1" ht="11.25">
      <c r="A137" s="8" t="s">
        <v>417</v>
      </c>
      <c r="B137" s="8"/>
      <c r="C137" s="8"/>
      <c r="D137" s="8"/>
      <c r="E137" s="8"/>
      <c r="F137" s="8"/>
      <c r="G137" s="8"/>
      <c r="H137" s="8"/>
      <c r="I137" s="8">
        <v>112</v>
      </c>
      <c r="J137" s="8" t="s">
        <v>136</v>
      </c>
      <c r="K137" s="8" t="s">
        <v>268</v>
      </c>
      <c r="L137" s="8"/>
      <c r="M137" s="16"/>
      <c r="N137" s="16"/>
      <c r="O137" s="16"/>
      <c r="P137" s="16"/>
      <c r="Q137" s="142"/>
      <c r="R137" s="141"/>
      <c r="S137" s="142"/>
      <c r="T137" s="337"/>
      <c r="U137" s="143"/>
      <c r="V137" s="143"/>
      <c r="W137" s="143"/>
      <c r="X137" s="171"/>
    </row>
    <row r="138" spans="1:23" ht="11.25">
      <c r="A138" s="60" t="s">
        <v>417</v>
      </c>
      <c r="I138" s="1">
        <v>112</v>
      </c>
      <c r="J138" s="67">
        <v>3</v>
      </c>
      <c r="K138" s="67" t="s">
        <v>7</v>
      </c>
      <c r="L138" s="67"/>
      <c r="M138" s="81">
        <f>M139+M140</f>
        <v>0</v>
      </c>
      <c r="N138" s="81">
        <f>N139+N140</f>
        <v>0</v>
      </c>
      <c r="O138" s="80">
        <f>O139+O140</f>
        <v>10000</v>
      </c>
      <c r="P138" s="80">
        <f>P139+P140</f>
        <v>11000</v>
      </c>
      <c r="Q138" s="126">
        <f>Q139+Q140</f>
        <v>10000</v>
      </c>
      <c r="R138" s="80">
        <f>R139</f>
        <v>10000</v>
      </c>
      <c r="S138" s="127">
        <f>S139</f>
        <v>10000</v>
      </c>
      <c r="T138" s="349">
        <f>S138/R138</f>
        <v>1</v>
      </c>
      <c r="U138" s="128">
        <f aca="true" t="shared" si="32" ref="U138:W140">P138/O138*100</f>
        <v>110.00000000000001</v>
      </c>
      <c r="V138" s="128">
        <f t="shared" si="32"/>
        <v>90.9090909090909</v>
      </c>
      <c r="W138" s="128">
        <f t="shared" si="32"/>
        <v>100</v>
      </c>
    </row>
    <row r="139" spans="1:23" ht="11.25">
      <c r="A139" s="60" t="s">
        <v>417</v>
      </c>
      <c r="I139" s="1">
        <v>112</v>
      </c>
      <c r="J139" s="23">
        <v>38</v>
      </c>
      <c r="K139" s="30" t="s">
        <v>269</v>
      </c>
      <c r="L139" s="106"/>
      <c r="M139" s="24">
        <v>0</v>
      </c>
      <c r="N139" s="24">
        <v>0</v>
      </c>
      <c r="O139" s="28">
        <v>0</v>
      </c>
      <c r="P139" s="28">
        <v>0</v>
      </c>
      <c r="Q139" s="130">
        <v>0</v>
      </c>
      <c r="R139" s="430">
        <f>R140</f>
        <v>10000</v>
      </c>
      <c r="S139" s="129">
        <f>S140</f>
        <v>10000</v>
      </c>
      <c r="T139" s="350">
        <f>S139/R139</f>
        <v>1</v>
      </c>
      <c r="U139" s="128" t="e">
        <f t="shared" si="32"/>
        <v>#DIV/0!</v>
      </c>
      <c r="V139" s="128" t="e">
        <f t="shared" si="32"/>
        <v>#DIV/0!</v>
      </c>
      <c r="W139" s="128" t="e">
        <f t="shared" si="32"/>
        <v>#DIV/0!</v>
      </c>
    </row>
    <row r="140" spans="1:23" ht="12" thickBot="1">
      <c r="A140" s="60" t="s">
        <v>417</v>
      </c>
      <c r="E140" s="1">
        <v>4</v>
      </c>
      <c r="I140" s="1">
        <v>112</v>
      </c>
      <c r="J140" s="23">
        <v>3831</v>
      </c>
      <c r="K140" s="23" t="s">
        <v>268</v>
      </c>
      <c r="L140" s="23"/>
      <c r="M140" s="24">
        <v>0</v>
      </c>
      <c r="N140" s="24">
        <v>0</v>
      </c>
      <c r="O140" s="28">
        <v>10000</v>
      </c>
      <c r="P140" s="28">
        <v>11000</v>
      </c>
      <c r="Q140" s="130">
        <v>10000</v>
      </c>
      <c r="R140" s="247">
        <v>10000</v>
      </c>
      <c r="S140" s="129">
        <v>10000</v>
      </c>
      <c r="T140" s="353">
        <f>S140/R140</f>
        <v>1</v>
      </c>
      <c r="U140" s="128">
        <f t="shared" si="32"/>
        <v>110.00000000000001</v>
      </c>
      <c r="V140" s="128">
        <f t="shared" si="32"/>
        <v>90.9090909090909</v>
      </c>
      <c r="W140" s="128">
        <f t="shared" si="32"/>
        <v>100</v>
      </c>
    </row>
    <row r="141" spans="10:23" ht="11.25">
      <c r="J141" s="178"/>
      <c r="K141" s="178" t="s">
        <v>316</v>
      </c>
      <c r="L141" s="178"/>
      <c r="M141" s="179">
        <f aca="true" t="shared" si="33" ref="M141:R141">M138</f>
        <v>0</v>
      </c>
      <c r="N141" s="179">
        <f t="shared" si="33"/>
        <v>0</v>
      </c>
      <c r="O141" s="179">
        <f t="shared" si="33"/>
        <v>10000</v>
      </c>
      <c r="P141" s="179">
        <f t="shared" si="33"/>
        <v>11000</v>
      </c>
      <c r="Q141" s="180">
        <f>Q138</f>
        <v>10000</v>
      </c>
      <c r="R141" s="179">
        <f t="shared" si="33"/>
        <v>10000</v>
      </c>
      <c r="S141" s="180">
        <f>S138</f>
        <v>10000</v>
      </c>
      <c r="T141" s="352">
        <f>S141/R141</f>
        <v>1</v>
      </c>
      <c r="U141" s="181"/>
      <c r="V141" s="181"/>
      <c r="W141" s="181"/>
    </row>
    <row r="142" spans="10:23" ht="11.25" hidden="1">
      <c r="J142" s="182"/>
      <c r="K142" s="182"/>
      <c r="L142" s="182"/>
      <c r="M142" s="183"/>
      <c r="N142" s="183"/>
      <c r="O142" s="183"/>
      <c r="P142" s="108"/>
      <c r="Q142" s="184"/>
      <c r="R142" s="183"/>
      <c r="S142" s="145"/>
      <c r="T142" s="343"/>
      <c r="U142" s="185"/>
      <c r="V142" s="185"/>
      <c r="W142" s="185"/>
    </row>
    <row r="143" spans="1:24" s="96" customFormat="1" ht="11.25" hidden="1">
      <c r="A143" s="96" t="s">
        <v>418</v>
      </c>
      <c r="I143" s="96">
        <v>112</v>
      </c>
      <c r="J143" s="96" t="s">
        <v>136</v>
      </c>
      <c r="K143" s="96" t="s">
        <v>142</v>
      </c>
      <c r="M143" s="97"/>
      <c r="N143" s="97"/>
      <c r="O143" s="97"/>
      <c r="P143" s="97"/>
      <c r="Q143" s="191"/>
      <c r="R143" s="422"/>
      <c r="S143" s="162"/>
      <c r="T143" s="330"/>
      <c r="U143" s="192"/>
      <c r="V143" s="192"/>
      <c r="W143" s="192"/>
      <c r="X143" s="192"/>
    </row>
    <row r="144" spans="1:24" s="96" customFormat="1" ht="11.25" hidden="1">
      <c r="A144" s="96" t="s">
        <v>418</v>
      </c>
      <c r="I144" s="96">
        <v>112</v>
      </c>
      <c r="J144" s="193">
        <v>3</v>
      </c>
      <c r="K144" s="193" t="s">
        <v>7</v>
      </c>
      <c r="L144" s="193"/>
      <c r="M144" s="194">
        <f aca="true" t="shared" si="34" ref="M144:R144">M145+M146</f>
        <v>10000</v>
      </c>
      <c r="N144" s="194">
        <f t="shared" si="34"/>
        <v>0</v>
      </c>
      <c r="O144" s="194">
        <f t="shared" si="34"/>
        <v>10000</v>
      </c>
      <c r="P144" s="194">
        <f t="shared" si="34"/>
        <v>0</v>
      </c>
      <c r="Q144" s="195">
        <f>Q145+Q146</f>
        <v>0</v>
      </c>
      <c r="R144" s="194">
        <f t="shared" si="34"/>
        <v>0</v>
      </c>
      <c r="S144" s="127">
        <f>S145+S146</f>
        <v>0</v>
      </c>
      <c r="T144" s="349">
        <f>T145+T146</f>
        <v>0</v>
      </c>
      <c r="U144" s="196">
        <f aca="true" t="shared" si="35" ref="U144:W146">P144/O144*100</f>
        <v>0</v>
      </c>
      <c r="V144" s="196" t="e">
        <f t="shared" si="35"/>
        <v>#DIV/0!</v>
      </c>
      <c r="W144" s="196" t="e">
        <f t="shared" si="35"/>
        <v>#DIV/0!</v>
      </c>
      <c r="X144" s="192"/>
    </row>
    <row r="145" spans="1:24" s="96" customFormat="1" ht="11.25" hidden="1">
      <c r="A145" s="96" t="s">
        <v>418</v>
      </c>
      <c r="I145" s="96">
        <v>112</v>
      </c>
      <c r="J145" s="98">
        <v>38</v>
      </c>
      <c r="K145" s="98" t="s">
        <v>49</v>
      </c>
      <c r="L145" s="98"/>
      <c r="M145" s="99">
        <v>0</v>
      </c>
      <c r="N145" s="99">
        <v>0</v>
      </c>
      <c r="O145" s="99">
        <v>0</v>
      </c>
      <c r="P145" s="99">
        <v>0</v>
      </c>
      <c r="Q145" s="197">
        <v>0</v>
      </c>
      <c r="R145" s="194">
        <v>0</v>
      </c>
      <c r="S145" s="129">
        <v>0</v>
      </c>
      <c r="T145" s="350">
        <v>0</v>
      </c>
      <c r="U145" s="196" t="e">
        <f t="shared" si="35"/>
        <v>#DIV/0!</v>
      </c>
      <c r="V145" s="196" t="e">
        <f t="shared" si="35"/>
        <v>#DIV/0!</v>
      </c>
      <c r="W145" s="196" t="e">
        <f t="shared" si="35"/>
        <v>#DIV/0!</v>
      </c>
      <c r="X145" s="192"/>
    </row>
    <row r="146" spans="1:24" s="96" customFormat="1" ht="12" hidden="1" thickBot="1">
      <c r="A146" s="96" t="s">
        <v>418</v>
      </c>
      <c r="E146" s="96">
        <v>4</v>
      </c>
      <c r="I146" s="96">
        <v>112</v>
      </c>
      <c r="J146" s="98">
        <v>3851</v>
      </c>
      <c r="K146" s="98" t="s">
        <v>270</v>
      </c>
      <c r="L146" s="98"/>
      <c r="M146" s="99">
        <v>10000</v>
      </c>
      <c r="N146" s="99">
        <v>0</v>
      </c>
      <c r="O146" s="99">
        <v>10000</v>
      </c>
      <c r="P146" s="99">
        <v>0</v>
      </c>
      <c r="Q146" s="197">
        <v>0</v>
      </c>
      <c r="R146" s="194">
        <v>0</v>
      </c>
      <c r="S146" s="129">
        <v>0</v>
      </c>
      <c r="T146" s="350">
        <v>0</v>
      </c>
      <c r="U146" s="196">
        <f t="shared" si="35"/>
        <v>0</v>
      </c>
      <c r="V146" s="196" t="e">
        <f t="shared" si="35"/>
        <v>#DIV/0!</v>
      </c>
      <c r="W146" s="196" t="e">
        <f t="shared" si="35"/>
        <v>#DIV/0!</v>
      </c>
      <c r="X146" s="192"/>
    </row>
    <row r="147" spans="10:24" s="96" customFormat="1" ht="11.25" hidden="1">
      <c r="J147" s="198"/>
      <c r="K147" s="198" t="s">
        <v>316</v>
      </c>
      <c r="L147" s="198"/>
      <c r="M147" s="199">
        <f aca="true" t="shared" si="36" ref="M147:R147">M144</f>
        <v>10000</v>
      </c>
      <c r="N147" s="199">
        <f t="shared" si="36"/>
        <v>0</v>
      </c>
      <c r="O147" s="199">
        <f t="shared" si="36"/>
        <v>10000</v>
      </c>
      <c r="P147" s="199">
        <f t="shared" si="36"/>
        <v>0</v>
      </c>
      <c r="Q147" s="200">
        <f>Q144</f>
        <v>0</v>
      </c>
      <c r="R147" s="199">
        <f t="shared" si="36"/>
        <v>0</v>
      </c>
      <c r="S147" s="201">
        <f>S144</f>
        <v>0</v>
      </c>
      <c r="T147" s="354">
        <f>T144</f>
        <v>0</v>
      </c>
      <c r="U147" s="203"/>
      <c r="V147" s="203"/>
      <c r="W147" s="203"/>
      <c r="X147" s="192"/>
    </row>
    <row r="148" spans="10:23" ht="11.25">
      <c r="J148" s="182"/>
      <c r="K148" s="182"/>
      <c r="L148" s="182"/>
      <c r="M148" s="183"/>
      <c r="N148" s="183"/>
      <c r="O148" s="183"/>
      <c r="P148" s="108"/>
      <c r="Q148" s="184"/>
      <c r="R148" s="183"/>
      <c r="S148" s="145"/>
      <c r="T148" s="343"/>
      <c r="U148" s="185"/>
      <c r="V148" s="185"/>
      <c r="W148" s="185"/>
    </row>
    <row r="149" spans="1:23" ht="11.25">
      <c r="A149" s="8" t="s">
        <v>419</v>
      </c>
      <c r="B149" s="8"/>
      <c r="C149" s="8"/>
      <c r="D149" s="8"/>
      <c r="E149" s="8"/>
      <c r="F149" s="8"/>
      <c r="G149" s="8"/>
      <c r="H149" s="8"/>
      <c r="I149" s="8"/>
      <c r="J149" s="8" t="s">
        <v>144</v>
      </c>
      <c r="K149" s="8" t="s">
        <v>143</v>
      </c>
      <c r="L149" s="8"/>
      <c r="M149" s="16"/>
      <c r="N149" s="16"/>
      <c r="O149" s="16"/>
      <c r="P149" s="16"/>
      <c r="Q149" s="142"/>
      <c r="R149" s="141"/>
      <c r="S149" s="142"/>
      <c r="T149" s="337"/>
      <c r="U149" s="143"/>
      <c r="V149" s="143"/>
      <c r="W149" s="143"/>
    </row>
    <row r="150" spans="1:23" ht="11.25">
      <c r="A150" s="60" t="s">
        <v>419</v>
      </c>
      <c r="I150" s="1">
        <v>112</v>
      </c>
      <c r="J150" s="67">
        <v>4</v>
      </c>
      <c r="K150" s="67" t="s">
        <v>8</v>
      </c>
      <c r="L150" s="67"/>
      <c r="M150" s="81">
        <f aca="true" t="shared" si="37" ref="M150:S150">M151</f>
        <v>10534</v>
      </c>
      <c r="N150" s="81">
        <f t="shared" si="37"/>
        <v>56059</v>
      </c>
      <c r="O150" s="81">
        <f t="shared" si="37"/>
        <v>50000</v>
      </c>
      <c r="P150" s="81">
        <f t="shared" si="37"/>
        <v>4017</v>
      </c>
      <c r="Q150" s="126">
        <f t="shared" si="37"/>
        <v>22000</v>
      </c>
      <c r="R150" s="80">
        <f t="shared" si="37"/>
        <v>20000</v>
      </c>
      <c r="S150" s="127">
        <f t="shared" si="37"/>
        <v>40000</v>
      </c>
      <c r="T150" s="349">
        <f>S150/R150</f>
        <v>2</v>
      </c>
      <c r="U150" s="128">
        <f aca="true" t="shared" si="38" ref="U150:U157">P150/O150*100</f>
        <v>8.033999999999999</v>
      </c>
      <c r="V150" s="128">
        <f aca="true" t="shared" si="39" ref="V150:V157">Q150/P150*100</f>
        <v>547.6723923325866</v>
      </c>
      <c r="W150" s="128">
        <f aca="true" t="shared" si="40" ref="W150:W157">R150/Q150*100</f>
        <v>90.9090909090909</v>
      </c>
    </row>
    <row r="151" spans="1:23" ht="11.25">
      <c r="A151" s="60" t="s">
        <v>419</v>
      </c>
      <c r="I151" s="1">
        <v>112</v>
      </c>
      <c r="J151" s="23">
        <v>42</v>
      </c>
      <c r="K151" s="23" t="s">
        <v>126</v>
      </c>
      <c r="L151" s="23"/>
      <c r="M151" s="24">
        <f>M153+M154+M156+M157</f>
        <v>10534</v>
      </c>
      <c r="N151" s="24">
        <f>N153+N154+N156+N157+N152</f>
        <v>56059</v>
      </c>
      <c r="O151" s="28">
        <f>O153+O154+O156+O157</f>
        <v>50000</v>
      </c>
      <c r="P151" s="28">
        <f>P153+P154+P156+P157+P152+P155</f>
        <v>4017</v>
      </c>
      <c r="Q151" s="130">
        <f>Q153+Q154+Q156+Q157+Q152</f>
        <v>22000</v>
      </c>
      <c r="R151" s="247">
        <f>R153+R154+R156+R157+R152</f>
        <v>20000</v>
      </c>
      <c r="S151" s="129">
        <f>S153+S154+S156+S157+S152</f>
        <v>40000</v>
      </c>
      <c r="T151" s="350">
        <f>S151/R151</f>
        <v>2</v>
      </c>
      <c r="U151" s="128">
        <f t="shared" si="38"/>
        <v>8.033999999999999</v>
      </c>
      <c r="V151" s="128">
        <f t="shared" si="39"/>
        <v>547.6723923325866</v>
      </c>
      <c r="W151" s="128">
        <f t="shared" si="40"/>
        <v>90.9090909090909</v>
      </c>
    </row>
    <row r="152" spans="1:23" ht="11.25" hidden="1">
      <c r="A152" s="60" t="s">
        <v>419</v>
      </c>
      <c r="I152" s="1">
        <v>112</v>
      </c>
      <c r="J152" s="23">
        <v>4214</v>
      </c>
      <c r="K152" s="30" t="s">
        <v>373</v>
      </c>
      <c r="L152" s="29"/>
      <c r="M152" s="24"/>
      <c r="N152" s="24">
        <v>55444</v>
      </c>
      <c r="O152" s="28">
        <v>0</v>
      </c>
      <c r="P152" s="28">
        <v>0</v>
      </c>
      <c r="Q152" s="130">
        <v>0</v>
      </c>
      <c r="R152" s="247">
        <v>0</v>
      </c>
      <c r="S152" s="129">
        <v>0</v>
      </c>
      <c r="T152" s="350" t="e">
        <f aca="true" t="shared" si="41" ref="T152:T157">S152/R152</f>
        <v>#DIV/0!</v>
      </c>
      <c r="U152" s="128"/>
      <c r="V152" s="128"/>
      <c r="W152" s="128"/>
    </row>
    <row r="153" spans="1:23" ht="11.25">
      <c r="A153" s="60" t="s">
        <v>419</v>
      </c>
      <c r="E153" s="1">
        <v>4</v>
      </c>
      <c r="G153" s="1">
        <v>6</v>
      </c>
      <c r="I153" s="1">
        <v>112</v>
      </c>
      <c r="J153" s="23">
        <v>4221</v>
      </c>
      <c r="K153" s="23" t="s">
        <v>232</v>
      </c>
      <c r="L153" s="23"/>
      <c r="M153" s="24">
        <v>4274</v>
      </c>
      <c r="N153" s="24">
        <v>0</v>
      </c>
      <c r="O153" s="28">
        <v>5000</v>
      </c>
      <c r="P153" s="28">
        <v>0</v>
      </c>
      <c r="Q153" s="130">
        <v>7000</v>
      </c>
      <c r="R153" s="247">
        <v>5000</v>
      </c>
      <c r="S153" s="129">
        <v>5000</v>
      </c>
      <c r="T153" s="350">
        <f t="shared" si="41"/>
        <v>1</v>
      </c>
      <c r="U153" s="128">
        <f t="shared" si="38"/>
        <v>0</v>
      </c>
      <c r="V153" s="128" t="e">
        <f t="shared" si="39"/>
        <v>#DIV/0!</v>
      </c>
      <c r="W153" s="128">
        <f t="shared" si="40"/>
        <v>71.42857142857143</v>
      </c>
    </row>
    <row r="154" spans="1:23" ht="11.25">
      <c r="A154" s="60" t="s">
        <v>419</v>
      </c>
      <c r="E154" s="1">
        <v>4</v>
      </c>
      <c r="G154" s="1">
        <v>6</v>
      </c>
      <c r="I154" s="1">
        <v>112</v>
      </c>
      <c r="J154" s="23">
        <v>4221</v>
      </c>
      <c r="K154" s="23" t="s">
        <v>233</v>
      </c>
      <c r="L154" s="23"/>
      <c r="M154" s="24">
        <v>0</v>
      </c>
      <c r="N154" s="24">
        <v>0</v>
      </c>
      <c r="O154" s="28">
        <v>40000</v>
      </c>
      <c r="P154" s="28">
        <v>0</v>
      </c>
      <c r="Q154" s="130">
        <v>10000</v>
      </c>
      <c r="R154" s="247">
        <v>10000</v>
      </c>
      <c r="S154" s="129">
        <v>30000</v>
      </c>
      <c r="T154" s="350">
        <f t="shared" si="41"/>
        <v>3</v>
      </c>
      <c r="U154" s="128">
        <f t="shared" si="38"/>
        <v>0</v>
      </c>
      <c r="V154" s="128" t="e">
        <f t="shared" si="39"/>
        <v>#DIV/0!</v>
      </c>
      <c r="W154" s="128">
        <f t="shared" si="40"/>
        <v>100</v>
      </c>
    </row>
    <row r="155" spans="1:23" ht="11.25" hidden="1">
      <c r="A155" s="60" t="s">
        <v>419</v>
      </c>
      <c r="E155" s="1">
        <v>4</v>
      </c>
      <c r="J155" s="23">
        <v>4227</v>
      </c>
      <c r="K155" s="23" t="s">
        <v>490</v>
      </c>
      <c r="L155" s="23"/>
      <c r="M155" s="24"/>
      <c r="N155" s="24">
        <v>0</v>
      </c>
      <c r="O155" s="28"/>
      <c r="P155" s="28">
        <v>3017</v>
      </c>
      <c r="Q155" s="130"/>
      <c r="R155" s="247">
        <v>0</v>
      </c>
      <c r="S155" s="129">
        <v>0</v>
      </c>
      <c r="T155" s="350" t="e">
        <f t="shared" si="41"/>
        <v>#DIV/0!</v>
      </c>
      <c r="U155" s="128"/>
      <c r="V155" s="128"/>
      <c r="W155" s="128"/>
    </row>
    <row r="156" spans="1:23" ht="11.25" hidden="1">
      <c r="A156" s="60" t="s">
        <v>419</v>
      </c>
      <c r="I156" s="1">
        <v>112</v>
      </c>
      <c r="J156" s="66">
        <v>423</v>
      </c>
      <c r="K156" s="66" t="s">
        <v>57</v>
      </c>
      <c r="L156" s="66"/>
      <c r="M156" s="24">
        <v>6260</v>
      </c>
      <c r="N156" s="24">
        <v>0</v>
      </c>
      <c r="O156" s="28">
        <v>0</v>
      </c>
      <c r="P156" s="28">
        <v>0</v>
      </c>
      <c r="Q156" s="130">
        <v>0</v>
      </c>
      <c r="R156" s="247">
        <v>0</v>
      </c>
      <c r="S156" s="129">
        <v>0</v>
      </c>
      <c r="T156" s="350" t="e">
        <f t="shared" si="41"/>
        <v>#DIV/0!</v>
      </c>
      <c r="U156" s="128" t="e">
        <f t="shared" si="38"/>
        <v>#DIV/0!</v>
      </c>
      <c r="V156" s="128" t="e">
        <f t="shared" si="39"/>
        <v>#DIV/0!</v>
      </c>
      <c r="W156" s="128" t="e">
        <f t="shared" si="40"/>
        <v>#DIV/0!</v>
      </c>
    </row>
    <row r="157" spans="1:23" ht="12" thickBot="1">
      <c r="A157" s="60" t="s">
        <v>419</v>
      </c>
      <c r="E157" s="1">
        <v>4</v>
      </c>
      <c r="G157" s="1">
        <v>6</v>
      </c>
      <c r="I157" s="1">
        <v>112</v>
      </c>
      <c r="J157" s="23">
        <v>4262</v>
      </c>
      <c r="K157" s="23" t="s">
        <v>234</v>
      </c>
      <c r="L157" s="23"/>
      <c r="M157" s="24">
        <v>0</v>
      </c>
      <c r="N157" s="24">
        <v>615</v>
      </c>
      <c r="O157" s="28">
        <v>5000</v>
      </c>
      <c r="P157" s="28">
        <v>1000</v>
      </c>
      <c r="Q157" s="130">
        <v>5000</v>
      </c>
      <c r="R157" s="247">
        <v>5000</v>
      </c>
      <c r="S157" s="129">
        <v>5000</v>
      </c>
      <c r="T157" s="350">
        <f t="shared" si="41"/>
        <v>1</v>
      </c>
      <c r="U157" s="128">
        <f t="shared" si="38"/>
        <v>20</v>
      </c>
      <c r="V157" s="128">
        <f t="shared" si="39"/>
        <v>500</v>
      </c>
      <c r="W157" s="128">
        <f t="shared" si="40"/>
        <v>100</v>
      </c>
    </row>
    <row r="158" spans="10:23" ht="11.25">
      <c r="J158" s="178"/>
      <c r="K158" s="178" t="s">
        <v>316</v>
      </c>
      <c r="L158" s="178"/>
      <c r="M158" s="179">
        <f aca="true" t="shared" si="42" ref="M158:R158">M150</f>
        <v>10534</v>
      </c>
      <c r="N158" s="179">
        <f t="shared" si="42"/>
        <v>56059</v>
      </c>
      <c r="O158" s="179">
        <f t="shared" si="42"/>
        <v>50000</v>
      </c>
      <c r="P158" s="179">
        <f t="shared" si="42"/>
        <v>4017</v>
      </c>
      <c r="Q158" s="180">
        <f>Q150</f>
        <v>22000</v>
      </c>
      <c r="R158" s="179">
        <f t="shared" si="42"/>
        <v>20000</v>
      </c>
      <c r="S158" s="180">
        <f>S150</f>
        <v>40000</v>
      </c>
      <c r="T158" s="352">
        <f>S158/R158</f>
        <v>2</v>
      </c>
      <c r="U158" s="181"/>
      <c r="V158" s="181"/>
      <c r="W158" s="181"/>
    </row>
    <row r="159" spans="10:23" ht="11.25">
      <c r="J159" s="182"/>
      <c r="K159" s="182"/>
      <c r="L159" s="182"/>
      <c r="M159" s="183"/>
      <c r="N159" s="183"/>
      <c r="O159" s="183"/>
      <c r="P159" s="108"/>
      <c r="Q159" s="184"/>
      <c r="R159" s="183"/>
      <c r="S159" s="145"/>
      <c r="T159" s="343"/>
      <c r="U159" s="185"/>
      <c r="V159" s="185"/>
      <c r="W159" s="185"/>
    </row>
    <row r="160" spans="1:23" ht="11.25">
      <c r="A160" s="8" t="s">
        <v>456</v>
      </c>
      <c r="B160" s="8"/>
      <c r="C160" s="8"/>
      <c r="D160" s="8"/>
      <c r="E160" s="8"/>
      <c r="F160" s="8"/>
      <c r="G160" s="8"/>
      <c r="H160" s="8"/>
      <c r="I160" s="8"/>
      <c r="J160" s="8" t="s">
        <v>144</v>
      </c>
      <c r="K160" s="8" t="s">
        <v>455</v>
      </c>
      <c r="L160" s="8"/>
      <c r="M160" s="16"/>
      <c r="N160" s="16"/>
      <c r="O160" s="16"/>
      <c r="P160" s="16"/>
      <c r="Q160" s="142"/>
      <c r="R160" s="141"/>
      <c r="S160" s="141"/>
      <c r="T160" s="342"/>
      <c r="U160" s="143"/>
      <c r="V160" s="143"/>
      <c r="W160" s="143"/>
    </row>
    <row r="161" spans="1:23" ht="11.25">
      <c r="A161" s="60" t="s">
        <v>456</v>
      </c>
      <c r="I161" s="1">
        <v>112</v>
      </c>
      <c r="J161" s="67">
        <v>3</v>
      </c>
      <c r="K161" s="67" t="s">
        <v>7</v>
      </c>
      <c r="L161" s="67"/>
      <c r="M161" s="81">
        <f>M166+M170</f>
        <v>200497</v>
      </c>
      <c r="N161" s="81">
        <f>N166+N170+N164</f>
        <v>0</v>
      </c>
      <c r="O161" s="81">
        <f>O166+O170+O164</f>
        <v>50000</v>
      </c>
      <c r="P161" s="81">
        <f>P166+P170+P164</f>
        <v>5000</v>
      </c>
      <c r="Q161" s="81">
        <f>Q166+Q170+Q164</f>
        <v>0</v>
      </c>
      <c r="R161" s="81">
        <f>R166+R170+R164+R162</f>
        <v>50000</v>
      </c>
      <c r="S161" s="81">
        <f>S166+S170+S164+S162+S168</f>
        <v>464583</v>
      </c>
      <c r="T161" s="355">
        <f>S161/R161</f>
        <v>9.29166</v>
      </c>
      <c r="U161" s="128">
        <f aca="true" t="shared" si="43" ref="U161:U171">P161/O161*100</f>
        <v>10</v>
      </c>
      <c r="V161" s="128">
        <f aca="true" t="shared" si="44" ref="V161:V171">Q161/P161*100</f>
        <v>0</v>
      </c>
      <c r="W161" s="128" t="e">
        <f aca="true" t="shared" si="45" ref="W161:W171">R161/Q161*100</f>
        <v>#DIV/0!</v>
      </c>
    </row>
    <row r="162" spans="1:23" ht="11.25">
      <c r="A162" s="60" t="s">
        <v>456</v>
      </c>
      <c r="I162" s="1">
        <v>112</v>
      </c>
      <c r="J162" s="245">
        <v>32</v>
      </c>
      <c r="K162" s="30" t="s">
        <v>38</v>
      </c>
      <c r="L162" s="67"/>
      <c r="M162" s="81"/>
      <c r="N162" s="81"/>
      <c r="O162" s="81"/>
      <c r="P162" s="81"/>
      <c r="Q162" s="81"/>
      <c r="R162" s="246">
        <f>R163</f>
        <v>0</v>
      </c>
      <c r="S162" s="246">
        <f>S163</f>
        <v>254583</v>
      </c>
      <c r="T162" s="356">
        <f>T163</f>
        <v>1</v>
      </c>
      <c r="U162" s="128"/>
      <c r="V162" s="128"/>
      <c r="W162" s="128"/>
    </row>
    <row r="163" spans="1:23" ht="11.25">
      <c r="A163" s="60" t="s">
        <v>456</v>
      </c>
      <c r="I163" s="1">
        <v>112</v>
      </c>
      <c r="J163" s="245">
        <v>3237</v>
      </c>
      <c r="K163" s="23" t="s">
        <v>590</v>
      </c>
      <c r="L163" s="67"/>
      <c r="M163" s="81"/>
      <c r="N163" s="81"/>
      <c r="O163" s="81"/>
      <c r="P163" s="81"/>
      <c r="Q163" s="81"/>
      <c r="R163" s="246">
        <v>0</v>
      </c>
      <c r="S163" s="246">
        <v>254583</v>
      </c>
      <c r="T163" s="356">
        <f>T164</f>
        <v>1</v>
      </c>
      <c r="U163" s="128"/>
      <c r="V163" s="128"/>
      <c r="W163" s="128"/>
    </row>
    <row r="164" spans="1:23" ht="11.25">
      <c r="A164" s="60" t="s">
        <v>456</v>
      </c>
      <c r="I164" s="1">
        <v>112</v>
      </c>
      <c r="J164" s="245">
        <v>37</v>
      </c>
      <c r="K164" s="245" t="s">
        <v>535</v>
      </c>
      <c r="L164" s="245"/>
      <c r="M164" s="81"/>
      <c r="N164" s="246">
        <f aca="true" t="shared" si="46" ref="N164:S164">N165</f>
        <v>0</v>
      </c>
      <c r="O164" s="246">
        <f t="shared" si="46"/>
        <v>0</v>
      </c>
      <c r="P164" s="246">
        <f t="shared" si="46"/>
        <v>0</v>
      </c>
      <c r="Q164" s="246">
        <f t="shared" si="46"/>
        <v>0</v>
      </c>
      <c r="R164" s="246">
        <f t="shared" si="46"/>
        <v>20000</v>
      </c>
      <c r="S164" s="246">
        <f t="shared" si="46"/>
        <v>20000</v>
      </c>
      <c r="T164" s="356">
        <f aca="true" t="shared" si="47" ref="T164:T169">S164/R164</f>
        <v>1</v>
      </c>
      <c r="U164" s="128"/>
      <c r="V164" s="128"/>
      <c r="W164" s="128"/>
    </row>
    <row r="165" spans="1:23" ht="11.25">
      <c r="A165" s="60" t="s">
        <v>456</v>
      </c>
      <c r="C165" s="1">
        <v>2</v>
      </c>
      <c r="I165" s="1">
        <v>112</v>
      </c>
      <c r="J165" s="245">
        <v>3721</v>
      </c>
      <c r="K165" s="245" t="s">
        <v>536</v>
      </c>
      <c r="L165" s="245"/>
      <c r="M165" s="81"/>
      <c r="N165" s="81">
        <v>0</v>
      </c>
      <c r="O165" s="80">
        <v>0</v>
      </c>
      <c r="P165" s="80">
        <v>0</v>
      </c>
      <c r="Q165" s="130">
        <v>0</v>
      </c>
      <c r="R165" s="247">
        <v>20000</v>
      </c>
      <c r="S165" s="129">
        <v>20000</v>
      </c>
      <c r="T165" s="356">
        <f t="shared" si="47"/>
        <v>1</v>
      </c>
      <c r="U165" s="128"/>
      <c r="V165" s="128"/>
      <c r="W165" s="128"/>
    </row>
    <row r="166" spans="1:23" ht="11.25">
      <c r="A166" s="60" t="s">
        <v>456</v>
      </c>
      <c r="I166" s="1">
        <v>112</v>
      </c>
      <c r="J166" s="23">
        <v>38</v>
      </c>
      <c r="K166" s="23" t="s">
        <v>457</v>
      </c>
      <c r="L166" s="23"/>
      <c r="M166" s="24">
        <f aca="true" t="shared" si="48" ref="M166:R166">M167+M168+M169</f>
        <v>200497</v>
      </c>
      <c r="N166" s="24">
        <f t="shared" si="48"/>
        <v>0</v>
      </c>
      <c r="O166" s="28">
        <f t="shared" si="48"/>
        <v>50000</v>
      </c>
      <c r="P166" s="28">
        <f t="shared" si="48"/>
        <v>5000</v>
      </c>
      <c r="Q166" s="130">
        <f>Q167+Q168+Q169</f>
        <v>0</v>
      </c>
      <c r="R166" s="247">
        <f t="shared" si="48"/>
        <v>30000</v>
      </c>
      <c r="S166" s="129">
        <f>S167</f>
        <v>50000</v>
      </c>
      <c r="T166" s="356">
        <f t="shared" si="47"/>
        <v>1.6666666666666667</v>
      </c>
      <c r="U166" s="128">
        <f t="shared" si="43"/>
        <v>10</v>
      </c>
      <c r="V166" s="128">
        <f t="shared" si="44"/>
        <v>0</v>
      </c>
      <c r="W166" s="128" t="e">
        <f t="shared" si="45"/>
        <v>#DIV/0!</v>
      </c>
    </row>
    <row r="167" spans="1:23" ht="11.25">
      <c r="A167" s="60" t="s">
        <v>456</v>
      </c>
      <c r="C167" s="1">
        <v>2</v>
      </c>
      <c r="I167" s="1">
        <v>112</v>
      </c>
      <c r="J167" s="23">
        <v>3811</v>
      </c>
      <c r="K167" s="30" t="s">
        <v>458</v>
      </c>
      <c r="L167" s="29"/>
      <c r="M167" s="24">
        <v>0</v>
      </c>
      <c r="N167" s="24">
        <v>0</v>
      </c>
      <c r="O167" s="28">
        <v>50000</v>
      </c>
      <c r="P167" s="28">
        <v>5000</v>
      </c>
      <c r="Q167" s="130">
        <v>0</v>
      </c>
      <c r="R167" s="247">
        <v>30000</v>
      </c>
      <c r="S167" s="129">
        <v>50000</v>
      </c>
      <c r="T167" s="356">
        <f t="shared" si="47"/>
        <v>1.6666666666666667</v>
      </c>
      <c r="U167" s="128">
        <f t="shared" si="43"/>
        <v>10</v>
      </c>
      <c r="V167" s="128">
        <f t="shared" si="44"/>
        <v>0</v>
      </c>
      <c r="W167" s="128" t="e">
        <f t="shared" si="45"/>
        <v>#DIV/0!</v>
      </c>
    </row>
    <row r="168" spans="1:23" ht="11.25">
      <c r="A168" s="60" t="s">
        <v>456</v>
      </c>
      <c r="I168" s="1">
        <v>112</v>
      </c>
      <c r="J168" s="23">
        <v>4</v>
      </c>
      <c r="K168" s="380" t="s">
        <v>8</v>
      </c>
      <c r="L168" s="29"/>
      <c r="M168" s="24">
        <v>0</v>
      </c>
      <c r="N168" s="24">
        <v>0</v>
      </c>
      <c r="O168" s="28">
        <v>0</v>
      </c>
      <c r="P168" s="28">
        <v>0</v>
      </c>
      <c r="Q168" s="130">
        <v>0</v>
      </c>
      <c r="R168" s="81">
        <v>0</v>
      </c>
      <c r="S168" s="244">
        <f>S169</f>
        <v>140000</v>
      </c>
      <c r="T168" s="381" t="e">
        <f t="shared" si="47"/>
        <v>#DIV/0!</v>
      </c>
      <c r="U168" s="128" t="e">
        <f t="shared" si="43"/>
        <v>#DIV/0!</v>
      </c>
      <c r="V168" s="128" t="e">
        <f t="shared" si="44"/>
        <v>#DIV/0!</v>
      </c>
      <c r="W168" s="128" t="e">
        <f t="shared" si="45"/>
        <v>#DIV/0!</v>
      </c>
    </row>
    <row r="169" spans="1:23" ht="12" thickBot="1">
      <c r="A169" s="60" t="s">
        <v>420</v>
      </c>
      <c r="I169" s="1">
        <v>112</v>
      </c>
      <c r="J169" s="23">
        <v>4214</v>
      </c>
      <c r="K169" s="23" t="s">
        <v>592</v>
      </c>
      <c r="L169" s="23"/>
      <c r="M169" s="24">
        <v>200497</v>
      </c>
      <c r="N169" s="24">
        <v>0</v>
      </c>
      <c r="O169" s="28">
        <v>0</v>
      </c>
      <c r="P169" s="28">
        <v>0</v>
      </c>
      <c r="Q169" s="130">
        <v>0</v>
      </c>
      <c r="R169" s="246">
        <v>0</v>
      </c>
      <c r="S169" s="129">
        <v>140000</v>
      </c>
      <c r="T169" s="356" t="e">
        <f t="shared" si="47"/>
        <v>#DIV/0!</v>
      </c>
      <c r="U169" s="128" t="e">
        <f t="shared" si="43"/>
        <v>#DIV/0!</v>
      </c>
      <c r="V169" s="128" t="e">
        <f t="shared" si="44"/>
        <v>#DIV/0!</v>
      </c>
      <c r="W169" s="128" t="e">
        <f t="shared" si="45"/>
        <v>#DIV/0!</v>
      </c>
    </row>
    <row r="170" spans="1:23" ht="11.25" hidden="1">
      <c r="A170" s="60" t="s">
        <v>420</v>
      </c>
      <c r="I170" s="1">
        <v>112</v>
      </c>
      <c r="J170" s="23">
        <v>45</v>
      </c>
      <c r="K170" s="23" t="s">
        <v>127</v>
      </c>
      <c r="L170" s="23"/>
      <c r="M170" s="24">
        <f aca="true" t="shared" si="49" ref="M170:T170">M171</f>
        <v>0</v>
      </c>
      <c r="N170" s="24">
        <f t="shared" si="49"/>
        <v>0</v>
      </c>
      <c r="O170" s="28">
        <f t="shared" si="49"/>
        <v>0</v>
      </c>
      <c r="P170" s="28">
        <f t="shared" si="49"/>
        <v>0</v>
      </c>
      <c r="Q170" s="130">
        <f t="shared" si="49"/>
        <v>0</v>
      </c>
      <c r="R170" s="81">
        <f t="shared" si="49"/>
        <v>0</v>
      </c>
      <c r="S170" s="129">
        <f t="shared" si="49"/>
        <v>0</v>
      </c>
      <c r="T170" s="350">
        <f t="shared" si="49"/>
        <v>0</v>
      </c>
      <c r="U170" s="128" t="e">
        <f t="shared" si="43"/>
        <v>#DIV/0!</v>
      </c>
      <c r="V170" s="128" t="e">
        <f t="shared" si="44"/>
        <v>#DIV/0!</v>
      </c>
      <c r="W170" s="128" t="e">
        <f t="shared" si="45"/>
        <v>#DIV/0!</v>
      </c>
    </row>
    <row r="171" spans="1:23" ht="12" hidden="1" thickBot="1">
      <c r="A171" s="60" t="s">
        <v>420</v>
      </c>
      <c r="I171" s="1">
        <v>112</v>
      </c>
      <c r="J171" s="23">
        <v>4511</v>
      </c>
      <c r="K171" s="23" t="s">
        <v>94</v>
      </c>
      <c r="L171" s="23"/>
      <c r="M171" s="24">
        <v>0</v>
      </c>
      <c r="N171" s="24">
        <v>0</v>
      </c>
      <c r="O171" s="28">
        <v>0</v>
      </c>
      <c r="P171" s="28">
        <v>0</v>
      </c>
      <c r="Q171" s="130">
        <v>0</v>
      </c>
      <c r="R171" s="81">
        <v>0</v>
      </c>
      <c r="S171" s="129">
        <v>0</v>
      </c>
      <c r="T171" s="350">
        <v>0</v>
      </c>
      <c r="U171" s="128" t="e">
        <f t="shared" si="43"/>
        <v>#DIV/0!</v>
      </c>
      <c r="V171" s="128" t="e">
        <f t="shared" si="44"/>
        <v>#DIV/0!</v>
      </c>
      <c r="W171" s="128" t="e">
        <f t="shared" si="45"/>
        <v>#DIV/0!</v>
      </c>
    </row>
    <row r="172" spans="10:23" ht="11.25">
      <c r="J172" s="178"/>
      <c r="K172" s="178" t="s">
        <v>316</v>
      </c>
      <c r="L172" s="178"/>
      <c r="M172" s="179">
        <f aca="true" t="shared" si="50" ref="M172:R172">M161</f>
        <v>200497</v>
      </c>
      <c r="N172" s="179">
        <f t="shared" si="50"/>
        <v>0</v>
      </c>
      <c r="O172" s="179">
        <f t="shared" si="50"/>
        <v>50000</v>
      </c>
      <c r="P172" s="179">
        <f t="shared" si="50"/>
        <v>5000</v>
      </c>
      <c r="Q172" s="180">
        <f>Q161</f>
        <v>0</v>
      </c>
      <c r="R172" s="179">
        <f t="shared" si="50"/>
        <v>50000</v>
      </c>
      <c r="S172" s="180">
        <f>S161</f>
        <v>464583</v>
      </c>
      <c r="T172" s="352">
        <f>S172/R172</f>
        <v>9.29166</v>
      </c>
      <c r="U172" s="181"/>
      <c r="V172" s="181"/>
      <c r="W172" s="181"/>
    </row>
    <row r="173" spans="10:23" ht="11.25">
      <c r="J173" s="182"/>
      <c r="K173" s="182"/>
      <c r="L173" s="182"/>
      <c r="M173" s="183"/>
      <c r="N173" s="183"/>
      <c r="O173" s="183"/>
      <c r="P173" s="108"/>
      <c r="Q173" s="184"/>
      <c r="R173" s="183"/>
      <c r="S173" s="145"/>
      <c r="T173" s="343"/>
      <c r="U173" s="185"/>
      <c r="V173" s="185"/>
      <c r="W173" s="185"/>
    </row>
    <row r="174" spans="1:23" ht="11.25">
      <c r="A174" s="8" t="s">
        <v>421</v>
      </c>
      <c r="B174" s="8"/>
      <c r="C174" s="8"/>
      <c r="D174" s="8"/>
      <c r="E174" s="8"/>
      <c r="F174" s="8"/>
      <c r="G174" s="8"/>
      <c r="H174" s="8"/>
      <c r="I174" s="8"/>
      <c r="J174" s="8" t="s">
        <v>207</v>
      </c>
      <c r="K174" s="8" t="s">
        <v>145</v>
      </c>
      <c r="L174" s="8"/>
      <c r="M174" s="16"/>
      <c r="N174" s="16"/>
      <c r="O174" s="16"/>
      <c r="P174" s="16"/>
      <c r="Q174" s="142"/>
      <c r="R174" s="141"/>
      <c r="S174" s="141"/>
      <c r="T174" s="342"/>
      <c r="U174" s="143"/>
      <c r="V174" s="143"/>
      <c r="W174" s="143"/>
    </row>
    <row r="175" spans="1:23" ht="11.25">
      <c r="A175" s="60" t="s">
        <v>421</v>
      </c>
      <c r="I175" s="1">
        <v>112</v>
      </c>
      <c r="J175" s="67">
        <v>4</v>
      </c>
      <c r="K175" s="67" t="s">
        <v>95</v>
      </c>
      <c r="L175" s="67"/>
      <c r="M175" s="81">
        <f aca="true" t="shared" si="51" ref="M175:S176">M176</f>
        <v>0</v>
      </c>
      <c r="N175" s="81">
        <f t="shared" si="51"/>
        <v>24600</v>
      </c>
      <c r="O175" s="81">
        <f t="shared" si="51"/>
        <v>75000</v>
      </c>
      <c r="P175" s="80">
        <f t="shared" si="51"/>
        <v>12300</v>
      </c>
      <c r="Q175" s="126">
        <f t="shared" si="51"/>
        <v>0</v>
      </c>
      <c r="R175" s="80">
        <f t="shared" si="51"/>
        <v>100000</v>
      </c>
      <c r="S175" s="127">
        <f t="shared" si="51"/>
        <v>100000</v>
      </c>
      <c r="T175" s="349">
        <f>S175/R175</f>
        <v>1</v>
      </c>
      <c r="U175" s="128">
        <f aca="true" t="shared" si="52" ref="U175:W177">P175/O175*100</f>
        <v>16.400000000000002</v>
      </c>
      <c r="V175" s="128">
        <f t="shared" si="52"/>
        <v>0</v>
      </c>
      <c r="W175" s="128" t="e">
        <f t="shared" si="52"/>
        <v>#DIV/0!</v>
      </c>
    </row>
    <row r="176" spans="1:23" ht="11.25">
      <c r="A176" s="60" t="s">
        <v>421</v>
      </c>
      <c r="I176" s="1">
        <v>112</v>
      </c>
      <c r="J176" s="23">
        <v>42</v>
      </c>
      <c r="K176" s="23" t="s">
        <v>96</v>
      </c>
      <c r="L176" s="23"/>
      <c r="M176" s="24">
        <f t="shared" si="51"/>
        <v>0</v>
      </c>
      <c r="N176" s="24">
        <f t="shared" si="51"/>
        <v>24600</v>
      </c>
      <c r="O176" s="24">
        <f t="shared" si="51"/>
        <v>75000</v>
      </c>
      <c r="P176" s="28">
        <f t="shared" si="51"/>
        <v>12300</v>
      </c>
      <c r="Q176" s="130">
        <f t="shared" si="51"/>
        <v>0</v>
      </c>
      <c r="R176" s="247">
        <f t="shared" si="51"/>
        <v>100000</v>
      </c>
      <c r="S176" s="129">
        <f t="shared" si="51"/>
        <v>100000</v>
      </c>
      <c r="T176" s="350">
        <f>S176/R176</f>
        <v>1</v>
      </c>
      <c r="U176" s="128">
        <f t="shared" si="52"/>
        <v>16.400000000000002</v>
      </c>
      <c r="V176" s="128">
        <f t="shared" si="52"/>
        <v>0</v>
      </c>
      <c r="W176" s="128" t="e">
        <f t="shared" si="52"/>
        <v>#DIV/0!</v>
      </c>
    </row>
    <row r="177" spans="1:23" ht="12" thickBot="1">
      <c r="A177" s="60" t="s">
        <v>421</v>
      </c>
      <c r="E177" s="1">
        <v>4</v>
      </c>
      <c r="G177" s="1">
        <v>6</v>
      </c>
      <c r="I177" s="1">
        <v>112</v>
      </c>
      <c r="J177" s="23">
        <v>4264</v>
      </c>
      <c r="K177" s="23" t="s">
        <v>235</v>
      </c>
      <c r="L177" s="23"/>
      <c r="M177" s="24">
        <v>0</v>
      </c>
      <c r="N177" s="24">
        <v>24600</v>
      </c>
      <c r="O177" s="24">
        <v>75000</v>
      </c>
      <c r="P177" s="28">
        <v>12300</v>
      </c>
      <c r="Q177" s="130">
        <v>0</v>
      </c>
      <c r="R177" s="247">
        <v>100000</v>
      </c>
      <c r="S177" s="129">
        <v>100000</v>
      </c>
      <c r="T177" s="350">
        <f>S177/R177</f>
        <v>1</v>
      </c>
      <c r="U177" s="128">
        <f t="shared" si="52"/>
        <v>16.400000000000002</v>
      </c>
      <c r="V177" s="128">
        <f t="shared" si="52"/>
        <v>0</v>
      </c>
      <c r="W177" s="128" t="e">
        <f t="shared" si="52"/>
        <v>#DIV/0!</v>
      </c>
    </row>
    <row r="178" spans="10:23" ht="12" thickBot="1">
      <c r="J178" s="178"/>
      <c r="K178" s="178" t="s">
        <v>316</v>
      </c>
      <c r="L178" s="178"/>
      <c r="M178" s="179">
        <f aca="true" t="shared" si="53" ref="M178:R178">M175</f>
        <v>0</v>
      </c>
      <c r="N178" s="179">
        <f t="shared" si="53"/>
        <v>24600</v>
      </c>
      <c r="O178" s="179">
        <f t="shared" si="53"/>
        <v>75000</v>
      </c>
      <c r="P178" s="179">
        <f t="shared" si="53"/>
        <v>12300</v>
      </c>
      <c r="Q178" s="180">
        <f>Q175</f>
        <v>0</v>
      </c>
      <c r="R178" s="179">
        <f t="shared" si="53"/>
        <v>100000</v>
      </c>
      <c r="S178" s="180">
        <f>S175</f>
        <v>100000</v>
      </c>
      <c r="T178" s="352">
        <f>S178/R178</f>
        <v>1</v>
      </c>
      <c r="U178" s="181"/>
      <c r="V178" s="181"/>
      <c r="W178" s="181"/>
    </row>
    <row r="179" spans="10:23" ht="12" thickBot="1">
      <c r="J179" s="154"/>
      <c r="K179" s="154" t="s">
        <v>320</v>
      </c>
      <c r="L179" s="154"/>
      <c r="M179" s="155">
        <f aca="true" t="shared" si="54" ref="M179:S179">M122+M135+M141+M147+M158+M172+M178</f>
        <v>1730335</v>
      </c>
      <c r="N179" s="155">
        <f t="shared" si="54"/>
        <v>1508385</v>
      </c>
      <c r="O179" s="155">
        <f t="shared" si="54"/>
        <v>1660500</v>
      </c>
      <c r="P179" s="155">
        <f t="shared" si="54"/>
        <v>1986315</v>
      </c>
      <c r="Q179" s="156">
        <f t="shared" si="54"/>
        <v>1963242</v>
      </c>
      <c r="R179" s="155">
        <f t="shared" si="54"/>
        <v>1609100</v>
      </c>
      <c r="S179" s="156">
        <f t="shared" si="54"/>
        <v>2445501</v>
      </c>
      <c r="T179" s="357">
        <f>S179/R179</f>
        <v>1.519794294947486</v>
      </c>
      <c r="U179" s="157"/>
      <c r="V179" s="157"/>
      <c r="W179" s="157"/>
    </row>
    <row r="180" spans="10:23" ht="12" thickTop="1">
      <c r="J180" s="138"/>
      <c r="K180" s="138"/>
      <c r="L180" s="138"/>
      <c r="M180" s="108"/>
      <c r="N180" s="108"/>
      <c r="O180" s="108"/>
      <c r="P180" s="108"/>
      <c r="Q180" s="145"/>
      <c r="R180" s="108"/>
      <c r="S180" s="145"/>
      <c r="T180" s="343"/>
      <c r="U180" s="204"/>
      <c r="V180" s="204"/>
      <c r="W180" s="204"/>
    </row>
    <row r="181" spans="1:23" ht="11.25">
      <c r="A181" s="19"/>
      <c r="B181" s="19"/>
      <c r="C181" s="19"/>
      <c r="D181" s="19"/>
      <c r="E181" s="19"/>
      <c r="F181" s="19"/>
      <c r="G181" s="19"/>
      <c r="H181" s="19"/>
      <c r="I181" s="19"/>
      <c r="J181" s="121" t="s">
        <v>147</v>
      </c>
      <c r="K181" s="121" t="s">
        <v>146</v>
      </c>
      <c r="L181" s="121"/>
      <c r="M181" s="17"/>
      <c r="N181" s="17"/>
      <c r="O181" s="17"/>
      <c r="P181" s="17"/>
      <c r="Q181" s="167"/>
      <c r="R181" s="168"/>
      <c r="S181" s="168"/>
      <c r="T181" s="358"/>
      <c r="U181" s="169"/>
      <c r="V181" s="169"/>
      <c r="W181" s="169"/>
    </row>
    <row r="182" spans="1:23" ht="11.25">
      <c r="A182" s="19"/>
      <c r="B182" s="19"/>
      <c r="C182" s="19"/>
      <c r="D182" s="19"/>
      <c r="E182" s="19"/>
      <c r="F182" s="19"/>
      <c r="G182" s="19"/>
      <c r="H182" s="19"/>
      <c r="I182" s="19">
        <v>300</v>
      </c>
      <c r="J182" s="19" t="s">
        <v>187</v>
      </c>
      <c r="K182" s="19"/>
      <c r="L182" s="19"/>
      <c r="M182" s="20"/>
      <c r="N182" s="20"/>
      <c r="O182" s="20"/>
      <c r="P182" s="20"/>
      <c r="Q182" s="162"/>
      <c r="R182" s="170"/>
      <c r="S182" s="170"/>
      <c r="T182" s="329"/>
      <c r="U182" s="171"/>
      <c r="V182" s="171"/>
      <c r="W182" s="171"/>
    </row>
    <row r="183" spans="1:23" ht="11.25">
      <c r="A183" s="7" t="s">
        <v>395</v>
      </c>
      <c r="B183" s="7"/>
      <c r="C183" s="7"/>
      <c r="D183" s="7"/>
      <c r="E183" s="7"/>
      <c r="F183" s="7"/>
      <c r="G183" s="7"/>
      <c r="H183" s="7"/>
      <c r="I183" s="7"/>
      <c r="J183" s="123" t="s">
        <v>149</v>
      </c>
      <c r="K183" s="123" t="s">
        <v>148</v>
      </c>
      <c r="L183" s="123"/>
      <c r="M183" s="15"/>
      <c r="N183" s="15"/>
      <c r="O183" s="15"/>
      <c r="P183" s="15"/>
      <c r="Q183" s="148"/>
      <c r="R183" s="147"/>
      <c r="S183" s="147"/>
      <c r="T183" s="344"/>
      <c r="U183" s="149"/>
      <c r="V183" s="149"/>
      <c r="W183" s="149"/>
    </row>
    <row r="184" spans="1:23" ht="11.25">
      <c r="A184" s="8" t="s">
        <v>422</v>
      </c>
      <c r="B184" s="8"/>
      <c r="C184" s="8"/>
      <c r="D184" s="8"/>
      <c r="E184" s="8"/>
      <c r="F184" s="8"/>
      <c r="G184" s="8"/>
      <c r="H184" s="8"/>
      <c r="I184" s="8">
        <v>321</v>
      </c>
      <c r="J184" s="8" t="s">
        <v>136</v>
      </c>
      <c r="K184" s="8" t="s">
        <v>150</v>
      </c>
      <c r="L184" s="8"/>
      <c r="M184" s="16"/>
      <c r="N184" s="16"/>
      <c r="O184" s="16"/>
      <c r="P184" s="16"/>
      <c r="Q184" s="142"/>
      <c r="R184" s="141"/>
      <c r="S184" s="141"/>
      <c r="T184" s="342"/>
      <c r="U184" s="143"/>
      <c r="V184" s="143"/>
      <c r="W184" s="143"/>
    </row>
    <row r="185" spans="1:23" ht="11.25">
      <c r="A185" s="60" t="s">
        <v>422</v>
      </c>
      <c r="I185" s="1">
        <v>321</v>
      </c>
      <c r="J185" s="67">
        <v>3</v>
      </c>
      <c r="K185" s="67" t="s">
        <v>7</v>
      </c>
      <c r="L185" s="67"/>
      <c r="M185" s="81">
        <f aca="true" t="shared" si="55" ref="M185:S186">M186</f>
        <v>94000</v>
      </c>
      <c r="N185" s="80">
        <f t="shared" si="55"/>
        <v>85000</v>
      </c>
      <c r="O185" s="80">
        <f t="shared" si="55"/>
        <v>90000</v>
      </c>
      <c r="P185" s="80">
        <f t="shared" si="55"/>
        <v>90000</v>
      </c>
      <c r="Q185" s="126">
        <f t="shared" si="55"/>
        <v>120000</v>
      </c>
      <c r="R185" s="80">
        <f t="shared" si="55"/>
        <v>90000</v>
      </c>
      <c r="S185" s="127">
        <f t="shared" si="55"/>
        <v>140000</v>
      </c>
      <c r="T185" s="349">
        <f>S185/R185</f>
        <v>1.5555555555555556</v>
      </c>
      <c r="U185" s="128">
        <f aca="true" t="shared" si="56" ref="U185:W187">P185/O185*100</f>
        <v>100</v>
      </c>
      <c r="V185" s="128">
        <f t="shared" si="56"/>
        <v>133.33333333333331</v>
      </c>
      <c r="W185" s="128">
        <f t="shared" si="56"/>
        <v>75</v>
      </c>
    </row>
    <row r="186" spans="1:23" ht="11.25">
      <c r="A186" s="60" t="s">
        <v>422</v>
      </c>
      <c r="I186" s="1">
        <v>321</v>
      </c>
      <c r="J186" s="23">
        <v>38</v>
      </c>
      <c r="K186" s="23" t="s">
        <v>49</v>
      </c>
      <c r="L186" s="23"/>
      <c r="M186" s="24">
        <f t="shared" si="55"/>
        <v>94000</v>
      </c>
      <c r="N186" s="28">
        <f t="shared" si="55"/>
        <v>85000</v>
      </c>
      <c r="O186" s="28">
        <f t="shared" si="55"/>
        <v>90000</v>
      </c>
      <c r="P186" s="28">
        <f t="shared" si="55"/>
        <v>90000</v>
      </c>
      <c r="Q186" s="130">
        <f t="shared" si="55"/>
        <v>120000</v>
      </c>
      <c r="R186" s="247">
        <f t="shared" si="55"/>
        <v>90000</v>
      </c>
      <c r="S186" s="129">
        <f t="shared" si="55"/>
        <v>140000</v>
      </c>
      <c r="T186" s="350">
        <f>S186/R186</f>
        <v>1.5555555555555556</v>
      </c>
      <c r="U186" s="128">
        <f t="shared" si="56"/>
        <v>100</v>
      </c>
      <c r="V186" s="128">
        <f t="shared" si="56"/>
        <v>133.33333333333331</v>
      </c>
      <c r="W186" s="128">
        <f t="shared" si="56"/>
        <v>75</v>
      </c>
    </row>
    <row r="187" spans="1:23" ht="12" thickBot="1">
      <c r="A187" s="60" t="s">
        <v>422</v>
      </c>
      <c r="B187" s="1">
        <v>1</v>
      </c>
      <c r="C187" s="1">
        <v>2</v>
      </c>
      <c r="E187" s="1">
        <v>4</v>
      </c>
      <c r="I187" s="1">
        <v>321</v>
      </c>
      <c r="J187" s="23">
        <v>3811</v>
      </c>
      <c r="K187" s="23" t="s">
        <v>236</v>
      </c>
      <c r="L187" s="23"/>
      <c r="M187" s="24">
        <v>94000</v>
      </c>
      <c r="N187" s="28">
        <v>85000</v>
      </c>
      <c r="O187" s="28">
        <v>90000</v>
      </c>
      <c r="P187" s="28">
        <v>90000</v>
      </c>
      <c r="Q187" s="130">
        <v>120000</v>
      </c>
      <c r="R187" s="247">
        <v>90000</v>
      </c>
      <c r="S187" s="129">
        <v>140000</v>
      </c>
      <c r="T187" s="350">
        <f>S187/R187</f>
        <v>1.5555555555555556</v>
      </c>
      <c r="U187" s="128">
        <f t="shared" si="56"/>
        <v>100</v>
      </c>
      <c r="V187" s="128">
        <f t="shared" si="56"/>
        <v>133.33333333333331</v>
      </c>
      <c r="W187" s="128">
        <f t="shared" si="56"/>
        <v>75</v>
      </c>
    </row>
    <row r="188" spans="10:23" ht="11.25">
      <c r="J188" s="178"/>
      <c r="K188" s="178" t="s">
        <v>316</v>
      </c>
      <c r="L188" s="178"/>
      <c r="M188" s="179">
        <f aca="true" t="shared" si="57" ref="M188:R188">M185</f>
        <v>94000</v>
      </c>
      <c r="N188" s="179">
        <f>N185</f>
        <v>85000</v>
      </c>
      <c r="O188" s="179">
        <f t="shared" si="57"/>
        <v>90000</v>
      </c>
      <c r="P188" s="179">
        <f t="shared" si="57"/>
        <v>90000</v>
      </c>
      <c r="Q188" s="180">
        <f>Q185</f>
        <v>120000</v>
      </c>
      <c r="R188" s="179">
        <f t="shared" si="57"/>
        <v>90000</v>
      </c>
      <c r="S188" s="180">
        <f>S185</f>
        <v>140000</v>
      </c>
      <c r="T188" s="352">
        <f>S188/R188</f>
        <v>1.5555555555555556</v>
      </c>
      <c r="U188" s="181"/>
      <c r="V188" s="181"/>
      <c r="W188" s="181"/>
    </row>
    <row r="189" spans="10:23" ht="11.25">
      <c r="J189" s="31"/>
      <c r="K189" s="31"/>
      <c r="L189" s="31"/>
      <c r="M189" s="32"/>
      <c r="N189" s="93"/>
      <c r="O189" s="32"/>
      <c r="P189" s="35"/>
      <c r="Q189" s="205"/>
      <c r="R189" s="183"/>
      <c r="S189" s="139"/>
      <c r="T189" s="331"/>
      <c r="U189" s="206"/>
      <c r="V189" s="206"/>
      <c r="W189" s="206"/>
    </row>
    <row r="190" spans="1:23" ht="11.25">
      <c r="A190" s="8" t="s">
        <v>423</v>
      </c>
      <c r="B190" s="8"/>
      <c r="C190" s="8"/>
      <c r="D190" s="8"/>
      <c r="E190" s="8"/>
      <c r="F190" s="8"/>
      <c r="G190" s="8"/>
      <c r="H190" s="8"/>
      <c r="I190" s="8">
        <v>321</v>
      </c>
      <c r="J190" s="8" t="s">
        <v>136</v>
      </c>
      <c r="K190" s="8" t="s">
        <v>151</v>
      </c>
      <c r="L190" s="8"/>
      <c r="M190" s="16"/>
      <c r="N190" s="207"/>
      <c r="O190" s="16"/>
      <c r="P190" s="16"/>
      <c r="Q190" s="142"/>
      <c r="R190" s="141"/>
      <c r="S190" s="142"/>
      <c r="T190" s="337"/>
      <c r="U190" s="143"/>
      <c r="V190" s="143"/>
      <c r="W190" s="143"/>
    </row>
    <row r="191" spans="1:23" ht="11.25">
      <c r="A191" s="60" t="s">
        <v>423</v>
      </c>
      <c r="I191" s="1">
        <v>321</v>
      </c>
      <c r="J191" s="67">
        <v>3</v>
      </c>
      <c r="K191" s="67" t="s">
        <v>7</v>
      </c>
      <c r="L191" s="67"/>
      <c r="M191" s="81">
        <f>M192</f>
        <v>0</v>
      </c>
      <c r="N191" s="80">
        <f>N192+N196</f>
        <v>3000</v>
      </c>
      <c r="O191" s="81">
        <f>O192+O196</f>
        <v>20000</v>
      </c>
      <c r="P191" s="80">
        <f>P192</f>
        <v>39500</v>
      </c>
      <c r="Q191" s="126">
        <f>Q192</f>
        <v>10000</v>
      </c>
      <c r="R191" s="80">
        <f>R192+R196</f>
        <v>43500</v>
      </c>
      <c r="S191" s="127">
        <f>S192+S196</f>
        <v>43500</v>
      </c>
      <c r="T191" s="349">
        <f aca="true" t="shared" si="58" ref="T191:T198">S191/R191</f>
        <v>1</v>
      </c>
      <c r="U191" s="128">
        <f aca="true" t="shared" si="59" ref="U191:W195">P191/O191*100</f>
        <v>197.5</v>
      </c>
      <c r="V191" s="128">
        <f t="shared" si="59"/>
        <v>25.31645569620253</v>
      </c>
      <c r="W191" s="128">
        <f t="shared" si="59"/>
        <v>434.99999999999994</v>
      </c>
    </row>
    <row r="192" spans="1:23" ht="11.25">
      <c r="A192" s="60" t="s">
        <v>423</v>
      </c>
      <c r="I192" s="1">
        <v>321</v>
      </c>
      <c r="J192" s="23">
        <v>32</v>
      </c>
      <c r="K192" s="30" t="s">
        <v>38</v>
      </c>
      <c r="L192" s="29"/>
      <c r="M192" s="24">
        <f>M193+M194</f>
        <v>0</v>
      </c>
      <c r="N192" s="28">
        <f>N193+N194</f>
        <v>0</v>
      </c>
      <c r="O192" s="24">
        <f>O193+O194</f>
        <v>20000</v>
      </c>
      <c r="P192" s="28">
        <f>P193+P194+P196</f>
        <v>39500</v>
      </c>
      <c r="Q192" s="130">
        <f>Q193+Q194+Q195</f>
        <v>10000</v>
      </c>
      <c r="R192" s="247">
        <f>R193+R194+X196</f>
        <v>36500</v>
      </c>
      <c r="S192" s="129">
        <f>S193+S194+Y196</f>
        <v>36500</v>
      </c>
      <c r="T192" s="350">
        <f t="shared" si="58"/>
        <v>1</v>
      </c>
      <c r="U192" s="128">
        <f t="shared" si="59"/>
        <v>197.5</v>
      </c>
      <c r="V192" s="128">
        <f t="shared" si="59"/>
        <v>25.31645569620253</v>
      </c>
      <c r="W192" s="128">
        <f t="shared" si="59"/>
        <v>365</v>
      </c>
    </row>
    <row r="193" spans="1:23" ht="11.25">
      <c r="A193" s="60" t="s">
        <v>423</v>
      </c>
      <c r="C193" s="1">
        <v>2</v>
      </c>
      <c r="D193" s="1">
        <v>3</v>
      </c>
      <c r="E193" s="1">
        <v>4</v>
      </c>
      <c r="I193" s="1">
        <v>321</v>
      </c>
      <c r="J193" s="23">
        <v>3237</v>
      </c>
      <c r="K193" s="23" t="s">
        <v>237</v>
      </c>
      <c r="L193" s="23"/>
      <c r="M193" s="24">
        <v>0</v>
      </c>
      <c r="N193" s="28">
        <v>0</v>
      </c>
      <c r="O193" s="24">
        <v>20000</v>
      </c>
      <c r="P193" s="28">
        <v>20000</v>
      </c>
      <c r="Q193" s="130">
        <v>0</v>
      </c>
      <c r="R193" s="247">
        <v>20000</v>
      </c>
      <c r="S193" s="129">
        <v>20000</v>
      </c>
      <c r="T193" s="350">
        <f t="shared" si="58"/>
        <v>1</v>
      </c>
      <c r="U193" s="128">
        <f t="shared" si="59"/>
        <v>100</v>
      </c>
      <c r="V193" s="128">
        <f t="shared" si="59"/>
        <v>0</v>
      </c>
      <c r="W193" s="128" t="e">
        <f t="shared" si="59"/>
        <v>#DIV/0!</v>
      </c>
    </row>
    <row r="194" spans="1:23" ht="11.25">
      <c r="A194" s="60" t="s">
        <v>423</v>
      </c>
      <c r="C194" s="1">
        <v>2</v>
      </c>
      <c r="D194" s="1">
        <v>3</v>
      </c>
      <c r="E194" s="1">
        <v>4</v>
      </c>
      <c r="I194" s="1">
        <v>321</v>
      </c>
      <c r="J194" s="23">
        <v>3237</v>
      </c>
      <c r="K194" s="23" t="s">
        <v>491</v>
      </c>
      <c r="L194" s="23"/>
      <c r="M194" s="24">
        <v>0</v>
      </c>
      <c r="N194" s="28">
        <v>0</v>
      </c>
      <c r="O194" s="24">
        <v>0</v>
      </c>
      <c r="P194" s="28">
        <v>16500</v>
      </c>
      <c r="Q194" s="130">
        <v>0</v>
      </c>
      <c r="R194" s="247">
        <v>16500</v>
      </c>
      <c r="S194" s="129">
        <v>16500</v>
      </c>
      <c r="T194" s="350">
        <f t="shared" si="58"/>
        <v>1</v>
      </c>
      <c r="U194" s="128" t="e">
        <f t="shared" si="59"/>
        <v>#DIV/0!</v>
      </c>
      <c r="V194" s="128">
        <f t="shared" si="59"/>
        <v>0</v>
      </c>
      <c r="W194" s="128" t="e">
        <f t="shared" si="59"/>
        <v>#DIV/0!</v>
      </c>
    </row>
    <row r="195" spans="1:23" ht="11.25" hidden="1">
      <c r="A195" s="60" t="s">
        <v>423</v>
      </c>
      <c r="C195" s="1">
        <v>2</v>
      </c>
      <c r="D195" s="1">
        <v>3</v>
      </c>
      <c r="E195" s="1">
        <v>4</v>
      </c>
      <c r="I195" s="1">
        <v>321</v>
      </c>
      <c r="J195" s="55">
        <v>3237</v>
      </c>
      <c r="K195" s="23" t="s">
        <v>352</v>
      </c>
      <c r="L195" s="55"/>
      <c r="M195" s="56">
        <v>0</v>
      </c>
      <c r="N195" s="58">
        <v>0</v>
      </c>
      <c r="O195" s="56">
        <v>0</v>
      </c>
      <c r="P195" s="58">
        <v>0</v>
      </c>
      <c r="Q195" s="130">
        <v>10000</v>
      </c>
      <c r="R195" s="429">
        <v>0</v>
      </c>
      <c r="S195" s="129">
        <v>0</v>
      </c>
      <c r="T195" s="350" t="e">
        <f t="shared" si="58"/>
        <v>#DIV/0!</v>
      </c>
      <c r="U195" s="128" t="e">
        <f t="shared" si="59"/>
        <v>#DIV/0!</v>
      </c>
      <c r="V195" s="128" t="e">
        <f t="shared" si="59"/>
        <v>#DIV/0!</v>
      </c>
      <c r="W195" s="128">
        <f t="shared" si="59"/>
        <v>0</v>
      </c>
    </row>
    <row r="196" spans="1:23" ht="11.25">
      <c r="A196" s="60" t="s">
        <v>423</v>
      </c>
      <c r="C196" s="1">
        <v>2</v>
      </c>
      <c r="D196" s="1">
        <v>3</v>
      </c>
      <c r="E196" s="1">
        <v>4</v>
      </c>
      <c r="I196" s="1">
        <v>321</v>
      </c>
      <c r="J196" s="55">
        <v>381</v>
      </c>
      <c r="K196" s="30" t="s">
        <v>50</v>
      </c>
      <c r="L196" s="61"/>
      <c r="M196" s="56"/>
      <c r="N196" s="58">
        <f>N197</f>
        <v>3000</v>
      </c>
      <c r="O196" s="56">
        <f>O197</f>
        <v>0</v>
      </c>
      <c r="P196" s="58">
        <f>P197</f>
        <v>3000</v>
      </c>
      <c r="Q196" s="190">
        <v>0</v>
      </c>
      <c r="R196" s="429">
        <f>R197</f>
        <v>7000</v>
      </c>
      <c r="S196" s="189">
        <f>S197</f>
        <v>7000</v>
      </c>
      <c r="T196" s="359">
        <f t="shared" si="58"/>
        <v>1</v>
      </c>
      <c r="U196" s="133"/>
      <c r="V196" s="133"/>
      <c r="W196" s="133"/>
    </row>
    <row r="197" spans="1:23" ht="12" thickBot="1">
      <c r="A197" s="60" t="s">
        <v>423</v>
      </c>
      <c r="C197" s="1">
        <v>2</v>
      </c>
      <c r="D197" s="1">
        <v>3</v>
      </c>
      <c r="E197" s="1">
        <v>4</v>
      </c>
      <c r="I197" s="1">
        <v>321</v>
      </c>
      <c r="J197" s="55">
        <v>3811</v>
      </c>
      <c r="K197" s="55" t="s">
        <v>471</v>
      </c>
      <c r="L197" s="55"/>
      <c r="M197" s="56"/>
      <c r="N197" s="58">
        <v>3000</v>
      </c>
      <c r="O197" s="56">
        <v>0</v>
      </c>
      <c r="P197" s="58">
        <v>3000</v>
      </c>
      <c r="Q197" s="190">
        <v>0</v>
      </c>
      <c r="R197" s="429">
        <v>7000</v>
      </c>
      <c r="S197" s="189">
        <v>7000</v>
      </c>
      <c r="T197" s="359">
        <f t="shared" si="58"/>
        <v>1</v>
      </c>
      <c r="U197" s="133"/>
      <c r="V197" s="133"/>
      <c r="W197" s="133"/>
    </row>
    <row r="198" spans="10:23" ht="12" thickBot="1">
      <c r="J198" s="178"/>
      <c r="K198" s="178" t="s">
        <v>316</v>
      </c>
      <c r="L198" s="178"/>
      <c r="M198" s="179">
        <f aca="true" t="shared" si="60" ref="M198:R198">M191</f>
        <v>0</v>
      </c>
      <c r="N198" s="179">
        <f t="shared" si="60"/>
        <v>3000</v>
      </c>
      <c r="O198" s="179">
        <f t="shared" si="60"/>
        <v>20000</v>
      </c>
      <c r="P198" s="179">
        <f t="shared" si="60"/>
        <v>39500</v>
      </c>
      <c r="Q198" s="180">
        <f t="shared" si="60"/>
        <v>10000</v>
      </c>
      <c r="R198" s="179">
        <f t="shared" si="60"/>
        <v>43500</v>
      </c>
      <c r="S198" s="180">
        <f>S191</f>
        <v>43500</v>
      </c>
      <c r="T198" s="352">
        <f t="shared" si="58"/>
        <v>1</v>
      </c>
      <c r="U198" s="181"/>
      <c r="V198" s="181"/>
      <c r="W198" s="181"/>
    </row>
    <row r="199" spans="10:23" ht="11.25" hidden="1">
      <c r="J199" s="31"/>
      <c r="K199" s="31"/>
      <c r="L199" s="31"/>
      <c r="M199" s="32"/>
      <c r="N199" s="93"/>
      <c r="O199" s="32"/>
      <c r="P199" s="35"/>
      <c r="Q199" s="205"/>
      <c r="R199" s="183"/>
      <c r="S199" s="139"/>
      <c r="T199" s="331"/>
      <c r="U199" s="206"/>
      <c r="V199" s="206"/>
      <c r="W199" s="206"/>
    </row>
    <row r="200" spans="1:23" ht="11.25" hidden="1">
      <c r="A200" s="8"/>
      <c r="B200" s="8"/>
      <c r="C200" s="8"/>
      <c r="D200" s="8"/>
      <c r="E200" s="8"/>
      <c r="F200" s="8"/>
      <c r="G200" s="8"/>
      <c r="H200" s="8"/>
      <c r="I200" s="8">
        <v>321</v>
      </c>
      <c r="J200" s="8" t="s">
        <v>153</v>
      </c>
      <c r="K200" s="8" t="s">
        <v>152</v>
      </c>
      <c r="L200" s="8"/>
      <c r="M200" s="16"/>
      <c r="N200" s="208"/>
      <c r="O200" s="16"/>
      <c r="P200" s="20"/>
      <c r="Q200" s="142"/>
      <c r="R200" s="141"/>
      <c r="S200" s="162"/>
      <c r="U200" s="143"/>
      <c r="V200" s="143"/>
      <c r="W200" s="143"/>
    </row>
    <row r="201" spans="10:23" ht="11.25" hidden="1">
      <c r="J201" s="67">
        <v>3</v>
      </c>
      <c r="K201" s="67" t="s">
        <v>7</v>
      </c>
      <c r="L201" s="67"/>
      <c r="M201" s="81">
        <f aca="true" t="shared" si="61" ref="M201:T202">M202</f>
        <v>0</v>
      </c>
      <c r="N201" s="173">
        <f t="shared" si="61"/>
        <v>0</v>
      </c>
      <c r="O201" s="81">
        <f t="shared" si="61"/>
        <v>0</v>
      </c>
      <c r="P201" s="80">
        <f t="shared" si="61"/>
        <v>0</v>
      </c>
      <c r="Q201" s="130">
        <f t="shared" si="61"/>
        <v>0</v>
      </c>
      <c r="R201" s="81">
        <f t="shared" si="61"/>
        <v>0</v>
      </c>
      <c r="S201" s="129">
        <f t="shared" si="61"/>
        <v>0</v>
      </c>
      <c r="T201" s="350">
        <f t="shared" si="61"/>
        <v>0</v>
      </c>
      <c r="U201" s="128" t="e">
        <f aca="true" t="shared" si="62" ref="U201:W203">P201/O201</f>
        <v>#DIV/0!</v>
      </c>
      <c r="V201" s="128" t="e">
        <f t="shared" si="62"/>
        <v>#DIV/0!</v>
      </c>
      <c r="W201" s="128" t="e">
        <f t="shared" si="62"/>
        <v>#DIV/0!</v>
      </c>
    </row>
    <row r="202" spans="10:23" ht="11.25" hidden="1">
      <c r="J202" s="26">
        <v>38</v>
      </c>
      <c r="K202" s="26" t="s">
        <v>49</v>
      </c>
      <c r="L202" s="26"/>
      <c r="M202" s="24">
        <f t="shared" si="61"/>
        <v>0</v>
      </c>
      <c r="N202" s="209">
        <f t="shared" si="61"/>
        <v>0</v>
      </c>
      <c r="O202" s="24">
        <f t="shared" si="61"/>
        <v>0</v>
      </c>
      <c r="P202" s="28">
        <f t="shared" si="61"/>
        <v>0</v>
      </c>
      <c r="Q202" s="130">
        <f t="shared" si="61"/>
        <v>0</v>
      </c>
      <c r="R202" s="81">
        <f t="shared" si="61"/>
        <v>0</v>
      </c>
      <c r="S202" s="129">
        <f t="shared" si="61"/>
        <v>0</v>
      </c>
      <c r="T202" s="350">
        <f t="shared" si="61"/>
        <v>0</v>
      </c>
      <c r="U202" s="128" t="e">
        <f t="shared" si="62"/>
        <v>#DIV/0!</v>
      </c>
      <c r="V202" s="128" t="e">
        <f t="shared" si="62"/>
        <v>#DIV/0!</v>
      </c>
      <c r="W202" s="128" t="e">
        <f t="shared" si="62"/>
        <v>#DIV/0!</v>
      </c>
    </row>
    <row r="203" spans="10:23" ht="12" hidden="1" thickBot="1">
      <c r="J203" s="23">
        <v>3821</v>
      </c>
      <c r="K203" s="23" t="s">
        <v>238</v>
      </c>
      <c r="L203" s="23"/>
      <c r="M203" s="24">
        <v>0</v>
      </c>
      <c r="N203" s="209">
        <v>0</v>
      </c>
      <c r="O203" s="24">
        <v>0</v>
      </c>
      <c r="P203" s="28">
        <v>0</v>
      </c>
      <c r="Q203" s="130">
        <v>0</v>
      </c>
      <c r="R203" s="81">
        <v>0</v>
      </c>
      <c r="S203" s="129">
        <v>0</v>
      </c>
      <c r="T203" s="350">
        <v>0</v>
      </c>
      <c r="U203" s="128" t="e">
        <f t="shared" si="62"/>
        <v>#DIV/0!</v>
      </c>
      <c r="V203" s="128" t="e">
        <f t="shared" si="62"/>
        <v>#DIV/0!</v>
      </c>
      <c r="W203" s="128" t="e">
        <f t="shared" si="62"/>
        <v>#DIV/0!</v>
      </c>
    </row>
    <row r="204" spans="10:23" ht="12" hidden="1" thickBot="1">
      <c r="J204" s="178"/>
      <c r="K204" s="178" t="s">
        <v>316</v>
      </c>
      <c r="L204" s="178"/>
      <c r="M204" s="179">
        <f aca="true" t="shared" si="63" ref="M204:R204">M201</f>
        <v>0</v>
      </c>
      <c r="N204" s="210">
        <f>N201</f>
        <v>0</v>
      </c>
      <c r="O204" s="179">
        <f t="shared" si="63"/>
        <v>0</v>
      </c>
      <c r="P204" s="202">
        <f t="shared" si="63"/>
        <v>0</v>
      </c>
      <c r="Q204" s="180">
        <f>Q201</f>
        <v>0</v>
      </c>
      <c r="R204" s="179">
        <f t="shared" si="63"/>
        <v>0</v>
      </c>
      <c r="S204" s="201">
        <f>S201</f>
        <v>0</v>
      </c>
      <c r="T204" s="354">
        <f>T201</f>
        <v>0</v>
      </c>
      <c r="U204" s="181"/>
      <c r="V204" s="181"/>
      <c r="W204" s="181"/>
    </row>
    <row r="205" spans="10:23" ht="12" thickBot="1">
      <c r="J205" s="154"/>
      <c r="K205" s="154" t="s">
        <v>321</v>
      </c>
      <c r="L205" s="154"/>
      <c r="M205" s="155">
        <f aca="true" t="shared" si="64" ref="M205:S205">M188+M198+M204</f>
        <v>94000</v>
      </c>
      <c r="N205" s="155">
        <f t="shared" si="64"/>
        <v>88000</v>
      </c>
      <c r="O205" s="155">
        <f t="shared" si="64"/>
        <v>110000</v>
      </c>
      <c r="P205" s="155">
        <f t="shared" si="64"/>
        <v>129500</v>
      </c>
      <c r="Q205" s="156">
        <f t="shared" si="64"/>
        <v>130000</v>
      </c>
      <c r="R205" s="155">
        <f t="shared" si="64"/>
        <v>133500</v>
      </c>
      <c r="S205" s="156">
        <f t="shared" si="64"/>
        <v>183500</v>
      </c>
      <c r="T205" s="357">
        <f>S205/R205</f>
        <v>1.3745318352059925</v>
      </c>
      <c r="U205" s="157"/>
      <c r="V205" s="157"/>
      <c r="W205" s="157"/>
    </row>
    <row r="206" spans="10:23" ht="12" thickTop="1">
      <c r="J206" s="31"/>
      <c r="K206" s="31"/>
      <c r="L206" s="31"/>
      <c r="M206" s="32"/>
      <c r="N206" s="93"/>
      <c r="O206" s="32"/>
      <c r="P206" s="35"/>
      <c r="Q206" s="205"/>
      <c r="R206" s="183"/>
      <c r="S206" s="139"/>
      <c r="T206" s="331"/>
      <c r="U206" s="206"/>
      <c r="V206" s="206"/>
      <c r="W206" s="206"/>
    </row>
    <row r="207" spans="1:23" ht="11.25">
      <c r="A207" s="19"/>
      <c r="B207" s="19"/>
      <c r="C207" s="19"/>
      <c r="D207" s="19"/>
      <c r="E207" s="19"/>
      <c r="F207" s="19"/>
      <c r="G207" s="19"/>
      <c r="H207" s="19"/>
      <c r="I207" s="19"/>
      <c r="J207" s="121" t="s">
        <v>281</v>
      </c>
      <c r="K207" s="121" t="s">
        <v>280</v>
      </c>
      <c r="L207" s="121"/>
      <c r="M207" s="17"/>
      <c r="N207" s="211"/>
      <c r="O207" s="17"/>
      <c r="P207" s="17"/>
      <c r="Q207" s="167"/>
      <c r="R207" s="168"/>
      <c r="S207" s="168"/>
      <c r="T207" s="358"/>
      <c r="U207" s="169"/>
      <c r="V207" s="169"/>
      <c r="W207" s="169"/>
    </row>
    <row r="208" spans="1:23" ht="11.25">
      <c r="A208" s="19"/>
      <c r="B208" s="19"/>
      <c r="C208" s="19"/>
      <c r="D208" s="19"/>
      <c r="E208" s="19"/>
      <c r="F208" s="19"/>
      <c r="G208" s="19"/>
      <c r="H208" s="19"/>
      <c r="I208" s="19">
        <v>400</v>
      </c>
      <c r="J208" s="19" t="s">
        <v>201</v>
      </c>
      <c r="K208" s="19" t="s">
        <v>203</v>
      </c>
      <c r="L208" s="19"/>
      <c r="M208" s="20"/>
      <c r="N208" s="208"/>
      <c r="O208" s="20"/>
      <c r="P208" s="20"/>
      <c r="Q208" s="162"/>
      <c r="R208" s="170"/>
      <c r="S208" s="170"/>
      <c r="T208" s="329"/>
      <c r="U208" s="171"/>
      <c r="V208" s="171"/>
      <c r="W208" s="171"/>
    </row>
    <row r="209" spans="1:23" ht="11.25">
      <c r="A209" s="7" t="s">
        <v>396</v>
      </c>
      <c r="B209" s="7"/>
      <c r="C209" s="7"/>
      <c r="D209" s="7"/>
      <c r="E209" s="7"/>
      <c r="F209" s="7"/>
      <c r="G209" s="7"/>
      <c r="H209" s="7"/>
      <c r="I209" s="7"/>
      <c r="J209" s="123" t="s">
        <v>155</v>
      </c>
      <c r="K209" s="123" t="s">
        <v>154</v>
      </c>
      <c r="L209" s="123"/>
      <c r="M209" s="15"/>
      <c r="N209" s="212"/>
      <c r="O209" s="15"/>
      <c r="P209" s="15"/>
      <c r="Q209" s="148"/>
      <c r="R209" s="147"/>
      <c r="S209" s="147"/>
      <c r="T209" s="344"/>
      <c r="U209" s="149"/>
      <c r="V209" s="149"/>
      <c r="W209" s="149"/>
    </row>
    <row r="210" spans="1:23" ht="11.25">
      <c r="A210" s="8" t="s">
        <v>424</v>
      </c>
      <c r="B210" s="8"/>
      <c r="C210" s="8"/>
      <c r="D210" s="8"/>
      <c r="E210" s="8"/>
      <c r="F210" s="8"/>
      <c r="G210" s="8"/>
      <c r="H210" s="8"/>
      <c r="I210" s="8">
        <v>451</v>
      </c>
      <c r="J210" s="8" t="s">
        <v>157</v>
      </c>
      <c r="K210" s="8" t="s">
        <v>156</v>
      </c>
      <c r="L210" s="8"/>
      <c r="M210" s="16"/>
      <c r="N210" s="207"/>
      <c r="O210" s="16"/>
      <c r="P210" s="16"/>
      <c r="Q210" s="142"/>
      <c r="R210" s="141"/>
      <c r="S210" s="141"/>
      <c r="T210" s="342"/>
      <c r="U210" s="143"/>
      <c r="V210" s="143"/>
      <c r="W210" s="143"/>
    </row>
    <row r="211" spans="1:23" ht="11.25">
      <c r="A211" s="60" t="s">
        <v>424</v>
      </c>
      <c r="I211" s="1">
        <v>451</v>
      </c>
      <c r="J211" s="67">
        <v>3</v>
      </c>
      <c r="K211" s="67" t="s">
        <v>7</v>
      </c>
      <c r="L211" s="67"/>
      <c r="M211" s="81">
        <f aca="true" t="shared" si="65" ref="M211:S212">M212</f>
        <v>464686</v>
      </c>
      <c r="N211" s="80">
        <f t="shared" si="65"/>
        <v>100550</v>
      </c>
      <c r="O211" s="80">
        <f t="shared" si="65"/>
        <v>100000</v>
      </c>
      <c r="P211" s="80">
        <f t="shared" si="65"/>
        <v>100000</v>
      </c>
      <c r="Q211" s="126">
        <f t="shared" si="65"/>
        <v>200000</v>
      </c>
      <c r="R211" s="80">
        <f t="shared" si="65"/>
        <v>80000</v>
      </c>
      <c r="S211" s="127">
        <f t="shared" si="65"/>
        <v>176826</v>
      </c>
      <c r="T211" s="349">
        <f>S211/R211</f>
        <v>2.210325</v>
      </c>
      <c r="U211" s="128">
        <f aca="true" t="shared" si="66" ref="U211:W213">P211/O211*100</f>
        <v>100</v>
      </c>
      <c r="V211" s="128">
        <f t="shared" si="66"/>
        <v>200</v>
      </c>
      <c r="W211" s="128">
        <f t="shared" si="66"/>
        <v>40</v>
      </c>
    </row>
    <row r="212" spans="1:23" ht="11.25">
      <c r="A212" s="60" t="s">
        <v>424</v>
      </c>
      <c r="I212" s="1">
        <v>451</v>
      </c>
      <c r="J212" s="23">
        <v>32</v>
      </c>
      <c r="K212" s="30" t="s">
        <v>38</v>
      </c>
      <c r="L212" s="29"/>
      <c r="M212" s="24">
        <f t="shared" si="65"/>
        <v>464686</v>
      </c>
      <c r="N212" s="28">
        <f t="shared" si="65"/>
        <v>100550</v>
      </c>
      <c r="O212" s="28">
        <f t="shared" si="65"/>
        <v>100000</v>
      </c>
      <c r="P212" s="28">
        <f t="shared" si="65"/>
        <v>100000</v>
      </c>
      <c r="Q212" s="130">
        <f t="shared" si="65"/>
        <v>200000</v>
      </c>
      <c r="R212" s="247">
        <f t="shared" si="65"/>
        <v>80000</v>
      </c>
      <c r="S212" s="129">
        <f>S213+S214</f>
        <v>176826</v>
      </c>
      <c r="T212" s="350">
        <f>S212/R212</f>
        <v>2.210325</v>
      </c>
      <c r="U212" s="128">
        <f t="shared" si="66"/>
        <v>100</v>
      </c>
      <c r="V212" s="128">
        <f t="shared" si="66"/>
        <v>200</v>
      </c>
      <c r="W212" s="128">
        <f t="shared" si="66"/>
        <v>40</v>
      </c>
    </row>
    <row r="213" spans="1:23" ht="11.25">
      <c r="A213" s="60" t="s">
        <v>424</v>
      </c>
      <c r="C213" s="1">
        <v>2</v>
      </c>
      <c r="D213" s="1">
        <v>3</v>
      </c>
      <c r="E213" s="1">
        <v>4</v>
      </c>
      <c r="I213" s="1">
        <v>451</v>
      </c>
      <c r="J213" s="23">
        <v>3232</v>
      </c>
      <c r="K213" s="23" t="s">
        <v>385</v>
      </c>
      <c r="L213" s="23"/>
      <c r="M213" s="24">
        <v>464686</v>
      </c>
      <c r="N213" s="28">
        <v>100550</v>
      </c>
      <c r="O213" s="28">
        <v>100000</v>
      </c>
      <c r="P213" s="28">
        <v>100000</v>
      </c>
      <c r="Q213" s="130">
        <v>200000</v>
      </c>
      <c r="R213" s="247">
        <v>80000</v>
      </c>
      <c r="S213" s="129">
        <v>100000</v>
      </c>
      <c r="T213" s="350">
        <f>S213/R213</f>
        <v>1.25</v>
      </c>
      <c r="U213" s="128">
        <f t="shared" si="66"/>
        <v>100</v>
      </c>
      <c r="V213" s="128">
        <f t="shared" si="66"/>
        <v>200</v>
      </c>
      <c r="W213" s="128">
        <f t="shared" si="66"/>
        <v>40</v>
      </c>
    </row>
    <row r="214" spans="1:23" ht="12" thickBot="1">
      <c r="A214" s="60" t="s">
        <v>424</v>
      </c>
      <c r="I214" s="1">
        <v>451</v>
      </c>
      <c r="J214" s="55">
        <v>3232</v>
      </c>
      <c r="K214" s="55" t="s">
        <v>598</v>
      </c>
      <c r="L214" s="55"/>
      <c r="M214" s="56"/>
      <c r="N214" s="58"/>
      <c r="O214" s="58"/>
      <c r="P214" s="58"/>
      <c r="Q214" s="190"/>
      <c r="R214" s="429">
        <v>0</v>
      </c>
      <c r="S214" s="189">
        <v>76826</v>
      </c>
      <c r="T214" s="350" t="e">
        <f>S214/R214</f>
        <v>#DIV/0!</v>
      </c>
      <c r="U214" s="133"/>
      <c r="V214" s="133"/>
      <c r="W214" s="133"/>
    </row>
    <row r="215" spans="10:23" ht="11.25">
      <c r="J215" s="178"/>
      <c r="K215" s="178" t="s">
        <v>316</v>
      </c>
      <c r="L215" s="178"/>
      <c r="M215" s="179">
        <f aca="true" t="shared" si="67" ref="M215:R215">M211</f>
        <v>464686</v>
      </c>
      <c r="N215" s="179">
        <f>N211</f>
        <v>100550</v>
      </c>
      <c r="O215" s="179">
        <f t="shared" si="67"/>
        <v>100000</v>
      </c>
      <c r="P215" s="179">
        <f t="shared" si="67"/>
        <v>100000</v>
      </c>
      <c r="Q215" s="180">
        <f>Q211</f>
        <v>200000</v>
      </c>
      <c r="R215" s="179">
        <f t="shared" si="67"/>
        <v>80000</v>
      </c>
      <c r="S215" s="180">
        <f>S211</f>
        <v>176826</v>
      </c>
      <c r="T215" s="352">
        <f>S215/R215</f>
        <v>2.210325</v>
      </c>
      <c r="U215" s="181"/>
      <c r="V215" s="181"/>
      <c r="W215" s="181"/>
    </row>
    <row r="216" spans="10:23" ht="11.25">
      <c r="J216" s="31"/>
      <c r="K216" s="31"/>
      <c r="L216" s="31"/>
      <c r="M216" s="32"/>
      <c r="N216" s="35"/>
      <c r="O216" s="32"/>
      <c r="P216" s="35"/>
      <c r="Q216" s="205"/>
      <c r="R216" s="183"/>
      <c r="S216" s="139"/>
      <c r="T216" s="331"/>
      <c r="U216" s="206"/>
      <c r="V216" s="206"/>
      <c r="W216" s="206"/>
    </row>
    <row r="217" spans="1:23" ht="11.25">
      <c r="A217" s="8" t="s">
        <v>425</v>
      </c>
      <c r="B217" s="8"/>
      <c r="C217" s="8"/>
      <c r="D217" s="8"/>
      <c r="E217" s="8"/>
      <c r="F217" s="8"/>
      <c r="G217" s="8"/>
      <c r="H217" s="8"/>
      <c r="I217" s="8">
        <v>560</v>
      </c>
      <c r="J217" s="8" t="s">
        <v>158</v>
      </c>
      <c r="K217" s="8" t="s">
        <v>376</v>
      </c>
      <c r="L217" s="8"/>
      <c r="M217" s="16"/>
      <c r="N217" s="16"/>
      <c r="O217" s="16"/>
      <c r="P217" s="16"/>
      <c r="Q217" s="142"/>
      <c r="R217" s="141"/>
      <c r="S217" s="141"/>
      <c r="T217" s="342"/>
      <c r="U217" s="143"/>
      <c r="V217" s="143"/>
      <c r="W217" s="143"/>
    </row>
    <row r="218" spans="1:23" ht="11.25">
      <c r="A218" s="60" t="s">
        <v>425</v>
      </c>
      <c r="I218" s="1">
        <v>560</v>
      </c>
      <c r="J218" s="67">
        <v>3</v>
      </c>
      <c r="K218" s="67" t="s">
        <v>7</v>
      </c>
      <c r="L218" s="67"/>
      <c r="M218" s="81">
        <f>M219</f>
        <v>0</v>
      </c>
      <c r="N218" s="80">
        <f aca="true" t="shared" si="68" ref="N218:S218">N219+N221</f>
        <v>210073</v>
      </c>
      <c r="O218" s="80">
        <f t="shared" si="68"/>
        <v>100000</v>
      </c>
      <c r="P218" s="80">
        <f t="shared" si="68"/>
        <v>45000</v>
      </c>
      <c r="Q218" s="80">
        <f t="shared" si="68"/>
        <v>150000</v>
      </c>
      <c r="R218" s="80">
        <f t="shared" si="68"/>
        <v>20000</v>
      </c>
      <c r="S218" s="80">
        <f t="shared" si="68"/>
        <v>20000</v>
      </c>
      <c r="T218" s="349">
        <f aca="true" t="shared" si="69" ref="T218:T224">S218/R218</f>
        <v>1</v>
      </c>
      <c r="U218" s="128">
        <f aca="true" t="shared" si="70" ref="U218:W220">P218/O218*100</f>
        <v>45</v>
      </c>
      <c r="V218" s="128">
        <f t="shared" si="70"/>
        <v>333.33333333333337</v>
      </c>
      <c r="W218" s="128">
        <f t="shared" si="70"/>
        <v>13.333333333333334</v>
      </c>
    </row>
    <row r="219" spans="1:23" ht="11.25">
      <c r="A219" s="60" t="s">
        <v>425</v>
      </c>
      <c r="I219" s="1">
        <v>560</v>
      </c>
      <c r="J219" s="23">
        <v>32</v>
      </c>
      <c r="K219" s="30" t="s">
        <v>38</v>
      </c>
      <c r="L219" s="29"/>
      <c r="M219" s="24">
        <f>M220</f>
        <v>0</v>
      </c>
      <c r="N219" s="28">
        <f aca="true" t="shared" si="71" ref="N219:S219">N220</f>
        <v>210073</v>
      </c>
      <c r="O219" s="28">
        <f t="shared" si="71"/>
        <v>100000</v>
      </c>
      <c r="P219" s="28">
        <f t="shared" si="71"/>
        <v>45000</v>
      </c>
      <c r="Q219" s="130">
        <f t="shared" si="71"/>
        <v>150000</v>
      </c>
      <c r="R219" s="247">
        <f t="shared" si="71"/>
        <v>20000</v>
      </c>
      <c r="S219" s="129">
        <f t="shared" si="71"/>
        <v>20000</v>
      </c>
      <c r="T219" s="350">
        <f t="shared" si="69"/>
        <v>1</v>
      </c>
      <c r="U219" s="128">
        <f t="shared" si="70"/>
        <v>45</v>
      </c>
      <c r="V219" s="128">
        <f t="shared" si="70"/>
        <v>333.33333333333337</v>
      </c>
      <c r="W219" s="128">
        <f t="shared" si="70"/>
        <v>13.333333333333334</v>
      </c>
    </row>
    <row r="220" spans="1:23" ht="12" thickBot="1">
      <c r="A220" s="60" t="s">
        <v>425</v>
      </c>
      <c r="C220" s="1">
        <v>2</v>
      </c>
      <c r="D220" s="1">
        <v>3</v>
      </c>
      <c r="E220" s="1">
        <v>4</v>
      </c>
      <c r="I220" s="1">
        <v>560</v>
      </c>
      <c r="J220" s="23">
        <v>3232</v>
      </c>
      <c r="K220" s="23" t="s">
        <v>240</v>
      </c>
      <c r="L220" s="23"/>
      <c r="M220" s="24">
        <v>0</v>
      </c>
      <c r="N220" s="28">
        <v>210073</v>
      </c>
      <c r="O220" s="28">
        <v>100000</v>
      </c>
      <c r="P220" s="28">
        <v>45000</v>
      </c>
      <c r="Q220" s="130">
        <v>150000</v>
      </c>
      <c r="R220" s="247">
        <v>20000</v>
      </c>
      <c r="S220" s="129">
        <v>20000</v>
      </c>
      <c r="T220" s="350">
        <f t="shared" si="69"/>
        <v>1</v>
      </c>
      <c r="U220" s="128">
        <f t="shared" si="70"/>
        <v>45</v>
      </c>
      <c r="V220" s="128">
        <f t="shared" si="70"/>
        <v>333.33333333333337</v>
      </c>
      <c r="W220" s="128">
        <f t="shared" si="70"/>
        <v>13.333333333333334</v>
      </c>
    </row>
    <row r="221" spans="1:23" ht="11.25" hidden="1">
      <c r="A221" s="60" t="s">
        <v>425</v>
      </c>
      <c r="I221" s="1">
        <v>560</v>
      </c>
      <c r="J221" s="55">
        <v>4</v>
      </c>
      <c r="K221" s="67" t="s">
        <v>95</v>
      </c>
      <c r="L221" s="55"/>
      <c r="M221" s="56"/>
      <c r="N221" s="58">
        <f>N222</f>
        <v>0</v>
      </c>
      <c r="O221" s="58">
        <f aca="true" t="shared" si="72" ref="O221:S222">O222</f>
        <v>0</v>
      </c>
      <c r="P221" s="58">
        <f t="shared" si="72"/>
        <v>0</v>
      </c>
      <c r="Q221" s="58">
        <f t="shared" si="72"/>
        <v>0</v>
      </c>
      <c r="R221" s="58">
        <f t="shared" si="72"/>
        <v>0</v>
      </c>
      <c r="S221" s="58">
        <f t="shared" si="72"/>
        <v>0</v>
      </c>
      <c r="T221" s="359" t="e">
        <f t="shared" si="69"/>
        <v>#DIV/0!</v>
      </c>
      <c r="U221" s="133"/>
      <c r="V221" s="133"/>
      <c r="W221" s="133"/>
    </row>
    <row r="222" spans="1:23" ht="11.25" hidden="1">
      <c r="A222" s="60" t="s">
        <v>425</v>
      </c>
      <c r="I222" s="1">
        <v>560</v>
      </c>
      <c r="J222" s="23">
        <v>42</v>
      </c>
      <c r="K222" s="23" t="s">
        <v>98</v>
      </c>
      <c r="L222" s="23"/>
      <c r="M222" s="56"/>
      <c r="N222" s="58">
        <f>N223</f>
        <v>0</v>
      </c>
      <c r="O222" s="58">
        <f t="shared" si="72"/>
        <v>0</v>
      </c>
      <c r="P222" s="58">
        <f t="shared" si="72"/>
        <v>0</v>
      </c>
      <c r="Q222" s="58">
        <f t="shared" si="72"/>
        <v>0</v>
      </c>
      <c r="R222" s="58">
        <f t="shared" si="72"/>
        <v>0</v>
      </c>
      <c r="S222" s="58"/>
      <c r="T222" s="359" t="e">
        <f t="shared" si="69"/>
        <v>#DIV/0!</v>
      </c>
      <c r="U222" s="133"/>
      <c r="V222" s="133"/>
      <c r="W222" s="133"/>
    </row>
    <row r="223" spans="1:23" ht="12" hidden="1" thickBot="1">
      <c r="A223" s="60" t="s">
        <v>425</v>
      </c>
      <c r="I223" s="1">
        <v>560</v>
      </c>
      <c r="J223" s="55">
        <v>4214</v>
      </c>
      <c r="K223" s="55" t="s">
        <v>537</v>
      </c>
      <c r="L223" s="55"/>
      <c r="M223" s="56"/>
      <c r="N223" s="58">
        <v>0</v>
      </c>
      <c r="O223" s="58">
        <v>0</v>
      </c>
      <c r="P223" s="58">
        <v>0</v>
      </c>
      <c r="Q223" s="190">
        <v>0</v>
      </c>
      <c r="R223" s="188">
        <v>0</v>
      </c>
      <c r="S223" s="189">
        <v>0</v>
      </c>
      <c r="T223" s="359" t="e">
        <f t="shared" si="69"/>
        <v>#DIV/0!</v>
      </c>
      <c r="U223" s="133"/>
      <c r="V223" s="133"/>
      <c r="W223" s="133"/>
    </row>
    <row r="224" spans="10:23" ht="11.25">
      <c r="J224" s="178"/>
      <c r="K224" s="178" t="s">
        <v>316</v>
      </c>
      <c r="L224" s="178"/>
      <c r="M224" s="179">
        <f aca="true" t="shared" si="73" ref="M224:R224">M218</f>
        <v>0</v>
      </c>
      <c r="N224" s="179">
        <f>N218</f>
        <v>210073</v>
      </c>
      <c r="O224" s="179">
        <f t="shared" si="73"/>
        <v>100000</v>
      </c>
      <c r="P224" s="179">
        <f t="shared" si="73"/>
        <v>45000</v>
      </c>
      <c r="Q224" s="180">
        <f>Q218</f>
        <v>150000</v>
      </c>
      <c r="R224" s="179">
        <f t="shared" si="73"/>
        <v>20000</v>
      </c>
      <c r="S224" s="180">
        <f>S218</f>
        <v>20000</v>
      </c>
      <c r="T224" s="352">
        <f t="shared" si="69"/>
        <v>1</v>
      </c>
      <c r="U224" s="181"/>
      <c r="V224" s="181"/>
      <c r="W224" s="181"/>
    </row>
    <row r="225" spans="10:23" ht="11.25">
      <c r="J225" s="138"/>
      <c r="K225" s="138"/>
      <c r="L225" s="138"/>
      <c r="M225" s="108"/>
      <c r="N225" s="108"/>
      <c r="O225" s="108"/>
      <c r="P225" s="108"/>
      <c r="Q225" s="145"/>
      <c r="R225" s="108"/>
      <c r="S225" s="145"/>
      <c r="T225" s="343"/>
      <c r="U225" s="146"/>
      <c r="V225" s="146"/>
      <c r="W225" s="146"/>
    </row>
    <row r="226" spans="1:28" ht="11.25">
      <c r="A226" s="8"/>
      <c r="B226" s="8"/>
      <c r="C226" s="8"/>
      <c r="D226" s="8"/>
      <c r="E226" s="8"/>
      <c r="F226" s="8"/>
      <c r="G226" s="8"/>
      <c r="H226" s="8"/>
      <c r="I226" s="8">
        <v>560</v>
      </c>
      <c r="J226" s="213" t="s">
        <v>158</v>
      </c>
      <c r="K226" s="213" t="s">
        <v>378</v>
      </c>
      <c r="L226" s="213"/>
      <c r="M226" s="214"/>
      <c r="N226" s="214"/>
      <c r="O226" s="214"/>
      <c r="P226" s="214"/>
      <c r="Q226" s="215"/>
      <c r="R226" s="214"/>
      <c r="S226" s="214"/>
      <c r="T226" s="360"/>
      <c r="U226" s="215"/>
      <c r="V226" s="215"/>
      <c r="W226" s="215"/>
      <c r="X226" s="315"/>
      <c r="Y226" s="93"/>
      <c r="Z226" s="33"/>
      <c r="AA226" s="88"/>
      <c r="AB226" s="88"/>
    </row>
    <row r="227" spans="1:28" ht="11.25">
      <c r="A227" s="60" t="s">
        <v>425</v>
      </c>
      <c r="I227" s="1">
        <v>560</v>
      </c>
      <c r="J227" s="104">
        <v>3</v>
      </c>
      <c r="K227" s="104" t="s">
        <v>7</v>
      </c>
      <c r="L227" s="104"/>
      <c r="M227" s="80">
        <f aca="true" t="shared" si="74" ref="M227:S228">M228</f>
        <v>0</v>
      </c>
      <c r="N227" s="80">
        <f>N228+N234</f>
        <v>82571</v>
      </c>
      <c r="O227" s="80">
        <f t="shared" si="74"/>
        <v>0</v>
      </c>
      <c r="P227" s="80">
        <f>P228+P234</f>
        <v>144228</v>
      </c>
      <c r="Q227" s="80">
        <f>Q228+Q234</f>
        <v>0</v>
      </c>
      <c r="R227" s="423">
        <f>R228+R234+Y235</f>
        <v>142850</v>
      </c>
      <c r="S227" s="80">
        <f>S228+S234+S245</f>
        <v>147971</v>
      </c>
      <c r="T227" s="349">
        <f>S227/R227</f>
        <v>1.035848792439622</v>
      </c>
      <c r="U227" s="216"/>
      <c r="V227" s="216"/>
      <c r="W227" s="216"/>
      <c r="X227" s="316"/>
      <c r="Y227" s="93"/>
      <c r="Z227" s="33"/>
      <c r="AA227" s="88"/>
      <c r="AB227" s="88"/>
    </row>
    <row r="228" spans="1:28" ht="11.25">
      <c r="A228" s="60" t="s">
        <v>425</v>
      </c>
      <c r="E228" s="1">
        <v>4</v>
      </c>
      <c r="I228" s="1">
        <v>560</v>
      </c>
      <c r="J228" s="27">
        <v>31</v>
      </c>
      <c r="K228" s="27" t="s">
        <v>34</v>
      </c>
      <c r="L228" s="27"/>
      <c r="M228" s="28">
        <f t="shared" si="74"/>
        <v>0</v>
      </c>
      <c r="N228" s="28">
        <f t="shared" si="74"/>
        <v>69947</v>
      </c>
      <c r="O228" s="28">
        <f t="shared" si="74"/>
        <v>0</v>
      </c>
      <c r="P228" s="28">
        <f t="shared" si="74"/>
        <v>111145</v>
      </c>
      <c r="Q228" s="28">
        <f t="shared" si="74"/>
        <v>0</v>
      </c>
      <c r="R228" s="431">
        <f t="shared" si="74"/>
        <v>110400</v>
      </c>
      <c r="S228" s="28">
        <f t="shared" si="74"/>
        <v>120204</v>
      </c>
      <c r="T228" s="350">
        <f>S228/R228</f>
        <v>1.088804347826087</v>
      </c>
      <c r="U228" s="216"/>
      <c r="V228" s="216"/>
      <c r="W228" s="216"/>
      <c r="X228" s="315"/>
      <c r="Y228" s="93"/>
      <c r="Z228" s="33"/>
      <c r="AA228" s="88"/>
      <c r="AB228" s="88"/>
    </row>
    <row r="229" spans="1:28" ht="11.25">
      <c r="A229" s="60" t="s">
        <v>425</v>
      </c>
      <c r="E229" s="1">
        <v>4</v>
      </c>
      <c r="I229" s="1">
        <v>560</v>
      </c>
      <c r="J229" s="27">
        <v>311</v>
      </c>
      <c r="K229" s="27" t="s">
        <v>212</v>
      </c>
      <c r="L229" s="27"/>
      <c r="M229" s="28">
        <v>0</v>
      </c>
      <c r="N229" s="28">
        <f>N230+N232+N233</f>
        <v>69947</v>
      </c>
      <c r="O229" s="28">
        <v>0</v>
      </c>
      <c r="P229" s="28">
        <f>P230+P232+P233+P231</f>
        <v>111145</v>
      </c>
      <c r="Q229" s="28">
        <f>Q230+Q232+Q233</f>
        <v>0</v>
      </c>
      <c r="R229" s="431">
        <f>R230+R232+R233+R231</f>
        <v>110400</v>
      </c>
      <c r="S229" s="28">
        <f>S230+S232+S233+S231</f>
        <v>120204</v>
      </c>
      <c r="T229" s="350">
        <f>S229/R229</f>
        <v>1.088804347826087</v>
      </c>
      <c r="U229" s="28"/>
      <c r="V229" s="28"/>
      <c r="W229" s="28"/>
      <c r="X229" s="315"/>
      <c r="Y229" s="93"/>
      <c r="Z229" s="33"/>
      <c r="AA229" s="88"/>
      <c r="AB229" s="88"/>
    </row>
    <row r="230" spans="1:28" ht="11.25">
      <c r="A230" s="60" t="s">
        <v>425</v>
      </c>
      <c r="E230" s="1">
        <v>4</v>
      </c>
      <c r="I230" s="1">
        <v>560</v>
      </c>
      <c r="J230" s="23">
        <v>3111</v>
      </c>
      <c r="K230" s="23" t="s">
        <v>212</v>
      </c>
      <c r="L230" s="23"/>
      <c r="M230" s="28"/>
      <c r="N230" s="28">
        <v>59029</v>
      </c>
      <c r="O230" s="28">
        <v>0</v>
      </c>
      <c r="P230" s="28">
        <v>96504</v>
      </c>
      <c r="Q230" s="28">
        <v>0</v>
      </c>
      <c r="R230" s="431">
        <v>96500</v>
      </c>
      <c r="S230" s="28">
        <v>104343</v>
      </c>
      <c r="T230" s="350">
        <f>S230/R230</f>
        <v>1.0812746113989637</v>
      </c>
      <c r="U230" s="216"/>
      <c r="V230" s="216"/>
      <c r="W230" s="216"/>
      <c r="X230" s="315"/>
      <c r="Y230" s="93"/>
      <c r="Z230" s="378"/>
      <c r="AA230" s="88"/>
      <c r="AB230" s="88"/>
    </row>
    <row r="231" spans="1:28" ht="11.25" hidden="1">
      <c r="A231" s="60" t="s">
        <v>425</v>
      </c>
      <c r="E231" s="1">
        <v>4</v>
      </c>
      <c r="I231" s="1">
        <v>560</v>
      </c>
      <c r="J231" s="23">
        <v>3113</v>
      </c>
      <c r="K231" s="23" t="s">
        <v>492</v>
      </c>
      <c r="L231" s="23"/>
      <c r="M231" s="28"/>
      <c r="N231" s="28">
        <v>0</v>
      </c>
      <c r="O231" s="28">
        <v>0</v>
      </c>
      <c r="P231" s="28">
        <v>763</v>
      </c>
      <c r="Q231" s="28">
        <v>0</v>
      </c>
      <c r="R231" s="431">
        <v>0</v>
      </c>
      <c r="S231" s="28">
        <v>0</v>
      </c>
      <c r="T231" s="350" t="e">
        <f aca="true" t="shared" si="75" ref="T231:T244">S231/R231</f>
        <v>#DIV/0!</v>
      </c>
      <c r="U231" s="216"/>
      <c r="V231" s="216"/>
      <c r="W231" s="216"/>
      <c r="X231" s="315"/>
      <c r="Y231" s="93"/>
      <c r="Z231" s="378"/>
      <c r="AA231" s="88"/>
      <c r="AB231" s="88"/>
    </row>
    <row r="232" spans="1:28" ht="11.25">
      <c r="A232" s="60" t="s">
        <v>425</v>
      </c>
      <c r="E232" s="1">
        <v>4</v>
      </c>
      <c r="I232" s="1">
        <v>560</v>
      </c>
      <c r="J232" s="23">
        <v>3132</v>
      </c>
      <c r="K232" s="23" t="s">
        <v>257</v>
      </c>
      <c r="L232" s="23"/>
      <c r="M232" s="28"/>
      <c r="N232" s="28">
        <v>9915</v>
      </c>
      <c r="O232" s="28">
        <v>0</v>
      </c>
      <c r="P232" s="28">
        <v>12506</v>
      </c>
      <c r="Q232" s="28">
        <v>0</v>
      </c>
      <c r="R232" s="431">
        <v>12500</v>
      </c>
      <c r="S232" s="28">
        <v>14087</v>
      </c>
      <c r="T232" s="350">
        <f t="shared" si="75"/>
        <v>1.12696</v>
      </c>
      <c r="U232" s="216"/>
      <c r="V232" s="216"/>
      <c r="W232" s="216"/>
      <c r="X232" s="315"/>
      <c r="Y232" s="93"/>
      <c r="Z232" s="378"/>
      <c r="AA232" s="88"/>
      <c r="AB232" s="88"/>
    </row>
    <row r="233" spans="1:28" ht="11.25">
      <c r="A233" s="60" t="s">
        <v>425</v>
      </c>
      <c r="E233" s="1">
        <v>4</v>
      </c>
      <c r="I233" s="1">
        <v>560</v>
      </c>
      <c r="J233" s="23">
        <v>3133</v>
      </c>
      <c r="K233" s="23" t="s">
        <v>213</v>
      </c>
      <c r="L233" s="23"/>
      <c r="M233" s="28"/>
      <c r="N233" s="28">
        <v>1003</v>
      </c>
      <c r="O233" s="28">
        <v>0</v>
      </c>
      <c r="P233" s="28">
        <v>1372</v>
      </c>
      <c r="Q233" s="28">
        <v>0</v>
      </c>
      <c r="R233" s="431">
        <v>1400</v>
      </c>
      <c r="S233" s="28">
        <v>1774</v>
      </c>
      <c r="T233" s="350">
        <f t="shared" si="75"/>
        <v>1.2671428571428571</v>
      </c>
      <c r="U233" s="216"/>
      <c r="V233" s="216"/>
      <c r="W233" s="216"/>
      <c r="X233" s="315"/>
      <c r="Y233" s="93"/>
      <c r="Z233" s="378"/>
      <c r="AA233" s="88"/>
      <c r="AB233" s="88"/>
    </row>
    <row r="234" spans="1:28" ht="11.25">
      <c r="A234" s="60" t="s">
        <v>425</v>
      </c>
      <c r="E234" s="1">
        <v>4</v>
      </c>
      <c r="I234" s="1">
        <v>560</v>
      </c>
      <c r="J234" s="23">
        <v>32</v>
      </c>
      <c r="K234" s="30" t="s">
        <v>38</v>
      </c>
      <c r="L234" s="29"/>
      <c r="M234" s="28"/>
      <c r="N234" s="28">
        <f aca="true" t="shared" si="76" ref="N234:S234">N235+N238</f>
        <v>12624</v>
      </c>
      <c r="O234" s="28">
        <f t="shared" si="76"/>
        <v>0</v>
      </c>
      <c r="P234" s="28">
        <f t="shared" si="76"/>
        <v>33083</v>
      </c>
      <c r="Q234" s="28">
        <f t="shared" si="76"/>
        <v>0</v>
      </c>
      <c r="R234" s="431">
        <f t="shared" si="76"/>
        <v>32450</v>
      </c>
      <c r="S234" s="28">
        <f t="shared" si="76"/>
        <v>24200</v>
      </c>
      <c r="T234" s="350">
        <f t="shared" si="75"/>
        <v>0.7457627118644068</v>
      </c>
      <c r="U234" s="216"/>
      <c r="V234" s="216"/>
      <c r="W234" s="216"/>
      <c r="X234" s="315"/>
      <c r="Y234" s="93"/>
      <c r="Z234" s="378"/>
      <c r="AA234" s="88"/>
      <c r="AB234" s="88"/>
    </row>
    <row r="235" spans="1:28" ht="11.25">
      <c r="A235" s="60" t="s">
        <v>425</v>
      </c>
      <c r="E235" s="1">
        <v>4</v>
      </c>
      <c r="I235" s="1">
        <v>560</v>
      </c>
      <c r="J235" s="64">
        <v>321</v>
      </c>
      <c r="K235" s="64" t="s">
        <v>39</v>
      </c>
      <c r="L235" s="64"/>
      <c r="M235" s="28"/>
      <c r="N235" s="80">
        <f aca="true" t="shared" si="77" ref="N235:S235">N236</f>
        <v>4243</v>
      </c>
      <c r="O235" s="80">
        <f t="shared" si="77"/>
        <v>0</v>
      </c>
      <c r="P235" s="80">
        <f>P236+P237</f>
        <v>9921</v>
      </c>
      <c r="Q235" s="80">
        <f t="shared" si="77"/>
        <v>0</v>
      </c>
      <c r="R235" s="423">
        <f t="shared" si="77"/>
        <v>9100</v>
      </c>
      <c r="S235" s="80">
        <f t="shared" si="77"/>
        <v>7200</v>
      </c>
      <c r="T235" s="350">
        <f t="shared" si="75"/>
        <v>0.7912087912087912</v>
      </c>
      <c r="U235" s="216"/>
      <c r="V235" s="216"/>
      <c r="W235" s="216"/>
      <c r="X235" s="316"/>
      <c r="Y235" s="93"/>
      <c r="Z235" s="378"/>
      <c r="AA235" s="88"/>
      <c r="AB235" s="88"/>
    </row>
    <row r="236" spans="1:28" ht="11.25">
      <c r="A236" s="60" t="s">
        <v>425</v>
      </c>
      <c r="E236" s="1">
        <v>4</v>
      </c>
      <c r="I236" s="1">
        <v>560</v>
      </c>
      <c r="J236" s="23">
        <v>3212</v>
      </c>
      <c r="K236" s="23" t="s">
        <v>215</v>
      </c>
      <c r="L236" s="23"/>
      <c r="M236" s="28"/>
      <c r="N236" s="28">
        <v>4243</v>
      </c>
      <c r="O236" s="28">
        <v>0</v>
      </c>
      <c r="P236" s="28">
        <v>9046</v>
      </c>
      <c r="Q236" s="28">
        <v>0</v>
      </c>
      <c r="R236" s="431">
        <v>9100</v>
      </c>
      <c r="S236" s="28">
        <v>7200</v>
      </c>
      <c r="T236" s="350">
        <f t="shared" si="75"/>
        <v>0.7912087912087912</v>
      </c>
      <c r="U236" s="216"/>
      <c r="V236" s="216"/>
      <c r="W236" s="216"/>
      <c r="X236" s="315"/>
      <c r="Y236" s="93"/>
      <c r="Z236" s="378"/>
      <c r="AA236" s="88"/>
      <c r="AB236" s="88"/>
    </row>
    <row r="237" spans="1:28" ht="11.25" hidden="1">
      <c r="A237" s="60" t="s">
        <v>425</v>
      </c>
      <c r="E237" s="1">
        <v>4</v>
      </c>
      <c r="I237" s="1">
        <v>560</v>
      </c>
      <c r="J237" s="23">
        <v>3214</v>
      </c>
      <c r="K237" s="23" t="s">
        <v>493</v>
      </c>
      <c r="L237" s="23"/>
      <c r="M237" s="28"/>
      <c r="N237" s="28">
        <v>0</v>
      </c>
      <c r="O237" s="28">
        <v>0</v>
      </c>
      <c r="P237" s="28">
        <v>875</v>
      </c>
      <c r="Q237" s="28">
        <v>0</v>
      </c>
      <c r="R237" s="423">
        <v>0</v>
      </c>
      <c r="S237" s="28">
        <v>0</v>
      </c>
      <c r="T237" s="350" t="e">
        <f t="shared" si="75"/>
        <v>#DIV/0!</v>
      </c>
      <c r="U237" s="216"/>
      <c r="V237" s="216"/>
      <c r="W237" s="216"/>
      <c r="X237" s="315"/>
      <c r="Y237" s="93"/>
      <c r="Z237" s="33"/>
      <c r="AA237" s="88"/>
      <c r="AB237" s="88"/>
    </row>
    <row r="238" spans="1:28" ht="11.25">
      <c r="A238" s="60" t="s">
        <v>425</v>
      </c>
      <c r="I238" s="1">
        <v>560</v>
      </c>
      <c r="J238" s="64">
        <v>322</v>
      </c>
      <c r="K238" s="64" t="s">
        <v>93</v>
      </c>
      <c r="L238" s="64"/>
      <c r="M238" s="23"/>
      <c r="N238" s="80">
        <f>N239+N241+N240+N243+N242</f>
        <v>8381</v>
      </c>
      <c r="O238" s="80">
        <f>O239+O240+O241+O242+O243</f>
        <v>0</v>
      </c>
      <c r="P238" s="80">
        <f>P239+P241+P240+P243+P242+P244</f>
        <v>23162</v>
      </c>
      <c r="Q238" s="80">
        <f>Q239+Q241+Q240+Q243+Q242</f>
        <v>0</v>
      </c>
      <c r="R238" s="423">
        <f>R239+R241+R240+R243+R242+R244</f>
        <v>23350</v>
      </c>
      <c r="S238" s="80">
        <f>S239+S241+S240+S243+S242+S244</f>
        <v>17000</v>
      </c>
      <c r="T238" s="350">
        <f t="shared" si="75"/>
        <v>0.728051391862955</v>
      </c>
      <c r="U238" s="216"/>
      <c r="V238" s="216"/>
      <c r="W238" s="216"/>
      <c r="X238" s="316"/>
      <c r="Y238" s="93"/>
      <c r="Z238" s="33"/>
      <c r="AA238" s="88"/>
      <c r="AB238" s="88"/>
    </row>
    <row r="239" spans="1:28" ht="11.25">
      <c r="A239" s="60" t="s">
        <v>425</v>
      </c>
      <c r="C239" s="1">
        <v>2</v>
      </c>
      <c r="I239" s="1">
        <v>560</v>
      </c>
      <c r="J239" s="23">
        <v>32271</v>
      </c>
      <c r="K239" s="23" t="s">
        <v>379</v>
      </c>
      <c r="L239" s="23"/>
      <c r="M239" s="28"/>
      <c r="N239" s="28">
        <v>1149</v>
      </c>
      <c r="O239" s="28">
        <v>0</v>
      </c>
      <c r="P239" s="28">
        <v>236</v>
      </c>
      <c r="Q239" s="28">
        <v>0</v>
      </c>
      <c r="R239" s="431">
        <v>250</v>
      </c>
      <c r="S239" s="28">
        <v>4000</v>
      </c>
      <c r="T239" s="350">
        <f t="shared" si="75"/>
        <v>16</v>
      </c>
      <c r="U239" s="216"/>
      <c r="V239" s="216"/>
      <c r="W239" s="216"/>
      <c r="X239" s="315"/>
      <c r="Y239" s="93"/>
      <c r="Z239" s="33"/>
      <c r="AA239" s="88"/>
      <c r="AB239" s="88"/>
    </row>
    <row r="240" spans="1:28" ht="11.25">
      <c r="A240" s="60" t="s">
        <v>425</v>
      </c>
      <c r="C240" s="1">
        <v>2</v>
      </c>
      <c r="I240" s="1">
        <v>560</v>
      </c>
      <c r="J240" s="42">
        <v>32219</v>
      </c>
      <c r="K240" s="217" t="s">
        <v>380</v>
      </c>
      <c r="L240" s="218"/>
      <c r="M240" s="75"/>
      <c r="N240" s="28">
        <v>324</v>
      </c>
      <c r="O240" s="75">
        <v>0</v>
      </c>
      <c r="P240" s="28">
        <v>775</v>
      </c>
      <c r="Q240" s="28">
        <v>0</v>
      </c>
      <c r="R240" s="432">
        <v>800</v>
      </c>
      <c r="S240" s="28">
        <v>3000</v>
      </c>
      <c r="T240" s="350">
        <f t="shared" si="75"/>
        <v>3.75</v>
      </c>
      <c r="U240" s="216"/>
      <c r="V240" s="216"/>
      <c r="W240" s="216"/>
      <c r="X240" s="315"/>
      <c r="Y240" s="93"/>
      <c r="Z240" s="33"/>
      <c r="AA240" s="88"/>
      <c r="AB240" s="88"/>
    </row>
    <row r="241" spans="1:28" ht="11.25">
      <c r="A241" s="60" t="s">
        <v>425</v>
      </c>
      <c r="C241" s="1">
        <v>2</v>
      </c>
      <c r="I241" s="1">
        <v>560</v>
      </c>
      <c r="J241" s="23">
        <v>3223</v>
      </c>
      <c r="K241" s="30" t="s">
        <v>218</v>
      </c>
      <c r="L241" s="29"/>
      <c r="M241" s="28"/>
      <c r="N241" s="28">
        <v>3780</v>
      </c>
      <c r="O241" s="28">
        <v>0</v>
      </c>
      <c r="P241" s="28">
        <v>7032</v>
      </c>
      <c r="Q241" s="28">
        <v>0</v>
      </c>
      <c r="R241" s="431">
        <v>7100</v>
      </c>
      <c r="S241" s="28">
        <v>6000</v>
      </c>
      <c r="T241" s="350">
        <f t="shared" si="75"/>
        <v>0.8450704225352113</v>
      </c>
      <c r="U241" s="216"/>
      <c r="V241" s="216"/>
      <c r="W241" s="216"/>
      <c r="X241" s="315"/>
      <c r="Y241" s="93"/>
      <c r="Z241" s="33"/>
      <c r="AA241" s="88"/>
      <c r="AB241" s="88"/>
    </row>
    <row r="242" spans="1:28" ht="11.25" hidden="1">
      <c r="A242" s="60" t="s">
        <v>425</v>
      </c>
      <c r="C242" s="1">
        <v>2</v>
      </c>
      <c r="I242" s="1">
        <v>560</v>
      </c>
      <c r="J242" s="42">
        <v>3232</v>
      </c>
      <c r="K242" s="217" t="s">
        <v>381</v>
      </c>
      <c r="L242" s="218"/>
      <c r="M242" s="75"/>
      <c r="N242" s="75">
        <v>1928</v>
      </c>
      <c r="O242" s="75">
        <v>0</v>
      </c>
      <c r="P242" s="75">
        <v>0</v>
      </c>
      <c r="Q242" s="28">
        <v>0</v>
      </c>
      <c r="R242" s="432">
        <v>0</v>
      </c>
      <c r="S242" s="28">
        <v>0</v>
      </c>
      <c r="T242" s="350" t="e">
        <f t="shared" si="75"/>
        <v>#DIV/0!</v>
      </c>
      <c r="U242" s="216"/>
      <c r="V242" s="216"/>
      <c r="W242" s="216"/>
      <c r="X242" s="315"/>
      <c r="Y242" s="93"/>
      <c r="Z242" s="33"/>
      <c r="AA242" s="88"/>
      <c r="AB242" s="88"/>
    </row>
    <row r="243" spans="1:28" ht="12" thickBot="1">
      <c r="A243" s="60" t="s">
        <v>425</v>
      </c>
      <c r="C243" s="1">
        <v>2</v>
      </c>
      <c r="I243" s="1">
        <v>560</v>
      </c>
      <c r="J243" s="23">
        <v>32369</v>
      </c>
      <c r="K243" s="30" t="s">
        <v>382</v>
      </c>
      <c r="L243" s="29"/>
      <c r="M243" s="28"/>
      <c r="N243" s="28">
        <v>1200</v>
      </c>
      <c r="O243" s="28">
        <v>0</v>
      </c>
      <c r="P243" s="28">
        <v>9119</v>
      </c>
      <c r="Q243" s="28">
        <v>0</v>
      </c>
      <c r="R243" s="431">
        <v>9200</v>
      </c>
      <c r="S243" s="28">
        <v>4000</v>
      </c>
      <c r="T243" s="350">
        <f t="shared" si="75"/>
        <v>0.43478260869565216</v>
      </c>
      <c r="U243" s="219"/>
      <c r="V243" s="219"/>
      <c r="W243" s="219"/>
      <c r="X243" s="315"/>
      <c r="Y243" s="93"/>
      <c r="Z243" s="33"/>
      <c r="AA243" s="88"/>
      <c r="AB243" s="88"/>
    </row>
    <row r="244" spans="1:28" ht="11.25">
      <c r="A244" s="60" t="s">
        <v>425</v>
      </c>
      <c r="C244" s="1">
        <v>2</v>
      </c>
      <c r="I244" s="1">
        <v>560</v>
      </c>
      <c r="J244" s="23">
        <v>32379</v>
      </c>
      <c r="K244" s="30" t="s">
        <v>529</v>
      </c>
      <c r="L244" s="29"/>
      <c r="M244" s="28"/>
      <c r="N244" s="28">
        <v>0</v>
      </c>
      <c r="O244" s="28">
        <v>0</v>
      </c>
      <c r="P244" s="28">
        <v>6000</v>
      </c>
      <c r="Q244" s="28">
        <v>0</v>
      </c>
      <c r="R244" s="431">
        <v>6000</v>
      </c>
      <c r="S244" s="28">
        <v>0</v>
      </c>
      <c r="T244" s="350">
        <f t="shared" si="75"/>
        <v>0</v>
      </c>
      <c r="U244" s="220"/>
      <c r="V244" s="220"/>
      <c r="W244" s="220"/>
      <c r="X244" s="315"/>
      <c r="Y244" s="93"/>
      <c r="Z244" s="33"/>
      <c r="AA244" s="88"/>
      <c r="AB244" s="88"/>
    </row>
    <row r="245" spans="1:28" ht="12.75">
      <c r="A245" s="60"/>
      <c r="J245" s="376">
        <v>4</v>
      </c>
      <c r="K245" s="376" t="s">
        <v>95</v>
      </c>
      <c r="L245" s="376"/>
      <c r="M245" s="25"/>
      <c r="N245" s="25"/>
      <c r="O245" s="25"/>
      <c r="P245" s="25"/>
      <c r="Q245" s="25"/>
      <c r="R245" s="80">
        <f aca="true" t="shared" si="78" ref="R245:T246">R246</f>
        <v>0</v>
      </c>
      <c r="S245" s="25">
        <f t="shared" si="78"/>
        <v>3567</v>
      </c>
      <c r="T245" s="100">
        <f t="shared" si="78"/>
        <v>0</v>
      </c>
      <c r="U245" s="220"/>
      <c r="V245" s="220"/>
      <c r="W245" s="220"/>
      <c r="X245" s="315"/>
      <c r="Y245" s="93"/>
      <c r="Z245" s="33"/>
      <c r="AA245" s="88"/>
      <c r="AB245" s="88"/>
    </row>
    <row r="246" spans="1:28" ht="12.75">
      <c r="A246" s="60"/>
      <c r="J246" s="245">
        <v>42</v>
      </c>
      <c r="K246" s="245" t="s">
        <v>581</v>
      </c>
      <c r="L246" s="245"/>
      <c r="M246" s="247"/>
      <c r="N246" s="247"/>
      <c r="O246" s="247"/>
      <c r="P246" s="247"/>
      <c r="Q246" s="247"/>
      <c r="R246" s="28">
        <f t="shared" si="78"/>
        <v>0</v>
      </c>
      <c r="S246" s="247">
        <f t="shared" si="78"/>
        <v>3567</v>
      </c>
      <c r="T246" s="377">
        <f t="shared" si="78"/>
        <v>0</v>
      </c>
      <c r="U246" s="220"/>
      <c r="V246" s="220"/>
      <c r="W246" s="220"/>
      <c r="X246" s="315"/>
      <c r="Y246" s="93"/>
      <c r="Z246" s="33"/>
      <c r="AA246" s="88"/>
      <c r="AB246" s="88"/>
    </row>
    <row r="247" spans="1:28" ht="13.5" thickBot="1">
      <c r="A247" s="60"/>
      <c r="J247" s="45">
        <v>4227</v>
      </c>
      <c r="K247" s="47" t="s">
        <v>582</v>
      </c>
      <c r="L247" s="48"/>
      <c r="M247" s="76"/>
      <c r="N247" s="76"/>
      <c r="O247" s="76"/>
      <c r="P247" s="76"/>
      <c r="Q247" s="76"/>
      <c r="R247" s="419"/>
      <c r="S247" s="426">
        <v>3567</v>
      </c>
      <c r="T247" s="240"/>
      <c r="U247" s="220"/>
      <c r="V247" s="220"/>
      <c r="W247" s="220"/>
      <c r="X247" s="315"/>
      <c r="Y247" s="93"/>
      <c r="Z247" s="33"/>
      <c r="AA247" s="88"/>
      <c r="AB247" s="88"/>
    </row>
    <row r="248" spans="10:28" ht="11.25">
      <c r="J248" s="134"/>
      <c r="K248" s="134" t="s">
        <v>316</v>
      </c>
      <c r="L248" s="134"/>
      <c r="M248" s="135">
        <f>M227</f>
        <v>0</v>
      </c>
      <c r="N248" s="135">
        <f>N227</f>
        <v>82571</v>
      </c>
      <c r="O248" s="135">
        <f>O227</f>
        <v>0</v>
      </c>
      <c r="P248" s="135">
        <f>P227</f>
        <v>144228</v>
      </c>
      <c r="Q248" s="137"/>
      <c r="R248" s="221">
        <f>R227</f>
        <v>142850</v>
      </c>
      <c r="S248" s="221">
        <f>S227</f>
        <v>147971</v>
      </c>
      <c r="T248" s="375">
        <f>S248/R248</f>
        <v>1.035848792439622</v>
      </c>
      <c r="U248" s="144"/>
      <c r="V248" s="144"/>
      <c r="W248" s="144"/>
      <c r="X248" s="316"/>
      <c r="Y248" s="93"/>
      <c r="Z248" s="33"/>
      <c r="AA248" s="88"/>
      <c r="AB248" s="88"/>
    </row>
    <row r="249" spans="10:24" ht="11.25">
      <c r="J249" s="138"/>
      <c r="K249" s="138"/>
      <c r="L249" s="138"/>
      <c r="M249" s="108"/>
      <c r="N249" s="108"/>
      <c r="O249" s="108"/>
      <c r="P249" s="108"/>
      <c r="Q249" s="145"/>
      <c r="R249" s="108"/>
      <c r="S249" s="145"/>
      <c r="T249" s="343"/>
      <c r="U249" s="146"/>
      <c r="V249" s="146"/>
      <c r="W249" s="146"/>
      <c r="X249" s="317"/>
    </row>
    <row r="250" spans="1:24" ht="11.25">
      <c r="A250" s="8" t="s">
        <v>426</v>
      </c>
      <c r="B250" s="8"/>
      <c r="C250" s="8"/>
      <c r="D250" s="8"/>
      <c r="E250" s="8"/>
      <c r="F250" s="8"/>
      <c r="G250" s="8"/>
      <c r="H250" s="8"/>
      <c r="I250" s="8">
        <v>640</v>
      </c>
      <c r="J250" s="8" t="s">
        <v>159</v>
      </c>
      <c r="K250" s="8" t="s">
        <v>239</v>
      </c>
      <c r="L250" s="8"/>
      <c r="M250" s="16"/>
      <c r="N250" s="16"/>
      <c r="O250" s="16"/>
      <c r="P250" s="16"/>
      <c r="Q250" s="142"/>
      <c r="R250" s="141"/>
      <c r="S250" s="141"/>
      <c r="T250" s="342"/>
      <c r="U250" s="143"/>
      <c r="V250" s="143"/>
      <c r="W250" s="143"/>
      <c r="X250" s="317"/>
    </row>
    <row r="251" spans="1:24" ht="11.25">
      <c r="A251" s="60" t="s">
        <v>426</v>
      </c>
      <c r="I251" s="1">
        <v>640</v>
      </c>
      <c r="J251" s="67">
        <v>3</v>
      </c>
      <c r="K251" s="67" t="s">
        <v>7</v>
      </c>
      <c r="L251" s="67"/>
      <c r="M251" s="81">
        <f aca="true" t="shared" si="79" ref="M251:S251">M252</f>
        <v>537205</v>
      </c>
      <c r="N251" s="80">
        <f t="shared" si="79"/>
        <v>519127</v>
      </c>
      <c r="O251" s="80">
        <f t="shared" si="79"/>
        <v>600000</v>
      </c>
      <c r="P251" s="80">
        <f t="shared" si="79"/>
        <v>580000</v>
      </c>
      <c r="Q251" s="126">
        <f t="shared" si="79"/>
        <v>750000</v>
      </c>
      <c r="R251" s="80">
        <f t="shared" si="79"/>
        <v>580000</v>
      </c>
      <c r="S251" s="127">
        <f t="shared" si="79"/>
        <v>630000</v>
      </c>
      <c r="T251" s="349">
        <f>S251/R251</f>
        <v>1.0862068965517242</v>
      </c>
      <c r="U251" s="128">
        <f aca="true" t="shared" si="80" ref="U251:W254">P251/O251*100</f>
        <v>96.66666666666667</v>
      </c>
      <c r="V251" s="128">
        <f t="shared" si="80"/>
        <v>129.31034482758622</v>
      </c>
      <c r="W251" s="128">
        <f t="shared" si="80"/>
        <v>77.33333333333333</v>
      </c>
      <c r="X251" s="317"/>
    </row>
    <row r="252" spans="1:23" ht="11.25">
      <c r="A252" s="60" t="s">
        <v>426</v>
      </c>
      <c r="I252" s="1">
        <v>640</v>
      </c>
      <c r="J252" s="23">
        <v>32</v>
      </c>
      <c r="K252" s="30" t="s">
        <v>38</v>
      </c>
      <c r="L252" s="29"/>
      <c r="M252" s="24">
        <f aca="true" t="shared" si="81" ref="M252:R252">M253+M254</f>
        <v>537205</v>
      </c>
      <c r="N252" s="28">
        <f>N253+N254</f>
        <v>519127</v>
      </c>
      <c r="O252" s="28">
        <f t="shared" si="81"/>
        <v>600000</v>
      </c>
      <c r="P252" s="28">
        <f t="shared" si="81"/>
        <v>580000</v>
      </c>
      <c r="Q252" s="130">
        <f>Q253+Q254</f>
        <v>750000</v>
      </c>
      <c r="R252" s="247">
        <f t="shared" si="81"/>
        <v>580000</v>
      </c>
      <c r="S252" s="129">
        <f>S253+S254</f>
        <v>630000</v>
      </c>
      <c r="T252" s="350">
        <f>S252/R252</f>
        <v>1.0862068965517242</v>
      </c>
      <c r="U252" s="128">
        <f t="shared" si="80"/>
        <v>96.66666666666667</v>
      </c>
      <c r="V252" s="128">
        <f t="shared" si="80"/>
        <v>129.31034482758622</v>
      </c>
      <c r="W252" s="128">
        <f t="shared" si="80"/>
        <v>77.33333333333333</v>
      </c>
    </row>
    <row r="253" spans="1:23" ht="11.25">
      <c r="A253" s="60" t="s">
        <v>426</v>
      </c>
      <c r="E253" s="1">
        <v>4</v>
      </c>
      <c r="I253" s="1">
        <v>640</v>
      </c>
      <c r="J253" s="23">
        <v>3223</v>
      </c>
      <c r="K253" s="30" t="s">
        <v>218</v>
      </c>
      <c r="L253" s="29"/>
      <c r="M253" s="24">
        <v>335523</v>
      </c>
      <c r="N253" s="28">
        <v>351911</v>
      </c>
      <c r="O253" s="28">
        <v>400000</v>
      </c>
      <c r="P253" s="28">
        <v>380000</v>
      </c>
      <c r="Q253" s="130">
        <v>450000</v>
      </c>
      <c r="R253" s="247">
        <v>380000</v>
      </c>
      <c r="S253" s="129">
        <v>380000</v>
      </c>
      <c r="T253" s="350">
        <f>S253/R253</f>
        <v>1</v>
      </c>
      <c r="U253" s="128">
        <f t="shared" si="80"/>
        <v>95</v>
      </c>
      <c r="V253" s="128">
        <f t="shared" si="80"/>
        <v>118.42105263157893</v>
      </c>
      <c r="W253" s="128">
        <f t="shared" si="80"/>
        <v>84.44444444444444</v>
      </c>
    </row>
    <row r="254" spans="1:23" ht="12" thickBot="1">
      <c r="A254" s="60" t="s">
        <v>426</v>
      </c>
      <c r="C254" s="1">
        <v>2</v>
      </c>
      <c r="D254" s="1">
        <v>3</v>
      </c>
      <c r="E254" s="1">
        <v>4</v>
      </c>
      <c r="I254" s="1">
        <v>640</v>
      </c>
      <c r="J254" s="23">
        <v>3232</v>
      </c>
      <c r="K254" s="23" t="s">
        <v>240</v>
      </c>
      <c r="L254" s="23"/>
      <c r="M254" s="24">
        <v>201682</v>
      </c>
      <c r="N254" s="28">
        <v>167216</v>
      </c>
      <c r="O254" s="28">
        <v>200000</v>
      </c>
      <c r="P254" s="28">
        <v>200000</v>
      </c>
      <c r="Q254" s="130">
        <v>300000</v>
      </c>
      <c r="R254" s="247">
        <v>200000</v>
      </c>
      <c r="S254" s="129">
        <v>250000</v>
      </c>
      <c r="T254" s="350">
        <f>S254/R254</f>
        <v>1.25</v>
      </c>
      <c r="U254" s="128">
        <f t="shared" si="80"/>
        <v>100</v>
      </c>
      <c r="V254" s="128">
        <f t="shared" si="80"/>
        <v>150</v>
      </c>
      <c r="W254" s="128">
        <f t="shared" si="80"/>
        <v>66.66666666666666</v>
      </c>
    </row>
    <row r="255" spans="10:23" ht="11.25">
      <c r="J255" s="178"/>
      <c r="K255" s="178" t="s">
        <v>316</v>
      </c>
      <c r="L255" s="178"/>
      <c r="M255" s="179">
        <f aca="true" t="shared" si="82" ref="M255:R255">M251</f>
        <v>537205</v>
      </c>
      <c r="N255" s="179">
        <f>N251</f>
        <v>519127</v>
      </c>
      <c r="O255" s="179">
        <f t="shared" si="82"/>
        <v>600000</v>
      </c>
      <c r="P255" s="179">
        <f t="shared" si="82"/>
        <v>580000</v>
      </c>
      <c r="Q255" s="180">
        <f>Q251</f>
        <v>750000</v>
      </c>
      <c r="R255" s="179">
        <f t="shared" si="82"/>
        <v>580000</v>
      </c>
      <c r="S255" s="180">
        <f>S251</f>
        <v>630000</v>
      </c>
      <c r="T255" s="352">
        <f>S255/R255</f>
        <v>1.0862068965517242</v>
      </c>
      <c r="U255" s="181"/>
      <c r="V255" s="181"/>
      <c r="W255" s="181"/>
    </row>
    <row r="256" spans="10:23" ht="11.25">
      <c r="J256" s="31"/>
      <c r="K256" s="31"/>
      <c r="L256" s="31"/>
      <c r="M256" s="32"/>
      <c r="N256" s="35"/>
      <c r="O256" s="32"/>
      <c r="P256" s="35"/>
      <c r="Q256" s="205"/>
      <c r="R256" s="183"/>
      <c r="S256" s="139"/>
      <c r="T256" s="331"/>
      <c r="U256" s="206"/>
      <c r="V256" s="206"/>
      <c r="W256" s="206"/>
    </row>
    <row r="257" spans="1:23" ht="11.25">
      <c r="A257" s="8" t="s">
        <v>427</v>
      </c>
      <c r="B257" s="8"/>
      <c r="C257" s="8"/>
      <c r="D257" s="8"/>
      <c r="E257" s="8"/>
      <c r="F257" s="8"/>
      <c r="G257" s="8"/>
      <c r="H257" s="8"/>
      <c r="I257" s="8">
        <v>520</v>
      </c>
      <c r="J257" s="8" t="s">
        <v>136</v>
      </c>
      <c r="K257" s="8" t="s">
        <v>241</v>
      </c>
      <c r="L257" s="8"/>
      <c r="M257" s="16"/>
      <c r="N257" s="16"/>
      <c r="O257" s="16"/>
      <c r="P257" s="16"/>
      <c r="Q257" s="142"/>
      <c r="R257" s="141"/>
      <c r="S257" s="141"/>
      <c r="T257" s="342"/>
      <c r="U257" s="143"/>
      <c r="V257" s="143"/>
      <c r="W257" s="143"/>
    </row>
    <row r="258" spans="1:23" ht="11.25">
      <c r="A258" s="60" t="s">
        <v>427</v>
      </c>
      <c r="I258" s="1">
        <v>520</v>
      </c>
      <c r="J258" s="67">
        <v>3</v>
      </c>
      <c r="K258" s="67" t="s">
        <v>7</v>
      </c>
      <c r="L258" s="67"/>
      <c r="M258" s="81">
        <f aca="true" t="shared" si="83" ref="M258:S258">M259</f>
        <v>39284</v>
      </c>
      <c r="N258" s="80">
        <f t="shared" si="83"/>
        <v>15375</v>
      </c>
      <c r="O258" s="80">
        <f t="shared" si="83"/>
        <v>30000</v>
      </c>
      <c r="P258" s="80">
        <f t="shared" si="83"/>
        <v>25000</v>
      </c>
      <c r="Q258" s="126">
        <f t="shared" si="83"/>
        <v>95000</v>
      </c>
      <c r="R258" s="80">
        <f t="shared" si="83"/>
        <v>25000</v>
      </c>
      <c r="S258" s="127">
        <f t="shared" si="83"/>
        <v>45000</v>
      </c>
      <c r="T258" s="349">
        <f aca="true" t="shared" si="84" ref="T258:T264">S258/R258</f>
        <v>1.8</v>
      </c>
      <c r="U258" s="128">
        <f aca="true" t="shared" si="85" ref="U258:U263">P258/O258*100</f>
        <v>83.33333333333334</v>
      </c>
      <c r="V258" s="128">
        <f aca="true" t="shared" si="86" ref="V258:V263">Q258/P258*100</f>
        <v>380</v>
      </c>
      <c r="W258" s="128">
        <f aca="true" t="shared" si="87" ref="W258:W263">R258/Q258*100</f>
        <v>26.31578947368421</v>
      </c>
    </row>
    <row r="259" spans="1:23" ht="11.25">
      <c r="A259" s="60" t="s">
        <v>427</v>
      </c>
      <c r="I259" s="1">
        <v>520</v>
      </c>
      <c r="J259" s="23">
        <v>32</v>
      </c>
      <c r="K259" s="30" t="s">
        <v>38</v>
      </c>
      <c r="L259" s="29"/>
      <c r="M259" s="24">
        <f aca="true" t="shared" si="88" ref="M259:R259">M260+M261+M262+M263</f>
        <v>39284</v>
      </c>
      <c r="N259" s="28">
        <f>N260+N261+N262+N263</f>
        <v>15375</v>
      </c>
      <c r="O259" s="28">
        <f t="shared" si="88"/>
        <v>30000</v>
      </c>
      <c r="P259" s="28">
        <f t="shared" si="88"/>
        <v>25000</v>
      </c>
      <c r="Q259" s="130">
        <f>Q260+Q261+Q262+Q263</f>
        <v>95000</v>
      </c>
      <c r="R259" s="247">
        <f t="shared" si="88"/>
        <v>25000</v>
      </c>
      <c r="S259" s="129">
        <f>S260+S261+S262+S263</f>
        <v>45000</v>
      </c>
      <c r="T259" s="350">
        <f t="shared" si="84"/>
        <v>1.8</v>
      </c>
      <c r="U259" s="128">
        <f t="shared" si="85"/>
        <v>83.33333333333334</v>
      </c>
      <c r="V259" s="128">
        <f t="shared" si="86"/>
        <v>380</v>
      </c>
      <c r="W259" s="128">
        <f t="shared" si="87"/>
        <v>26.31578947368421</v>
      </c>
    </row>
    <row r="260" spans="1:23" ht="11.25">
      <c r="A260" s="60" t="s">
        <v>427</v>
      </c>
      <c r="C260" s="1">
        <v>2</v>
      </c>
      <c r="D260" s="1">
        <v>3</v>
      </c>
      <c r="E260" s="1">
        <v>4</v>
      </c>
      <c r="I260" s="1">
        <v>520</v>
      </c>
      <c r="J260" s="23">
        <v>3234</v>
      </c>
      <c r="K260" s="23" t="s">
        <v>242</v>
      </c>
      <c r="L260" s="23"/>
      <c r="M260" s="24">
        <v>39284</v>
      </c>
      <c r="N260" s="28">
        <v>15375</v>
      </c>
      <c r="O260" s="28">
        <v>15000</v>
      </c>
      <c r="P260" s="28">
        <v>15000</v>
      </c>
      <c r="Q260" s="130">
        <v>30000</v>
      </c>
      <c r="R260" s="247">
        <v>15000</v>
      </c>
      <c r="S260" s="129">
        <v>15000</v>
      </c>
      <c r="T260" s="350">
        <f t="shared" si="84"/>
        <v>1</v>
      </c>
      <c r="U260" s="128">
        <f t="shared" si="85"/>
        <v>100</v>
      </c>
      <c r="V260" s="128">
        <f t="shared" si="86"/>
        <v>200</v>
      </c>
      <c r="W260" s="128">
        <f t="shared" si="87"/>
        <v>50</v>
      </c>
    </row>
    <row r="261" spans="1:23" ht="11.25">
      <c r="A261" s="60" t="s">
        <v>427</v>
      </c>
      <c r="C261" s="1">
        <v>2</v>
      </c>
      <c r="D261" s="1">
        <v>3</v>
      </c>
      <c r="E261" s="1">
        <v>4</v>
      </c>
      <c r="I261" s="1">
        <v>520</v>
      </c>
      <c r="J261" s="23">
        <v>3234</v>
      </c>
      <c r="K261" s="23" t="s">
        <v>243</v>
      </c>
      <c r="L261" s="23"/>
      <c r="M261" s="24">
        <v>0</v>
      </c>
      <c r="N261" s="28">
        <v>0</v>
      </c>
      <c r="O261" s="28">
        <v>15000</v>
      </c>
      <c r="P261" s="28">
        <v>10000</v>
      </c>
      <c r="Q261" s="130">
        <v>15000</v>
      </c>
      <c r="R261" s="247">
        <v>10000</v>
      </c>
      <c r="S261" s="129">
        <v>10000</v>
      </c>
      <c r="T261" s="350">
        <f t="shared" si="84"/>
        <v>1</v>
      </c>
      <c r="U261" s="128">
        <f t="shared" si="85"/>
        <v>66.66666666666666</v>
      </c>
      <c r="V261" s="128">
        <f t="shared" si="86"/>
        <v>150</v>
      </c>
      <c r="W261" s="128">
        <f t="shared" si="87"/>
        <v>66.66666666666666</v>
      </c>
    </row>
    <row r="262" spans="1:23" ht="12" thickBot="1">
      <c r="A262" s="60" t="s">
        <v>427</v>
      </c>
      <c r="C262" s="1">
        <v>2</v>
      </c>
      <c r="D262" s="1">
        <v>3</v>
      </c>
      <c r="E262" s="1">
        <v>4</v>
      </c>
      <c r="I262" s="1">
        <v>520</v>
      </c>
      <c r="J262" s="23">
        <v>3234</v>
      </c>
      <c r="K262" s="23" t="s">
        <v>596</v>
      </c>
      <c r="L262" s="23"/>
      <c r="M262" s="24">
        <v>0</v>
      </c>
      <c r="N262" s="28">
        <v>0</v>
      </c>
      <c r="O262" s="28">
        <v>0</v>
      </c>
      <c r="P262" s="28">
        <v>0</v>
      </c>
      <c r="Q262" s="130">
        <v>0</v>
      </c>
      <c r="R262" s="247">
        <v>0</v>
      </c>
      <c r="S262" s="129">
        <v>20000</v>
      </c>
      <c r="T262" s="350" t="e">
        <f t="shared" si="84"/>
        <v>#DIV/0!</v>
      </c>
      <c r="U262" s="128" t="e">
        <f t="shared" si="85"/>
        <v>#DIV/0!</v>
      </c>
      <c r="V262" s="128" t="e">
        <f t="shared" si="86"/>
        <v>#DIV/0!</v>
      </c>
      <c r="W262" s="128" t="e">
        <f t="shared" si="87"/>
        <v>#DIV/0!</v>
      </c>
    </row>
    <row r="263" spans="1:23" ht="12" hidden="1" thickBot="1">
      <c r="A263" s="60" t="s">
        <v>427</v>
      </c>
      <c r="C263" s="1">
        <v>2</v>
      </c>
      <c r="D263" s="1">
        <v>3</v>
      </c>
      <c r="E263" s="1">
        <v>4</v>
      </c>
      <c r="I263" s="1">
        <v>520</v>
      </c>
      <c r="J263" s="55">
        <v>3234</v>
      </c>
      <c r="K263" s="55" t="s">
        <v>342</v>
      </c>
      <c r="L263" s="55"/>
      <c r="M263" s="56">
        <v>0</v>
      </c>
      <c r="N263" s="58">
        <v>0</v>
      </c>
      <c r="O263" s="58">
        <v>0</v>
      </c>
      <c r="P263" s="58">
        <v>0</v>
      </c>
      <c r="Q263" s="130">
        <v>50000</v>
      </c>
      <c r="R263" s="188">
        <v>0</v>
      </c>
      <c r="S263" s="129">
        <v>0</v>
      </c>
      <c r="T263" s="350" t="e">
        <f t="shared" si="84"/>
        <v>#DIV/0!</v>
      </c>
      <c r="U263" s="128" t="e">
        <f t="shared" si="85"/>
        <v>#DIV/0!</v>
      </c>
      <c r="V263" s="128" t="e">
        <f t="shared" si="86"/>
        <v>#DIV/0!</v>
      </c>
      <c r="W263" s="128">
        <f t="shared" si="87"/>
        <v>0</v>
      </c>
    </row>
    <row r="264" spans="10:23" ht="11.25">
      <c r="J264" s="178"/>
      <c r="K264" s="178" t="s">
        <v>316</v>
      </c>
      <c r="L264" s="178"/>
      <c r="M264" s="179">
        <f aca="true" t="shared" si="89" ref="M264:R264">M258</f>
        <v>39284</v>
      </c>
      <c r="N264" s="179">
        <f>N258</f>
        <v>15375</v>
      </c>
      <c r="O264" s="179">
        <f t="shared" si="89"/>
        <v>30000</v>
      </c>
      <c r="P264" s="179">
        <f t="shared" si="89"/>
        <v>25000</v>
      </c>
      <c r="Q264" s="180">
        <f>Q258</f>
        <v>95000</v>
      </c>
      <c r="R264" s="179">
        <f t="shared" si="89"/>
        <v>25000</v>
      </c>
      <c r="S264" s="180">
        <f>S258</f>
        <v>45000</v>
      </c>
      <c r="T264" s="352">
        <f t="shared" si="84"/>
        <v>1.8</v>
      </c>
      <c r="U264" s="181"/>
      <c r="V264" s="181"/>
      <c r="W264" s="181"/>
    </row>
    <row r="265" spans="10:23" ht="11.25">
      <c r="J265" s="31"/>
      <c r="K265" s="31"/>
      <c r="L265" s="31"/>
      <c r="M265" s="32"/>
      <c r="N265" s="35"/>
      <c r="O265" s="32"/>
      <c r="P265" s="35"/>
      <c r="Q265" s="205"/>
      <c r="R265" s="183"/>
      <c r="S265" s="139"/>
      <c r="T265" s="331"/>
      <c r="U265" s="206"/>
      <c r="V265" s="206"/>
      <c r="W265" s="206"/>
    </row>
    <row r="266" spans="1:24" s="19" customFormat="1" ht="11.25">
      <c r="A266" s="8" t="s">
        <v>428</v>
      </c>
      <c r="B266" s="8"/>
      <c r="C266" s="8"/>
      <c r="D266" s="8"/>
      <c r="E266" s="8"/>
      <c r="F266" s="8"/>
      <c r="G266" s="8"/>
      <c r="H266" s="8"/>
      <c r="I266" s="8">
        <v>520</v>
      </c>
      <c r="J266" s="8" t="s">
        <v>136</v>
      </c>
      <c r="K266" s="8" t="s">
        <v>370</v>
      </c>
      <c r="L266" s="8"/>
      <c r="M266" s="16"/>
      <c r="N266" s="16"/>
      <c r="O266" s="16"/>
      <c r="P266" s="16"/>
      <c r="Q266" s="142"/>
      <c r="R266" s="141"/>
      <c r="S266" s="141"/>
      <c r="T266" s="342"/>
      <c r="U266" s="143"/>
      <c r="V266" s="143"/>
      <c r="W266" s="143"/>
      <c r="X266" s="171"/>
    </row>
    <row r="267" spans="1:23" ht="11.25">
      <c r="A267" s="60" t="s">
        <v>428</v>
      </c>
      <c r="I267" s="1">
        <v>520</v>
      </c>
      <c r="J267" s="67">
        <v>3</v>
      </c>
      <c r="K267" s="67" t="s">
        <v>7</v>
      </c>
      <c r="L267" s="67"/>
      <c r="M267" s="81">
        <f aca="true" t="shared" si="90" ref="M267:S267">M268</f>
        <v>100000</v>
      </c>
      <c r="N267" s="80">
        <f t="shared" si="90"/>
        <v>18416</v>
      </c>
      <c r="O267" s="81">
        <f t="shared" si="90"/>
        <v>80000</v>
      </c>
      <c r="P267" s="80">
        <f t="shared" si="90"/>
        <v>10000</v>
      </c>
      <c r="Q267" s="126">
        <f t="shared" si="90"/>
        <v>150000</v>
      </c>
      <c r="R267" s="80">
        <f t="shared" si="90"/>
        <v>20000</v>
      </c>
      <c r="S267" s="127">
        <f t="shared" si="90"/>
        <v>50000</v>
      </c>
      <c r="T267" s="349">
        <f>S267/R267</f>
        <v>2.5</v>
      </c>
      <c r="U267" s="128">
        <f aca="true" t="shared" si="91" ref="U267:W269">P267/O267*100</f>
        <v>12.5</v>
      </c>
      <c r="V267" s="128">
        <f t="shared" si="91"/>
        <v>1500</v>
      </c>
      <c r="W267" s="128">
        <f t="shared" si="91"/>
        <v>13.333333333333334</v>
      </c>
    </row>
    <row r="268" spans="1:23" ht="11.25">
      <c r="A268" s="60" t="s">
        <v>428</v>
      </c>
      <c r="I268" s="1">
        <v>520</v>
      </c>
      <c r="J268" s="23">
        <v>32</v>
      </c>
      <c r="K268" s="30" t="s">
        <v>38</v>
      </c>
      <c r="L268" s="29"/>
      <c r="M268" s="24">
        <f aca="true" t="shared" si="92" ref="M268:S268">M269</f>
        <v>100000</v>
      </c>
      <c r="N268" s="28">
        <f t="shared" si="92"/>
        <v>18416</v>
      </c>
      <c r="O268" s="24">
        <f t="shared" si="92"/>
        <v>80000</v>
      </c>
      <c r="P268" s="28">
        <f t="shared" si="92"/>
        <v>10000</v>
      </c>
      <c r="Q268" s="130">
        <f t="shared" si="92"/>
        <v>150000</v>
      </c>
      <c r="R268" s="247">
        <f t="shared" si="92"/>
        <v>20000</v>
      </c>
      <c r="S268" s="129">
        <f t="shared" si="92"/>
        <v>50000</v>
      </c>
      <c r="T268" s="350">
        <f>S268/R268</f>
        <v>2.5</v>
      </c>
      <c r="U268" s="128">
        <f t="shared" si="91"/>
        <v>12.5</v>
      </c>
      <c r="V268" s="128">
        <f t="shared" si="91"/>
        <v>1500</v>
      </c>
      <c r="W268" s="128">
        <f t="shared" si="91"/>
        <v>13.333333333333334</v>
      </c>
    </row>
    <row r="269" spans="1:23" ht="12" thickBot="1">
      <c r="A269" s="60" t="s">
        <v>428</v>
      </c>
      <c r="C269" s="1">
        <v>2</v>
      </c>
      <c r="D269" s="1">
        <v>3</v>
      </c>
      <c r="E269" s="1">
        <v>4</v>
      </c>
      <c r="I269" s="1">
        <v>520</v>
      </c>
      <c r="J269" s="23">
        <v>3232</v>
      </c>
      <c r="K269" s="23" t="s">
        <v>258</v>
      </c>
      <c r="L269" s="23"/>
      <c r="M269" s="24">
        <v>100000</v>
      </c>
      <c r="N269" s="28">
        <v>18416</v>
      </c>
      <c r="O269" s="24">
        <v>80000</v>
      </c>
      <c r="P269" s="28">
        <v>10000</v>
      </c>
      <c r="Q269" s="130">
        <v>150000</v>
      </c>
      <c r="R269" s="247">
        <v>20000</v>
      </c>
      <c r="S269" s="129">
        <v>50000</v>
      </c>
      <c r="T269" s="350">
        <f>S269/R269</f>
        <v>2.5</v>
      </c>
      <c r="U269" s="128">
        <f t="shared" si="91"/>
        <v>12.5</v>
      </c>
      <c r="V269" s="128">
        <f t="shared" si="91"/>
        <v>1500</v>
      </c>
      <c r="W269" s="128">
        <f t="shared" si="91"/>
        <v>13.333333333333334</v>
      </c>
    </row>
    <row r="270" spans="10:23" ht="11.25">
      <c r="J270" s="178"/>
      <c r="K270" s="178" t="s">
        <v>316</v>
      </c>
      <c r="L270" s="178"/>
      <c r="M270" s="179">
        <f aca="true" t="shared" si="93" ref="M270:R270">M267</f>
        <v>100000</v>
      </c>
      <c r="N270" s="179">
        <f>N267</f>
        <v>18416</v>
      </c>
      <c r="O270" s="179">
        <f t="shared" si="93"/>
        <v>80000</v>
      </c>
      <c r="P270" s="179">
        <f t="shared" si="93"/>
        <v>10000</v>
      </c>
      <c r="Q270" s="180">
        <f>Q267</f>
        <v>150000</v>
      </c>
      <c r="R270" s="179">
        <f t="shared" si="93"/>
        <v>20000</v>
      </c>
      <c r="S270" s="180">
        <f>S267</f>
        <v>50000</v>
      </c>
      <c r="T270" s="352">
        <f>S270/R270</f>
        <v>2.5</v>
      </c>
      <c r="U270" s="181"/>
      <c r="V270" s="181"/>
      <c r="W270" s="181"/>
    </row>
    <row r="271" spans="10:23" ht="11.25">
      <c r="J271" s="31"/>
      <c r="K271" s="31"/>
      <c r="L271" s="31"/>
      <c r="M271" s="32"/>
      <c r="N271" s="35"/>
      <c r="O271" s="32"/>
      <c r="P271" s="35"/>
      <c r="Q271" s="205"/>
      <c r="R271" s="183"/>
      <c r="S271" s="139"/>
      <c r="T271" s="331"/>
      <c r="U271" s="206"/>
      <c r="V271" s="206"/>
      <c r="W271" s="206"/>
    </row>
    <row r="272" spans="1:23" ht="11.25">
      <c r="A272" s="8" t="s">
        <v>429</v>
      </c>
      <c r="B272" s="8"/>
      <c r="C272" s="8"/>
      <c r="D272" s="8"/>
      <c r="E272" s="8"/>
      <c r="F272" s="8"/>
      <c r="G272" s="8"/>
      <c r="H272" s="8"/>
      <c r="I272" s="8">
        <v>510</v>
      </c>
      <c r="J272" s="8" t="s">
        <v>136</v>
      </c>
      <c r="K272" s="8" t="s">
        <v>244</v>
      </c>
      <c r="L272" s="8"/>
      <c r="M272" s="16"/>
      <c r="N272" s="16"/>
      <c r="O272" s="16"/>
      <c r="P272" s="16"/>
      <c r="Q272" s="142"/>
      <c r="R272" s="141"/>
      <c r="S272" s="141"/>
      <c r="T272" s="342"/>
      <c r="U272" s="143"/>
      <c r="V272" s="143"/>
      <c r="W272" s="143"/>
    </row>
    <row r="273" spans="1:23" ht="11.25">
      <c r="A273" s="60" t="s">
        <v>429</v>
      </c>
      <c r="I273" s="1">
        <v>510</v>
      </c>
      <c r="J273" s="67">
        <v>4</v>
      </c>
      <c r="K273" s="67" t="s">
        <v>8</v>
      </c>
      <c r="L273" s="67"/>
      <c r="M273" s="81">
        <f aca="true" t="shared" si="94" ref="M273:S273">M274</f>
        <v>120780</v>
      </c>
      <c r="N273" s="80">
        <f t="shared" si="94"/>
        <v>31857</v>
      </c>
      <c r="O273" s="80">
        <f t="shared" si="94"/>
        <v>0</v>
      </c>
      <c r="P273" s="80">
        <f t="shared" si="94"/>
        <v>69252</v>
      </c>
      <c r="Q273" s="126">
        <f t="shared" si="94"/>
        <v>1100000</v>
      </c>
      <c r="R273" s="80">
        <f t="shared" si="94"/>
        <v>0</v>
      </c>
      <c r="S273" s="127">
        <f t="shared" si="94"/>
        <v>70000</v>
      </c>
      <c r="T273" s="361" t="e">
        <f>S273/R273</f>
        <v>#DIV/0!</v>
      </c>
      <c r="U273" s="128" t="e">
        <f aca="true" t="shared" si="95" ref="U273:U281">P273/O273*100</f>
        <v>#DIV/0!</v>
      </c>
      <c r="V273" s="128">
        <f aca="true" t="shared" si="96" ref="V273:V281">Q273/P273*100</f>
        <v>1588.4017790099924</v>
      </c>
      <c r="W273" s="128">
        <f aca="true" t="shared" si="97" ref="W273:W281">R273/Q273*100</f>
        <v>0</v>
      </c>
    </row>
    <row r="274" spans="1:23" ht="11.25">
      <c r="A274" s="60" t="s">
        <v>429</v>
      </c>
      <c r="I274" s="1">
        <v>510</v>
      </c>
      <c r="J274" s="23">
        <v>42</v>
      </c>
      <c r="K274" s="23" t="s">
        <v>97</v>
      </c>
      <c r="L274" s="23"/>
      <c r="M274" s="24">
        <f aca="true" t="shared" si="98" ref="M274:R274">M275+M277+M276</f>
        <v>120780</v>
      </c>
      <c r="N274" s="28">
        <f>N275+N277+N276</f>
        <v>31857</v>
      </c>
      <c r="O274" s="28">
        <f t="shared" si="98"/>
        <v>0</v>
      </c>
      <c r="P274" s="28">
        <f t="shared" si="98"/>
        <v>69252</v>
      </c>
      <c r="Q274" s="130">
        <f>Q275+Q276+Q277+Q278+Q279+Q280</f>
        <v>1100000</v>
      </c>
      <c r="R274" s="247">
        <f t="shared" si="98"/>
        <v>0</v>
      </c>
      <c r="S274" s="129">
        <f>S275+S277+S276+S278+S279+S280+S281</f>
        <v>70000</v>
      </c>
      <c r="T274" s="362" t="e">
        <f aca="true" t="shared" si="99" ref="T274:T281">S274/R274</f>
        <v>#DIV/0!</v>
      </c>
      <c r="U274" s="128" t="e">
        <f t="shared" si="95"/>
        <v>#DIV/0!</v>
      </c>
      <c r="V274" s="128">
        <f t="shared" si="96"/>
        <v>1588.4017790099924</v>
      </c>
      <c r="W274" s="128">
        <f t="shared" si="97"/>
        <v>0</v>
      </c>
    </row>
    <row r="275" spans="1:23" ht="12.75" customHeight="1" hidden="1">
      <c r="A275" s="60" t="s">
        <v>429</v>
      </c>
      <c r="E275" s="1">
        <v>4</v>
      </c>
      <c r="G275" s="1">
        <v>6</v>
      </c>
      <c r="I275" s="1">
        <v>510</v>
      </c>
      <c r="J275" s="23">
        <v>4227</v>
      </c>
      <c r="K275" s="23" t="s">
        <v>494</v>
      </c>
      <c r="L275" s="23"/>
      <c r="M275" s="24">
        <v>120780</v>
      </c>
      <c r="N275" s="28">
        <v>0</v>
      </c>
      <c r="O275" s="28">
        <v>0</v>
      </c>
      <c r="P275" s="28">
        <v>36657</v>
      </c>
      <c r="Q275" s="130">
        <v>0</v>
      </c>
      <c r="R275" s="247">
        <v>0</v>
      </c>
      <c r="S275" s="129">
        <v>0</v>
      </c>
      <c r="T275" s="362" t="e">
        <f t="shared" si="99"/>
        <v>#DIV/0!</v>
      </c>
      <c r="U275" s="128" t="e">
        <f t="shared" si="95"/>
        <v>#DIV/0!</v>
      </c>
      <c r="V275" s="128">
        <f t="shared" si="96"/>
        <v>0</v>
      </c>
      <c r="W275" s="128" t="e">
        <f t="shared" si="97"/>
        <v>#DIV/0!</v>
      </c>
    </row>
    <row r="276" spans="1:23" ht="11.25">
      <c r="A276" s="60" t="s">
        <v>429</v>
      </c>
      <c r="E276" s="1">
        <v>4</v>
      </c>
      <c r="G276" s="1">
        <v>6</v>
      </c>
      <c r="I276" s="1">
        <v>510</v>
      </c>
      <c r="J276" s="23">
        <v>4227</v>
      </c>
      <c r="K276" s="23" t="s">
        <v>526</v>
      </c>
      <c r="L276" s="23"/>
      <c r="M276" s="24">
        <v>0</v>
      </c>
      <c r="N276" s="28">
        <v>0</v>
      </c>
      <c r="O276" s="28">
        <v>0</v>
      </c>
      <c r="P276" s="28">
        <v>0</v>
      </c>
      <c r="Q276" s="130">
        <v>0</v>
      </c>
      <c r="R276" s="247">
        <v>0</v>
      </c>
      <c r="S276" s="129">
        <v>50000</v>
      </c>
      <c r="T276" s="362" t="e">
        <f t="shared" si="99"/>
        <v>#DIV/0!</v>
      </c>
      <c r="U276" s="128" t="e">
        <f t="shared" si="95"/>
        <v>#DIV/0!</v>
      </c>
      <c r="V276" s="128" t="e">
        <f t="shared" si="96"/>
        <v>#DIV/0!</v>
      </c>
      <c r="W276" s="128" t="e">
        <f t="shared" si="97"/>
        <v>#DIV/0!</v>
      </c>
    </row>
    <row r="277" spans="1:23" ht="11.25" hidden="1">
      <c r="A277" s="60" t="s">
        <v>429</v>
      </c>
      <c r="E277" s="1">
        <v>4</v>
      </c>
      <c r="G277" s="1">
        <v>6</v>
      </c>
      <c r="I277" s="1">
        <v>510</v>
      </c>
      <c r="J277" s="23">
        <v>4227</v>
      </c>
      <c r="K277" s="23" t="s">
        <v>495</v>
      </c>
      <c r="L277" s="23"/>
      <c r="M277" s="24">
        <v>0</v>
      </c>
      <c r="N277" s="28">
        <v>31857</v>
      </c>
      <c r="O277" s="28">
        <v>0</v>
      </c>
      <c r="P277" s="28">
        <v>32595</v>
      </c>
      <c r="Q277" s="130">
        <v>100000</v>
      </c>
      <c r="R277" s="247">
        <v>0</v>
      </c>
      <c r="S277" s="129">
        <v>0</v>
      </c>
      <c r="T277" s="362" t="e">
        <f t="shared" si="99"/>
        <v>#DIV/0!</v>
      </c>
      <c r="U277" s="128" t="e">
        <f t="shared" si="95"/>
        <v>#DIV/0!</v>
      </c>
      <c r="V277" s="128">
        <f t="shared" si="96"/>
        <v>306.7955207853965</v>
      </c>
      <c r="W277" s="128">
        <f t="shared" si="97"/>
        <v>0</v>
      </c>
    </row>
    <row r="278" spans="1:23" ht="12" thickBot="1">
      <c r="A278" s="60" t="s">
        <v>429</v>
      </c>
      <c r="E278" s="1">
        <v>4</v>
      </c>
      <c r="G278" s="1">
        <v>6</v>
      </c>
      <c r="I278" s="1">
        <v>510</v>
      </c>
      <c r="J278" s="55">
        <v>4227</v>
      </c>
      <c r="K278" s="23" t="s">
        <v>362</v>
      </c>
      <c r="L278" s="55"/>
      <c r="M278" s="56">
        <v>0</v>
      </c>
      <c r="N278" s="58">
        <v>0</v>
      </c>
      <c r="O278" s="58">
        <v>0</v>
      </c>
      <c r="P278" s="58">
        <v>0</v>
      </c>
      <c r="Q278" s="130">
        <v>400000</v>
      </c>
      <c r="R278" s="429">
        <v>0</v>
      </c>
      <c r="S278" s="129">
        <v>20000</v>
      </c>
      <c r="T278" s="362" t="e">
        <f t="shared" si="99"/>
        <v>#DIV/0!</v>
      </c>
      <c r="U278" s="128" t="e">
        <f t="shared" si="95"/>
        <v>#DIV/0!</v>
      </c>
      <c r="V278" s="128" t="e">
        <f t="shared" si="96"/>
        <v>#DIV/0!</v>
      </c>
      <c r="W278" s="128">
        <f t="shared" si="97"/>
        <v>0</v>
      </c>
    </row>
    <row r="279" spans="1:23" ht="11.25" hidden="1">
      <c r="A279" s="60" t="s">
        <v>429</v>
      </c>
      <c r="E279" s="1">
        <v>4</v>
      </c>
      <c r="G279" s="1">
        <v>6</v>
      </c>
      <c r="I279" s="1">
        <v>510</v>
      </c>
      <c r="J279" s="23">
        <v>4227</v>
      </c>
      <c r="K279" s="23" t="s">
        <v>353</v>
      </c>
      <c r="L279" s="23"/>
      <c r="M279" s="24">
        <v>0</v>
      </c>
      <c r="N279" s="28">
        <v>0</v>
      </c>
      <c r="O279" s="28">
        <v>0</v>
      </c>
      <c r="P279" s="28">
        <v>0</v>
      </c>
      <c r="Q279" s="130">
        <v>500000</v>
      </c>
      <c r="R279" s="80">
        <v>0</v>
      </c>
      <c r="S279" s="129">
        <v>0</v>
      </c>
      <c r="T279" s="362" t="e">
        <f t="shared" si="99"/>
        <v>#DIV/0!</v>
      </c>
      <c r="U279" s="128" t="e">
        <f t="shared" si="95"/>
        <v>#DIV/0!</v>
      </c>
      <c r="V279" s="128" t="e">
        <f t="shared" si="96"/>
        <v>#DIV/0!</v>
      </c>
      <c r="W279" s="128">
        <f t="shared" si="97"/>
        <v>0</v>
      </c>
    </row>
    <row r="280" spans="1:23" ht="12" hidden="1" thickBot="1">
      <c r="A280" s="60" t="s">
        <v>429</v>
      </c>
      <c r="E280" s="1">
        <v>4</v>
      </c>
      <c r="G280" s="1">
        <v>6</v>
      </c>
      <c r="I280" s="1">
        <v>510</v>
      </c>
      <c r="J280" s="23">
        <v>4227</v>
      </c>
      <c r="K280" s="23" t="s">
        <v>367</v>
      </c>
      <c r="L280" s="23"/>
      <c r="M280" s="24">
        <v>0</v>
      </c>
      <c r="N280" s="28">
        <v>0</v>
      </c>
      <c r="O280" s="24">
        <v>0</v>
      </c>
      <c r="P280" s="28">
        <v>0</v>
      </c>
      <c r="Q280" s="130">
        <v>100000</v>
      </c>
      <c r="R280" s="80">
        <v>0</v>
      </c>
      <c r="S280" s="129">
        <v>0</v>
      </c>
      <c r="T280" s="362" t="e">
        <f t="shared" si="99"/>
        <v>#DIV/0!</v>
      </c>
      <c r="U280" s="128" t="e">
        <f t="shared" si="95"/>
        <v>#DIV/0!</v>
      </c>
      <c r="V280" s="128" t="e">
        <f t="shared" si="96"/>
        <v>#DIV/0!</v>
      </c>
      <c r="W280" s="128">
        <f t="shared" si="97"/>
        <v>0</v>
      </c>
    </row>
    <row r="281" spans="1:23" ht="12" hidden="1" thickBot="1">
      <c r="A281" s="60" t="s">
        <v>429</v>
      </c>
      <c r="E281" s="1">
        <v>4</v>
      </c>
      <c r="G281" s="1">
        <v>6</v>
      </c>
      <c r="I281" s="1">
        <v>510</v>
      </c>
      <c r="J281" s="55">
        <v>4227</v>
      </c>
      <c r="K281" s="23" t="s">
        <v>534</v>
      </c>
      <c r="L281" s="55"/>
      <c r="M281" s="56"/>
      <c r="N281" s="58">
        <v>0</v>
      </c>
      <c r="O281" s="56">
        <v>0</v>
      </c>
      <c r="P281" s="58">
        <v>0</v>
      </c>
      <c r="Q281" s="190">
        <v>0</v>
      </c>
      <c r="R281" s="188">
        <v>0</v>
      </c>
      <c r="S281" s="189">
        <v>0</v>
      </c>
      <c r="T281" s="362" t="e">
        <f t="shared" si="99"/>
        <v>#DIV/0!</v>
      </c>
      <c r="U281" s="133" t="e">
        <f t="shared" si="95"/>
        <v>#DIV/0!</v>
      </c>
      <c r="V281" s="133" t="e">
        <f t="shared" si="96"/>
        <v>#DIV/0!</v>
      </c>
      <c r="W281" s="133" t="e">
        <f t="shared" si="97"/>
        <v>#DIV/0!</v>
      </c>
    </row>
    <row r="282" spans="10:23" ht="11.25">
      <c r="J282" s="178"/>
      <c r="K282" s="178" t="s">
        <v>316</v>
      </c>
      <c r="L282" s="178"/>
      <c r="M282" s="179">
        <f aca="true" t="shared" si="100" ref="M282:R282">M273</f>
        <v>120780</v>
      </c>
      <c r="N282" s="179">
        <f>N273</f>
        <v>31857</v>
      </c>
      <c r="O282" s="179">
        <f t="shared" si="100"/>
        <v>0</v>
      </c>
      <c r="P282" s="179">
        <f t="shared" si="100"/>
        <v>69252</v>
      </c>
      <c r="Q282" s="180">
        <f>Q273</f>
        <v>1100000</v>
      </c>
      <c r="R282" s="179">
        <f t="shared" si="100"/>
        <v>0</v>
      </c>
      <c r="S282" s="180">
        <f>S273</f>
        <v>70000</v>
      </c>
      <c r="T282" s="352" t="e">
        <f>S282/R282</f>
        <v>#DIV/0!</v>
      </c>
      <c r="U282" s="181"/>
      <c r="V282" s="181"/>
      <c r="W282" s="181"/>
    </row>
    <row r="283" spans="10:23" ht="11.25">
      <c r="J283" s="31"/>
      <c r="K283" s="31"/>
      <c r="L283" s="31"/>
      <c r="M283" s="32"/>
      <c r="N283" s="93"/>
      <c r="O283" s="32"/>
      <c r="P283" s="35"/>
      <c r="Q283" s="205"/>
      <c r="R283" s="183"/>
      <c r="S283" s="139"/>
      <c r="T283" s="331"/>
      <c r="U283" s="206"/>
      <c r="V283" s="206"/>
      <c r="W283" s="206"/>
    </row>
    <row r="284" spans="1:23" ht="11.25">
      <c r="A284" s="7" t="s">
        <v>397</v>
      </c>
      <c r="B284" s="7"/>
      <c r="C284" s="7"/>
      <c r="D284" s="7"/>
      <c r="E284" s="7"/>
      <c r="F284" s="7"/>
      <c r="G284" s="7"/>
      <c r="H284" s="7"/>
      <c r="I284" s="7"/>
      <c r="J284" s="123" t="s">
        <v>161</v>
      </c>
      <c r="K284" s="123" t="s">
        <v>160</v>
      </c>
      <c r="L284" s="123"/>
      <c r="M284" s="15"/>
      <c r="N284" s="212"/>
      <c r="O284" s="15"/>
      <c r="P284" s="15"/>
      <c r="Q284" s="148"/>
      <c r="R284" s="147"/>
      <c r="S284" s="147"/>
      <c r="T284" s="344"/>
      <c r="U284" s="149"/>
      <c r="V284" s="149"/>
      <c r="W284" s="149"/>
    </row>
    <row r="285" spans="1:23" ht="11.25">
      <c r="A285" s="8" t="s">
        <v>430</v>
      </c>
      <c r="B285" s="8"/>
      <c r="C285" s="8"/>
      <c r="D285" s="8"/>
      <c r="E285" s="8"/>
      <c r="F285" s="8"/>
      <c r="G285" s="8"/>
      <c r="H285" s="8"/>
      <c r="I285" s="8">
        <v>451</v>
      </c>
      <c r="J285" s="8" t="s">
        <v>163</v>
      </c>
      <c r="K285" s="8" t="s">
        <v>162</v>
      </c>
      <c r="L285" s="8"/>
      <c r="M285" s="16"/>
      <c r="N285" s="207"/>
      <c r="O285" s="16"/>
      <c r="P285" s="16"/>
      <c r="Q285" s="142"/>
      <c r="R285" s="141"/>
      <c r="S285" s="141"/>
      <c r="T285" s="342"/>
      <c r="U285" s="143"/>
      <c r="V285" s="143"/>
      <c r="W285" s="143"/>
    </row>
    <row r="286" spans="1:23" ht="11.25">
      <c r="A286" s="60" t="s">
        <v>430</v>
      </c>
      <c r="I286" s="1">
        <v>451</v>
      </c>
      <c r="J286" s="67">
        <v>4</v>
      </c>
      <c r="K286" s="67" t="s">
        <v>8</v>
      </c>
      <c r="L286" s="67"/>
      <c r="M286" s="81">
        <f aca="true" t="shared" si="101" ref="M286:S286">M287</f>
        <v>0</v>
      </c>
      <c r="N286" s="80">
        <f t="shared" si="101"/>
        <v>1194463</v>
      </c>
      <c r="O286" s="80">
        <f t="shared" si="101"/>
        <v>620000</v>
      </c>
      <c r="P286" s="80">
        <f t="shared" si="101"/>
        <v>1509751</v>
      </c>
      <c r="Q286" s="126">
        <f t="shared" si="101"/>
        <v>960000</v>
      </c>
      <c r="R286" s="80">
        <f t="shared" si="101"/>
        <v>970000</v>
      </c>
      <c r="S286" s="127">
        <f t="shared" si="101"/>
        <v>730971.87</v>
      </c>
      <c r="T286" s="349">
        <f>S286/R286</f>
        <v>0.7535792474226805</v>
      </c>
      <c r="U286" s="128">
        <f aca="true" t="shared" si="102" ref="U286:U316">P286/O286*100</f>
        <v>243.5082258064516</v>
      </c>
      <c r="V286" s="128">
        <f aca="true" t="shared" si="103" ref="V286:V316">Q286/P286*100</f>
        <v>63.5866444201726</v>
      </c>
      <c r="W286" s="128">
        <f aca="true" t="shared" si="104" ref="W286:W316">R286/Q286*100</f>
        <v>101.04166666666667</v>
      </c>
    </row>
    <row r="287" spans="1:23" ht="11.25">
      <c r="A287" s="60" t="s">
        <v>430</v>
      </c>
      <c r="I287" s="1">
        <v>451</v>
      </c>
      <c r="J287" s="23">
        <v>42</v>
      </c>
      <c r="K287" s="23" t="s">
        <v>98</v>
      </c>
      <c r="L287" s="23"/>
      <c r="M287" s="24">
        <f>M290+M291+M292+M304+M310+M311+M312</f>
        <v>0</v>
      </c>
      <c r="N287" s="28">
        <f>N290+N291+N292+N304+N310+N311+N312</f>
        <v>1194463</v>
      </c>
      <c r="O287" s="28">
        <f>O290+O291+O292+O304+O310+O311+O312+O316+O313</f>
        <v>620000</v>
      </c>
      <c r="P287" s="28">
        <f>P290+P291+P292+P304+P310+P311+P312+P293+P294+P295+P296+P297+P298+P299+P313</f>
        <v>1509751</v>
      </c>
      <c r="Q287" s="130">
        <f>Q290+Q291+Q292+Q304+Q310+Q311+Q312+Q313+Q306+Q300+Q301+Q302</f>
        <v>960000</v>
      </c>
      <c r="R287" s="247">
        <f>R288+R289+R290+R291+R292+R304+R310+R311+R312+R313+R300+R301+R302+R303+R306+R314+R315+R294</f>
        <v>970000</v>
      </c>
      <c r="S287" s="129">
        <f>S288+S289+S290+S291+S292+S304+S310+S311+S312+S313+S300+S301+S302+S303+S306+S314+S315+S308+S309+S305+S307+S298+S299</f>
        <v>730971.87</v>
      </c>
      <c r="T287" s="350">
        <f>S287/R287</f>
        <v>0.7535792474226805</v>
      </c>
      <c r="U287" s="128">
        <f t="shared" si="102"/>
        <v>243.5082258064516</v>
      </c>
      <c r="V287" s="128">
        <f t="shared" si="103"/>
        <v>63.5866444201726</v>
      </c>
      <c r="W287" s="128">
        <f t="shared" si="104"/>
        <v>101.04166666666667</v>
      </c>
    </row>
    <row r="288" spans="1:23" ht="11.25">
      <c r="A288" s="60" t="s">
        <v>430</v>
      </c>
      <c r="I288" s="1">
        <v>451</v>
      </c>
      <c r="J288" s="23">
        <v>4212</v>
      </c>
      <c r="K288" s="23" t="s">
        <v>523</v>
      </c>
      <c r="L288" s="23"/>
      <c r="M288" s="24"/>
      <c r="N288" s="28">
        <v>0</v>
      </c>
      <c r="O288" s="28">
        <v>0</v>
      </c>
      <c r="P288" s="28">
        <v>0</v>
      </c>
      <c r="Q288" s="130">
        <v>0</v>
      </c>
      <c r="R288" s="247">
        <v>30000</v>
      </c>
      <c r="S288" s="129">
        <v>30000</v>
      </c>
      <c r="T288" s="350">
        <f aca="true" t="shared" si="105" ref="T288:T316">S288/R288</f>
        <v>1</v>
      </c>
      <c r="U288" s="128"/>
      <c r="V288" s="128"/>
      <c r="W288" s="128"/>
    </row>
    <row r="289" spans="1:23" ht="11.25" hidden="1">
      <c r="A289" s="60" t="s">
        <v>430</v>
      </c>
      <c r="I289" s="1">
        <v>451</v>
      </c>
      <c r="J289" s="23">
        <v>4212</v>
      </c>
      <c r="K289" s="23" t="s">
        <v>389</v>
      </c>
      <c r="L289" s="23"/>
      <c r="M289" s="24"/>
      <c r="N289" s="28">
        <v>0</v>
      </c>
      <c r="O289" s="28">
        <v>0</v>
      </c>
      <c r="P289" s="28">
        <v>0</v>
      </c>
      <c r="Q289" s="130">
        <v>0</v>
      </c>
      <c r="R289" s="247">
        <v>0</v>
      </c>
      <c r="S289" s="129">
        <v>0</v>
      </c>
      <c r="T289" s="350" t="e">
        <f t="shared" si="105"/>
        <v>#DIV/0!</v>
      </c>
      <c r="U289" s="128"/>
      <c r="V289" s="128"/>
      <c r="W289" s="128"/>
    </row>
    <row r="290" spans="1:23" ht="11.25" hidden="1">
      <c r="A290" s="60" t="s">
        <v>430</v>
      </c>
      <c r="E290" s="1">
        <v>4</v>
      </c>
      <c r="G290" s="1">
        <v>6</v>
      </c>
      <c r="I290" s="1">
        <v>451</v>
      </c>
      <c r="J290" s="23">
        <v>4213</v>
      </c>
      <c r="K290" s="23" t="s">
        <v>304</v>
      </c>
      <c r="L290" s="23"/>
      <c r="M290" s="24">
        <v>0</v>
      </c>
      <c r="N290" s="28">
        <v>0</v>
      </c>
      <c r="O290" s="28">
        <v>0</v>
      </c>
      <c r="P290" s="28">
        <v>0</v>
      </c>
      <c r="Q290" s="130">
        <v>0</v>
      </c>
      <c r="R290" s="247">
        <v>0</v>
      </c>
      <c r="S290" s="129">
        <v>0</v>
      </c>
      <c r="T290" s="350" t="e">
        <f t="shared" si="105"/>
        <v>#DIV/0!</v>
      </c>
      <c r="U290" s="128" t="e">
        <f t="shared" si="102"/>
        <v>#DIV/0!</v>
      </c>
      <c r="V290" s="128" t="e">
        <f t="shared" si="103"/>
        <v>#DIV/0!</v>
      </c>
      <c r="W290" s="128" t="e">
        <f t="shared" si="104"/>
        <v>#DIV/0!</v>
      </c>
    </row>
    <row r="291" spans="1:23" ht="11.25" hidden="1">
      <c r="A291" s="60" t="s">
        <v>430</v>
      </c>
      <c r="E291" s="1">
        <v>4</v>
      </c>
      <c r="G291" s="1">
        <v>6</v>
      </c>
      <c r="I291" s="1">
        <v>451</v>
      </c>
      <c r="J291" s="23">
        <v>4213</v>
      </c>
      <c r="K291" s="23" t="s">
        <v>496</v>
      </c>
      <c r="L291" s="23"/>
      <c r="M291" s="24">
        <v>0</v>
      </c>
      <c r="N291" s="28">
        <v>556150</v>
      </c>
      <c r="O291" s="28">
        <v>0</v>
      </c>
      <c r="P291" s="28">
        <v>9225</v>
      </c>
      <c r="Q291" s="130">
        <v>0</v>
      </c>
      <c r="R291" s="247">
        <v>0</v>
      </c>
      <c r="S291" s="129">
        <v>0</v>
      </c>
      <c r="T291" s="350" t="e">
        <f t="shared" si="105"/>
        <v>#DIV/0!</v>
      </c>
      <c r="U291" s="128" t="e">
        <f t="shared" si="102"/>
        <v>#DIV/0!</v>
      </c>
      <c r="V291" s="128">
        <f t="shared" si="103"/>
        <v>0</v>
      </c>
      <c r="W291" s="128" t="e">
        <f t="shared" si="104"/>
        <v>#DIV/0!</v>
      </c>
    </row>
    <row r="292" spans="1:23" ht="11.25" hidden="1">
      <c r="A292" s="60" t="s">
        <v>430</v>
      </c>
      <c r="E292" s="1">
        <v>4</v>
      </c>
      <c r="G292" s="1">
        <v>6</v>
      </c>
      <c r="I292" s="1">
        <v>451</v>
      </c>
      <c r="J292" s="23">
        <v>4213</v>
      </c>
      <c r="K292" s="23" t="s">
        <v>366</v>
      </c>
      <c r="L292" s="23"/>
      <c r="M292" s="24">
        <v>0</v>
      </c>
      <c r="N292" s="28">
        <v>0</v>
      </c>
      <c r="O292" s="28">
        <v>500000</v>
      </c>
      <c r="P292" s="28">
        <v>550000</v>
      </c>
      <c r="Q292" s="130">
        <v>0</v>
      </c>
      <c r="R292" s="247">
        <v>0</v>
      </c>
      <c r="S292" s="129">
        <v>0</v>
      </c>
      <c r="T292" s="350" t="e">
        <f t="shared" si="105"/>
        <v>#DIV/0!</v>
      </c>
      <c r="U292" s="128">
        <f t="shared" si="102"/>
        <v>110.00000000000001</v>
      </c>
      <c r="V292" s="128">
        <f t="shared" si="103"/>
        <v>0</v>
      </c>
      <c r="W292" s="128" t="e">
        <f t="shared" si="104"/>
        <v>#DIV/0!</v>
      </c>
    </row>
    <row r="293" spans="1:23" ht="11.25" hidden="1">
      <c r="A293" s="60" t="s">
        <v>430</v>
      </c>
      <c r="C293" s="1">
        <v>2</v>
      </c>
      <c r="I293" s="1">
        <v>451</v>
      </c>
      <c r="J293" s="23">
        <v>4213</v>
      </c>
      <c r="K293" s="23" t="s">
        <v>497</v>
      </c>
      <c r="L293" s="23"/>
      <c r="M293" s="24"/>
      <c r="N293" s="28">
        <v>0</v>
      </c>
      <c r="O293" s="28">
        <v>0</v>
      </c>
      <c r="P293" s="28">
        <v>30000</v>
      </c>
      <c r="Q293" s="130">
        <v>0</v>
      </c>
      <c r="R293" s="247">
        <v>0</v>
      </c>
      <c r="S293" s="129">
        <v>0</v>
      </c>
      <c r="T293" s="350" t="e">
        <f t="shared" si="105"/>
        <v>#DIV/0!</v>
      </c>
      <c r="U293" s="128" t="e">
        <f t="shared" si="102"/>
        <v>#DIV/0!</v>
      </c>
      <c r="V293" s="128">
        <f t="shared" si="103"/>
        <v>0</v>
      </c>
      <c r="W293" s="128" t="e">
        <f t="shared" si="104"/>
        <v>#DIV/0!</v>
      </c>
    </row>
    <row r="294" spans="1:23" ht="11.25">
      <c r="A294" s="60" t="s">
        <v>430</v>
      </c>
      <c r="C294" s="1">
        <v>2</v>
      </c>
      <c r="I294" s="1">
        <v>451</v>
      </c>
      <c r="J294" s="23">
        <v>4213</v>
      </c>
      <c r="K294" s="23" t="s">
        <v>498</v>
      </c>
      <c r="L294" s="23"/>
      <c r="M294" s="24"/>
      <c r="N294" s="28">
        <v>0</v>
      </c>
      <c r="O294" s="28">
        <v>0</v>
      </c>
      <c r="P294" s="28">
        <v>275000</v>
      </c>
      <c r="Q294" s="130">
        <v>0</v>
      </c>
      <c r="R294" s="247">
        <v>275000</v>
      </c>
      <c r="S294" s="129">
        <v>0</v>
      </c>
      <c r="T294" s="350">
        <f t="shared" si="105"/>
        <v>0</v>
      </c>
      <c r="U294" s="128" t="e">
        <f t="shared" si="102"/>
        <v>#DIV/0!</v>
      </c>
      <c r="V294" s="128">
        <f t="shared" si="103"/>
        <v>0</v>
      </c>
      <c r="W294" s="128" t="e">
        <f t="shared" si="104"/>
        <v>#DIV/0!</v>
      </c>
    </row>
    <row r="295" spans="1:23" ht="11.25" hidden="1">
      <c r="A295" s="60" t="s">
        <v>430</v>
      </c>
      <c r="C295" s="1">
        <v>2</v>
      </c>
      <c r="E295" s="1">
        <v>4</v>
      </c>
      <c r="I295" s="1">
        <v>451</v>
      </c>
      <c r="J295" s="23">
        <v>4213</v>
      </c>
      <c r="K295" s="23" t="s">
        <v>499</v>
      </c>
      <c r="L295" s="23"/>
      <c r="M295" s="24"/>
      <c r="N295" s="28">
        <v>0</v>
      </c>
      <c r="O295" s="28">
        <v>0</v>
      </c>
      <c r="P295" s="28">
        <v>254378</v>
      </c>
      <c r="Q295" s="130">
        <v>0</v>
      </c>
      <c r="R295" s="247">
        <v>0</v>
      </c>
      <c r="S295" s="129">
        <v>0</v>
      </c>
      <c r="T295" s="350" t="e">
        <f t="shared" si="105"/>
        <v>#DIV/0!</v>
      </c>
      <c r="U295" s="128" t="e">
        <f t="shared" si="102"/>
        <v>#DIV/0!</v>
      </c>
      <c r="V295" s="128">
        <f t="shared" si="103"/>
        <v>0</v>
      </c>
      <c r="W295" s="128" t="e">
        <f t="shared" si="104"/>
        <v>#DIV/0!</v>
      </c>
    </row>
    <row r="296" spans="1:23" ht="11.25" hidden="1">
      <c r="A296" s="60" t="s">
        <v>430</v>
      </c>
      <c r="C296" s="1">
        <v>2</v>
      </c>
      <c r="E296" s="1">
        <v>4</v>
      </c>
      <c r="I296" s="1">
        <v>451</v>
      </c>
      <c r="J296" s="23">
        <v>4213</v>
      </c>
      <c r="K296" s="23" t="s">
        <v>501</v>
      </c>
      <c r="L296" s="23"/>
      <c r="M296" s="24"/>
      <c r="N296" s="28">
        <v>0</v>
      </c>
      <c r="O296" s="28">
        <v>0</v>
      </c>
      <c r="P296" s="28">
        <v>5100</v>
      </c>
      <c r="Q296" s="130">
        <v>0</v>
      </c>
      <c r="R296" s="247">
        <v>0</v>
      </c>
      <c r="S296" s="129">
        <v>0</v>
      </c>
      <c r="T296" s="350" t="e">
        <f t="shared" si="105"/>
        <v>#DIV/0!</v>
      </c>
      <c r="U296" s="128" t="e">
        <f t="shared" si="102"/>
        <v>#DIV/0!</v>
      </c>
      <c r="V296" s="128">
        <f t="shared" si="103"/>
        <v>0</v>
      </c>
      <c r="W296" s="128" t="e">
        <f t="shared" si="104"/>
        <v>#DIV/0!</v>
      </c>
    </row>
    <row r="297" spans="1:23" ht="11.25" hidden="1">
      <c r="A297" s="60" t="s">
        <v>430</v>
      </c>
      <c r="C297" s="1">
        <v>2</v>
      </c>
      <c r="E297" s="1">
        <v>4</v>
      </c>
      <c r="I297" s="1">
        <v>451</v>
      </c>
      <c r="J297" s="23">
        <v>4213</v>
      </c>
      <c r="K297" s="23" t="s">
        <v>500</v>
      </c>
      <c r="L297" s="23"/>
      <c r="M297" s="24"/>
      <c r="N297" s="28">
        <v>0</v>
      </c>
      <c r="O297" s="28">
        <v>0</v>
      </c>
      <c r="P297" s="28">
        <v>100000</v>
      </c>
      <c r="Q297" s="130">
        <v>0</v>
      </c>
      <c r="R297" s="247">
        <v>0</v>
      </c>
      <c r="S297" s="129">
        <v>0</v>
      </c>
      <c r="T297" s="350" t="e">
        <f t="shared" si="105"/>
        <v>#DIV/0!</v>
      </c>
      <c r="U297" s="128" t="e">
        <f t="shared" si="102"/>
        <v>#DIV/0!</v>
      </c>
      <c r="V297" s="128">
        <f t="shared" si="103"/>
        <v>0</v>
      </c>
      <c r="W297" s="128" t="e">
        <f t="shared" si="104"/>
        <v>#DIV/0!</v>
      </c>
    </row>
    <row r="298" spans="1:23" ht="11.25">
      <c r="A298" s="60" t="s">
        <v>430</v>
      </c>
      <c r="C298" s="1">
        <v>2</v>
      </c>
      <c r="E298" s="1">
        <v>4</v>
      </c>
      <c r="I298" s="1">
        <v>451</v>
      </c>
      <c r="J298" s="23">
        <v>4213</v>
      </c>
      <c r="K298" s="30" t="s">
        <v>587</v>
      </c>
      <c r="L298" s="29"/>
      <c r="M298" s="24"/>
      <c r="N298" s="28">
        <v>0</v>
      </c>
      <c r="O298" s="28">
        <v>0</v>
      </c>
      <c r="P298" s="28">
        <v>270600</v>
      </c>
      <c r="Q298" s="130">
        <v>0</v>
      </c>
      <c r="R298" s="247">
        <v>0</v>
      </c>
      <c r="S298" s="129">
        <v>298125</v>
      </c>
      <c r="T298" s="350" t="e">
        <f t="shared" si="105"/>
        <v>#DIV/0!</v>
      </c>
      <c r="U298" s="128" t="e">
        <f t="shared" si="102"/>
        <v>#DIV/0!</v>
      </c>
      <c r="V298" s="128">
        <f t="shared" si="103"/>
        <v>0</v>
      </c>
      <c r="W298" s="128" t="e">
        <f t="shared" si="104"/>
        <v>#DIV/0!</v>
      </c>
    </row>
    <row r="299" spans="1:23" ht="11.25">
      <c r="A299" s="60" t="s">
        <v>430</v>
      </c>
      <c r="C299" s="1">
        <v>2</v>
      </c>
      <c r="E299" s="1">
        <v>4</v>
      </c>
      <c r="I299" s="1">
        <v>451</v>
      </c>
      <c r="J299" s="23">
        <v>4213</v>
      </c>
      <c r="K299" s="23" t="s">
        <v>588</v>
      </c>
      <c r="L299" s="23"/>
      <c r="M299" s="24"/>
      <c r="N299" s="28">
        <v>0</v>
      </c>
      <c r="O299" s="28">
        <v>0</v>
      </c>
      <c r="P299" s="28">
        <v>8800</v>
      </c>
      <c r="Q299" s="130">
        <v>0</v>
      </c>
      <c r="R299" s="247">
        <v>0</v>
      </c>
      <c r="S299" s="129">
        <v>5000</v>
      </c>
      <c r="T299" s="350" t="e">
        <f t="shared" si="105"/>
        <v>#DIV/0!</v>
      </c>
      <c r="U299" s="128" t="e">
        <f t="shared" si="102"/>
        <v>#DIV/0!</v>
      </c>
      <c r="V299" s="128">
        <f t="shared" si="103"/>
        <v>0</v>
      </c>
      <c r="W299" s="128" t="e">
        <f t="shared" si="104"/>
        <v>#DIV/0!</v>
      </c>
    </row>
    <row r="300" spans="1:23" ht="11.25" hidden="1">
      <c r="A300" s="60"/>
      <c r="I300" s="1">
        <v>451</v>
      </c>
      <c r="J300" s="23">
        <v>4213</v>
      </c>
      <c r="K300" s="30" t="s">
        <v>517</v>
      </c>
      <c r="L300" s="29"/>
      <c r="M300" s="24"/>
      <c r="N300" s="28">
        <v>0</v>
      </c>
      <c r="O300" s="28">
        <v>0</v>
      </c>
      <c r="P300" s="28">
        <v>0</v>
      </c>
      <c r="Q300" s="130">
        <v>0</v>
      </c>
      <c r="R300" s="247">
        <v>0</v>
      </c>
      <c r="S300" s="129">
        <v>0</v>
      </c>
      <c r="T300" s="350" t="e">
        <f t="shared" si="105"/>
        <v>#DIV/0!</v>
      </c>
      <c r="U300" s="128" t="e">
        <f t="shared" si="102"/>
        <v>#DIV/0!</v>
      </c>
      <c r="V300" s="128" t="e">
        <f t="shared" si="103"/>
        <v>#DIV/0!</v>
      </c>
      <c r="W300" s="128" t="e">
        <f t="shared" si="104"/>
        <v>#DIV/0!</v>
      </c>
    </row>
    <row r="301" spans="1:23" ht="11.25" hidden="1">
      <c r="A301" s="60"/>
      <c r="I301" s="1">
        <v>451</v>
      </c>
      <c r="J301" s="23">
        <v>4213</v>
      </c>
      <c r="K301" s="30" t="s">
        <v>518</v>
      </c>
      <c r="L301" s="29"/>
      <c r="M301" s="24"/>
      <c r="N301" s="28">
        <v>0</v>
      </c>
      <c r="O301" s="28">
        <v>0</v>
      </c>
      <c r="P301" s="28">
        <v>0</v>
      </c>
      <c r="Q301" s="130">
        <v>0</v>
      </c>
      <c r="R301" s="247">
        <v>0</v>
      </c>
      <c r="S301" s="129">
        <v>0</v>
      </c>
      <c r="T301" s="350" t="e">
        <f t="shared" si="105"/>
        <v>#DIV/0!</v>
      </c>
      <c r="U301" s="128" t="e">
        <f t="shared" si="102"/>
        <v>#DIV/0!</v>
      </c>
      <c r="V301" s="128" t="e">
        <f t="shared" si="103"/>
        <v>#DIV/0!</v>
      </c>
      <c r="W301" s="128" t="e">
        <f t="shared" si="104"/>
        <v>#DIV/0!</v>
      </c>
    </row>
    <row r="302" spans="1:23" ht="11.25">
      <c r="A302" s="60" t="s">
        <v>430</v>
      </c>
      <c r="C302" s="1">
        <v>2</v>
      </c>
      <c r="E302" s="1">
        <v>4</v>
      </c>
      <c r="I302" s="1">
        <v>451</v>
      </c>
      <c r="J302" s="23">
        <v>4213</v>
      </c>
      <c r="K302" s="30" t="s">
        <v>519</v>
      </c>
      <c r="L302" s="29"/>
      <c r="M302" s="24"/>
      <c r="N302" s="28">
        <v>0</v>
      </c>
      <c r="O302" s="28">
        <v>0</v>
      </c>
      <c r="P302" s="28">
        <v>0</v>
      </c>
      <c r="Q302" s="130">
        <v>0</v>
      </c>
      <c r="R302" s="247">
        <v>250000</v>
      </c>
      <c r="S302" s="129">
        <v>362846.87</v>
      </c>
      <c r="T302" s="350">
        <f t="shared" si="105"/>
        <v>1.45138748</v>
      </c>
      <c r="U302" s="128" t="e">
        <f t="shared" si="102"/>
        <v>#DIV/0!</v>
      </c>
      <c r="V302" s="128" t="e">
        <f t="shared" si="103"/>
        <v>#DIV/0!</v>
      </c>
      <c r="W302" s="128"/>
    </row>
    <row r="303" spans="1:23" ht="11.25">
      <c r="A303" s="60" t="s">
        <v>430</v>
      </c>
      <c r="C303" s="1">
        <v>2</v>
      </c>
      <c r="E303" s="1">
        <v>4</v>
      </c>
      <c r="I303" s="1">
        <v>451</v>
      </c>
      <c r="J303" s="23">
        <v>4213</v>
      </c>
      <c r="K303" s="30" t="s">
        <v>520</v>
      </c>
      <c r="L303" s="29"/>
      <c r="M303" s="24"/>
      <c r="N303" s="28">
        <v>0</v>
      </c>
      <c r="O303" s="28">
        <v>0</v>
      </c>
      <c r="P303" s="28">
        <v>0</v>
      </c>
      <c r="Q303" s="130">
        <v>0</v>
      </c>
      <c r="R303" s="247">
        <v>15000</v>
      </c>
      <c r="S303" s="129">
        <v>15000</v>
      </c>
      <c r="T303" s="350">
        <f t="shared" si="105"/>
        <v>1</v>
      </c>
      <c r="U303" s="128" t="e">
        <f t="shared" si="102"/>
        <v>#DIV/0!</v>
      </c>
      <c r="V303" s="128" t="e">
        <f t="shared" si="103"/>
        <v>#DIV/0!</v>
      </c>
      <c r="W303" s="128"/>
    </row>
    <row r="304" spans="1:23" ht="11.25" hidden="1">
      <c r="A304" s="60" t="s">
        <v>430</v>
      </c>
      <c r="E304" s="1">
        <v>4</v>
      </c>
      <c r="G304" s="1">
        <v>6</v>
      </c>
      <c r="I304" s="1">
        <v>451</v>
      </c>
      <c r="J304" s="23">
        <v>4213</v>
      </c>
      <c r="K304" s="23" t="s">
        <v>532</v>
      </c>
      <c r="L304" s="23"/>
      <c r="M304" s="24">
        <v>0</v>
      </c>
      <c r="N304" s="28">
        <v>0</v>
      </c>
      <c r="O304" s="28">
        <v>100000</v>
      </c>
      <c r="P304" s="28">
        <v>0</v>
      </c>
      <c r="Q304" s="130">
        <v>100000</v>
      </c>
      <c r="R304" s="247">
        <v>0</v>
      </c>
      <c r="S304" s="129">
        <v>0</v>
      </c>
      <c r="T304" s="350" t="e">
        <f t="shared" si="105"/>
        <v>#DIV/0!</v>
      </c>
      <c r="U304" s="128">
        <f t="shared" si="102"/>
        <v>0</v>
      </c>
      <c r="V304" s="128" t="e">
        <f t="shared" si="103"/>
        <v>#DIV/0!</v>
      </c>
      <c r="W304" s="128">
        <f t="shared" si="104"/>
        <v>0</v>
      </c>
    </row>
    <row r="305" spans="1:23" ht="11.25" hidden="1">
      <c r="A305" s="60" t="s">
        <v>430</v>
      </c>
      <c r="C305" s="1">
        <v>2</v>
      </c>
      <c r="E305" s="1">
        <v>4</v>
      </c>
      <c r="I305" s="1">
        <v>451</v>
      </c>
      <c r="J305" s="23">
        <v>4213</v>
      </c>
      <c r="K305" s="23" t="s">
        <v>533</v>
      </c>
      <c r="L305" s="23"/>
      <c r="M305" s="24"/>
      <c r="N305" s="28">
        <v>0</v>
      </c>
      <c r="O305" s="28">
        <v>0</v>
      </c>
      <c r="P305" s="28">
        <v>0</v>
      </c>
      <c r="Q305" s="130">
        <v>0</v>
      </c>
      <c r="R305" s="247">
        <v>0</v>
      </c>
      <c r="S305" s="129">
        <v>0</v>
      </c>
      <c r="T305" s="350" t="e">
        <f t="shared" si="105"/>
        <v>#DIV/0!</v>
      </c>
      <c r="U305" s="128" t="e">
        <f t="shared" si="102"/>
        <v>#DIV/0!</v>
      </c>
      <c r="V305" s="128" t="e">
        <f t="shared" si="103"/>
        <v>#DIV/0!</v>
      </c>
      <c r="W305" s="128"/>
    </row>
    <row r="306" spans="1:23" ht="11.25">
      <c r="A306" s="60" t="s">
        <v>430</v>
      </c>
      <c r="C306" s="1">
        <v>2</v>
      </c>
      <c r="E306" s="1">
        <v>4</v>
      </c>
      <c r="I306" s="1">
        <v>451</v>
      </c>
      <c r="J306" s="23">
        <v>4213</v>
      </c>
      <c r="K306" s="23" t="s">
        <v>388</v>
      </c>
      <c r="L306" s="23"/>
      <c r="M306" s="24"/>
      <c r="N306" s="28">
        <v>0</v>
      </c>
      <c r="O306" s="28">
        <v>0</v>
      </c>
      <c r="P306" s="28">
        <v>0</v>
      </c>
      <c r="Q306" s="130">
        <v>800000</v>
      </c>
      <c r="R306" s="247">
        <v>400000</v>
      </c>
      <c r="S306" s="129">
        <v>0</v>
      </c>
      <c r="T306" s="350">
        <f t="shared" si="105"/>
        <v>0</v>
      </c>
      <c r="U306" s="128" t="e">
        <f t="shared" si="102"/>
        <v>#DIV/0!</v>
      </c>
      <c r="V306" s="128" t="e">
        <f t="shared" si="103"/>
        <v>#DIV/0!</v>
      </c>
      <c r="W306" s="128">
        <f t="shared" si="104"/>
        <v>50</v>
      </c>
    </row>
    <row r="307" spans="1:23" ht="11.25" hidden="1">
      <c r="A307" s="60" t="s">
        <v>430</v>
      </c>
      <c r="C307" s="1">
        <v>2</v>
      </c>
      <c r="E307" s="1">
        <v>4</v>
      </c>
      <c r="I307" s="1">
        <v>451</v>
      </c>
      <c r="J307" s="23">
        <v>4213</v>
      </c>
      <c r="K307" s="23" t="s">
        <v>538</v>
      </c>
      <c r="L307" s="23"/>
      <c r="M307" s="24"/>
      <c r="N307" s="28">
        <v>0</v>
      </c>
      <c r="O307" s="28">
        <v>0</v>
      </c>
      <c r="P307" s="28">
        <v>0</v>
      </c>
      <c r="Q307" s="130">
        <v>0</v>
      </c>
      <c r="R307" s="247">
        <v>0</v>
      </c>
      <c r="S307" s="129">
        <v>0</v>
      </c>
      <c r="T307" s="350" t="e">
        <f t="shared" si="105"/>
        <v>#DIV/0!</v>
      </c>
      <c r="U307" s="128" t="e">
        <f t="shared" si="102"/>
        <v>#DIV/0!</v>
      </c>
      <c r="V307" s="128" t="e">
        <f t="shared" si="103"/>
        <v>#DIV/0!</v>
      </c>
      <c r="W307" s="128"/>
    </row>
    <row r="308" spans="1:23" ht="11.25" hidden="1">
      <c r="A308" s="60" t="s">
        <v>430</v>
      </c>
      <c r="C308" s="1">
        <v>2</v>
      </c>
      <c r="E308" s="1">
        <v>4</v>
      </c>
      <c r="I308" s="1">
        <v>451</v>
      </c>
      <c r="J308" s="23">
        <v>4213</v>
      </c>
      <c r="K308" s="23" t="s">
        <v>530</v>
      </c>
      <c r="L308" s="23"/>
      <c r="M308" s="24"/>
      <c r="N308" s="28">
        <v>0</v>
      </c>
      <c r="O308" s="28">
        <v>0</v>
      </c>
      <c r="P308" s="28">
        <v>0</v>
      </c>
      <c r="Q308" s="130">
        <v>0</v>
      </c>
      <c r="R308" s="247">
        <v>0</v>
      </c>
      <c r="S308" s="129">
        <v>0</v>
      </c>
      <c r="T308" s="350" t="e">
        <f t="shared" si="105"/>
        <v>#DIV/0!</v>
      </c>
      <c r="U308" s="128" t="e">
        <f t="shared" si="102"/>
        <v>#DIV/0!</v>
      </c>
      <c r="V308" s="128" t="e">
        <f t="shared" si="103"/>
        <v>#DIV/0!</v>
      </c>
      <c r="W308" s="128"/>
    </row>
    <row r="309" spans="1:23" ht="11.25" hidden="1">
      <c r="A309" s="60" t="s">
        <v>430</v>
      </c>
      <c r="C309" s="1">
        <v>2</v>
      </c>
      <c r="E309" s="1">
        <v>4</v>
      </c>
      <c r="I309" s="1">
        <v>451</v>
      </c>
      <c r="J309" s="23">
        <v>4213</v>
      </c>
      <c r="K309" s="23" t="s">
        <v>531</v>
      </c>
      <c r="L309" s="23"/>
      <c r="M309" s="24"/>
      <c r="N309" s="28">
        <v>0</v>
      </c>
      <c r="O309" s="28">
        <v>0</v>
      </c>
      <c r="P309" s="28">
        <v>0</v>
      </c>
      <c r="Q309" s="130">
        <v>0</v>
      </c>
      <c r="R309" s="247">
        <v>0</v>
      </c>
      <c r="S309" s="129">
        <v>0</v>
      </c>
      <c r="T309" s="350" t="e">
        <f t="shared" si="105"/>
        <v>#DIV/0!</v>
      </c>
      <c r="U309" s="128" t="e">
        <f t="shared" si="102"/>
        <v>#DIV/0!</v>
      </c>
      <c r="V309" s="128" t="e">
        <f t="shared" si="103"/>
        <v>#DIV/0!</v>
      </c>
      <c r="W309" s="128"/>
    </row>
    <row r="310" spans="1:23" ht="11.25" hidden="1">
      <c r="A310" s="60" t="s">
        <v>430</v>
      </c>
      <c r="E310" s="1">
        <v>4</v>
      </c>
      <c r="G310" s="1">
        <v>6</v>
      </c>
      <c r="I310" s="1">
        <v>451</v>
      </c>
      <c r="J310" s="23">
        <v>4213</v>
      </c>
      <c r="K310" s="23" t="s">
        <v>354</v>
      </c>
      <c r="L310" s="23"/>
      <c r="M310" s="24">
        <v>0</v>
      </c>
      <c r="N310" s="28">
        <v>623791</v>
      </c>
      <c r="O310" s="28">
        <v>0</v>
      </c>
      <c r="P310" s="28">
        <v>0</v>
      </c>
      <c r="Q310" s="130">
        <v>0</v>
      </c>
      <c r="R310" s="247">
        <v>0</v>
      </c>
      <c r="S310" s="129">
        <v>0</v>
      </c>
      <c r="T310" s="350" t="e">
        <f t="shared" si="105"/>
        <v>#DIV/0!</v>
      </c>
      <c r="U310" s="128" t="e">
        <f t="shared" si="102"/>
        <v>#DIV/0!</v>
      </c>
      <c r="V310" s="128" t="e">
        <f t="shared" si="103"/>
        <v>#DIV/0!</v>
      </c>
      <c r="W310" s="128" t="e">
        <f t="shared" si="104"/>
        <v>#DIV/0!</v>
      </c>
    </row>
    <row r="311" spans="1:23" ht="11.25" hidden="1">
      <c r="A311" s="60" t="s">
        <v>430</v>
      </c>
      <c r="E311" s="1">
        <v>4</v>
      </c>
      <c r="G311" s="1">
        <v>6</v>
      </c>
      <c r="I311" s="1">
        <v>451</v>
      </c>
      <c r="J311" s="23">
        <v>4213</v>
      </c>
      <c r="K311" s="23" t="s">
        <v>305</v>
      </c>
      <c r="L311" s="23"/>
      <c r="M311" s="24">
        <v>0</v>
      </c>
      <c r="N311" s="28">
        <v>0</v>
      </c>
      <c r="O311" s="28">
        <v>0</v>
      </c>
      <c r="P311" s="28">
        <v>0</v>
      </c>
      <c r="Q311" s="130">
        <v>30000</v>
      </c>
      <c r="R311" s="247">
        <v>0</v>
      </c>
      <c r="S311" s="129">
        <v>0</v>
      </c>
      <c r="T311" s="350" t="e">
        <f t="shared" si="105"/>
        <v>#DIV/0!</v>
      </c>
      <c r="U311" s="128" t="e">
        <f t="shared" si="102"/>
        <v>#DIV/0!</v>
      </c>
      <c r="V311" s="128" t="e">
        <f t="shared" si="103"/>
        <v>#DIV/0!</v>
      </c>
      <c r="W311" s="128">
        <f t="shared" si="104"/>
        <v>0</v>
      </c>
    </row>
    <row r="312" spans="1:23" ht="11.25" hidden="1">
      <c r="A312" s="60" t="s">
        <v>430</v>
      </c>
      <c r="E312" s="1">
        <v>4</v>
      </c>
      <c r="G312" s="1">
        <v>6</v>
      </c>
      <c r="I312" s="1">
        <v>451</v>
      </c>
      <c r="J312" s="23">
        <v>4213</v>
      </c>
      <c r="K312" s="23" t="s">
        <v>389</v>
      </c>
      <c r="L312" s="23"/>
      <c r="M312" s="24">
        <v>0</v>
      </c>
      <c r="N312" s="28">
        <v>14522</v>
      </c>
      <c r="O312" s="28">
        <v>0</v>
      </c>
      <c r="P312" s="28">
        <v>0</v>
      </c>
      <c r="Q312" s="130">
        <v>0</v>
      </c>
      <c r="R312" s="247">
        <v>0</v>
      </c>
      <c r="S312" s="129">
        <v>0</v>
      </c>
      <c r="T312" s="350" t="e">
        <f t="shared" si="105"/>
        <v>#DIV/0!</v>
      </c>
      <c r="U312" s="128" t="e">
        <f t="shared" si="102"/>
        <v>#DIV/0!</v>
      </c>
      <c r="V312" s="128" t="e">
        <f t="shared" si="103"/>
        <v>#DIV/0!</v>
      </c>
      <c r="W312" s="128" t="e">
        <f t="shared" si="104"/>
        <v>#DIV/0!</v>
      </c>
    </row>
    <row r="313" spans="1:23" ht="11.25" hidden="1">
      <c r="A313" s="60" t="s">
        <v>430</v>
      </c>
      <c r="C313" s="1">
        <v>2</v>
      </c>
      <c r="I313" s="1">
        <v>451</v>
      </c>
      <c r="J313" s="23">
        <v>4213</v>
      </c>
      <c r="K313" s="23" t="s">
        <v>431</v>
      </c>
      <c r="L313" s="23"/>
      <c r="M313" s="24"/>
      <c r="N313" s="28">
        <v>0</v>
      </c>
      <c r="O313" s="28">
        <v>20000</v>
      </c>
      <c r="P313" s="28">
        <v>6648</v>
      </c>
      <c r="Q313" s="130">
        <v>30000</v>
      </c>
      <c r="R313" s="247">
        <v>0</v>
      </c>
      <c r="S313" s="129">
        <v>0</v>
      </c>
      <c r="T313" s="350" t="e">
        <f t="shared" si="105"/>
        <v>#DIV/0!</v>
      </c>
      <c r="U313" s="128">
        <f t="shared" si="102"/>
        <v>33.239999999999995</v>
      </c>
      <c r="V313" s="128">
        <f t="shared" si="103"/>
        <v>451.26353790613723</v>
      </c>
      <c r="W313" s="128">
        <f t="shared" si="104"/>
        <v>0</v>
      </c>
    </row>
    <row r="314" spans="1:23" ht="11.25" hidden="1">
      <c r="A314" s="60"/>
      <c r="J314" s="23">
        <v>4221</v>
      </c>
      <c r="K314" s="23" t="s">
        <v>525</v>
      </c>
      <c r="L314" s="23"/>
      <c r="M314" s="24"/>
      <c r="N314" s="28">
        <v>0</v>
      </c>
      <c r="O314" s="28">
        <v>0</v>
      </c>
      <c r="P314" s="28">
        <v>0</v>
      </c>
      <c r="Q314" s="130">
        <v>0</v>
      </c>
      <c r="R314" s="247">
        <v>0</v>
      </c>
      <c r="S314" s="129">
        <v>0</v>
      </c>
      <c r="T314" s="350" t="e">
        <f t="shared" si="105"/>
        <v>#DIV/0!</v>
      </c>
      <c r="U314" s="128" t="e">
        <f t="shared" si="102"/>
        <v>#DIV/0!</v>
      </c>
      <c r="V314" s="128" t="e">
        <f t="shared" si="103"/>
        <v>#DIV/0!</v>
      </c>
      <c r="W314" s="128" t="e">
        <f t="shared" si="104"/>
        <v>#DIV/0!</v>
      </c>
    </row>
    <row r="315" spans="1:23" ht="12" thickBot="1">
      <c r="A315" s="60" t="s">
        <v>430</v>
      </c>
      <c r="E315" s="1">
        <v>4</v>
      </c>
      <c r="I315" s="1">
        <v>451</v>
      </c>
      <c r="J315" s="23">
        <v>4227</v>
      </c>
      <c r="K315" s="23" t="s">
        <v>524</v>
      </c>
      <c r="L315" s="23"/>
      <c r="M315" s="24"/>
      <c r="N315" s="28">
        <v>0</v>
      </c>
      <c r="O315" s="28">
        <v>0</v>
      </c>
      <c r="P315" s="28">
        <v>0</v>
      </c>
      <c r="Q315" s="130">
        <v>0</v>
      </c>
      <c r="R315" s="247">
        <v>0</v>
      </c>
      <c r="S315" s="129">
        <v>20000</v>
      </c>
      <c r="T315" s="350" t="e">
        <f t="shared" si="105"/>
        <v>#DIV/0!</v>
      </c>
      <c r="U315" s="128"/>
      <c r="V315" s="128"/>
      <c r="W315" s="128"/>
    </row>
    <row r="316" spans="1:23" ht="12" hidden="1" thickBot="1">
      <c r="A316" s="60"/>
      <c r="J316" s="66">
        <v>426</v>
      </c>
      <c r="K316" s="66" t="s">
        <v>99</v>
      </c>
      <c r="L316" s="66"/>
      <c r="M316" s="24">
        <v>0</v>
      </c>
      <c r="N316" s="28">
        <v>0</v>
      </c>
      <c r="O316" s="28">
        <v>0</v>
      </c>
      <c r="P316" s="28">
        <v>0</v>
      </c>
      <c r="Q316" s="130">
        <v>0</v>
      </c>
      <c r="R316" s="80">
        <v>0</v>
      </c>
      <c r="S316" s="129">
        <v>0</v>
      </c>
      <c r="T316" s="350" t="e">
        <f t="shared" si="105"/>
        <v>#DIV/0!</v>
      </c>
      <c r="U316" s="128" t="e">
        <f t="shared" si="102"/>
        <v>#DIV/0!</v>
      </c>
      <c r="V316" s="128" t="e">
        <f t="shared" si="103"/>
        <v>#DIV/0!</v>
      </c>
      <c r="W316" s="128" t="e">
        <f t="shared" si="104"/>
        <v>#DIV/0!</v>
      </c>
    </row>
    <row r="317" spans="10:23" ht="11.25">
      <c r="J317" s="178"/>
      <c r="K317" s="178" t="s">
        <v>316</v>
      </c>
      <c r="L317" s="178"/>
      <c r="M317" s="179">
        <f aca="true" t="shared" si="106" ref="M317:R317">M286</f>
        <v>0</v>
      </c>
      <c r="N317" s="179">
        <f>N286</f>
        <v>1194463</v>
      </c>
      <c r="O317" s="179">
        <f t="shared" si="106"/>
        <v>620000</v>
      </c>
      <c r="P317" s="179">
        <f t="shared" si="106"/>
        <v>1509751</v>
      </c>
      <c r="Q317" s="180">
        <f>Q286</f>
        <v>960000</v>
      </c>
      <c r="R317" s="179">
        <f t="shared" si="106"/>
        <v>970000</v>
      </c>
      <c r="S317" s="180">
        <f>S286</f>
        <v>730971.87</v>
      </c>
      <c r="T317" s="352">
        <f>S317/R317</f>
        <v>0.7535792474226805</v>
      </c>
      <c r="U317" s="181"/>
      <c r="V317" s="181"/>
      <c r="W317" s="181"/>
    </row>
    <row r="318" spans="10:23" ht="11.25">
      <c r="J318" s="138"/>
      <c r="K318" s="138"/>
      <c r="L318" s="138"/>
      <c r="M318" s="108"/>
      <c r="N318" s="108"/>
      <c r="O318" s="108"/>
      <c r="P318" s="108"/>
      <c r="Q318" s="145"/>
      <c r="R318" s="108"/>
      <c r="S318" s="145"/>
      <c r="T318" s="343"/>
      <c r="U318" s="146"/>
      <c r="V318" s="146"/>
      <c r="W318" s="146"/>
    </row>
    <row r="319" spans="1:23" ht="11.25">
      <c r="A319" s="8" t="s">
        <v>432</v>
      </c>
      <c r="B319" s="8"/>
      <c r="C319" s="8"/>
      <c r="D319" s="8"/>
      <c r="E319" s="8"/>
      <c r="F319" s="8"/>
      <c r="G319" s="8"/>
      <c r="H319" s="8"/>
      <c r="I319" s="8">
        <v>630</v>
      </c>
      <c r="J319" s="8" t="s">
        <v>164</v>
      </c>
      <c r="K319" s="8" t="s">
        <v>204</v>
      </c>
      <c r="L319" s="8"/>
      <c r="M319" s="16"/>
      <c r="N319" s="16"/>
      <c r="O319" s="16"/>
      <c r="P319" s="16"/>
      <c r="Q319" s="142"/>
      <c r="R319" s="141"/>
      <c r="S319" s="141"/>
      <c r="T319" s="342"/>
      <c r="U319" s="143"/>
      <c r="V319" s="143"/>
      <c r="W319" s="143"/>
    </row>
    <row r="320" spans="1:23" ht="11.25">
      <c r="A320" s="60" t="s">
        <v>432</v>
      </c>
      <c r="I320" s="1">
        <v>630</v>
      </c>
      <c r="J320" s="67">
        <v>4</v>
      </c>
      <c r="K320" s="67" t="s">
        <v>8</v>
      </c>
      <c r="L320" s="67"/>
      <c r="M320" s="81">
        <f aca="true" t="shared" si="107" ref="M320:R320">M321</f>
        <v>0</v>
      </c>
      <c r="N320" s="80">
        <f>N321</f>
        <v>0</v>
      </c>
      <c r="O320" s="80">
        <f t="shared" si="107"/>
        <v>124000</v>
      </c>
      <c r="P320" s="80">
        <f>P321</f>
        <v>0</v>
      </c>
      <c r="Q320" s="126">
        <f t="shared" si="107"/>
        <v>746000</v>
      </c>
      <c r="R320" s="80">
        <f t="shared" si="107"/>
        <v>40000</v>
      </c>
      <c r="S320" s="127">
        <f>S321</f>
        <v>90000</v>
      </c>
      <c r="T320" s="349">
        <f>S320/R320</f>
        <v>2.25</v>
      </c>
      <c r="U320" s="128">
        <f aca="true" t="shared" si="108" ref="U320:U327">P320/O320*100</f>
        <v>0</v>
      </c>
      <c r="V320" s="128" t="e">
        <f aca="true" t="shared" si="109" ref="V320:V327">Q320/P320*100</f>
        <v>#DIV/0!</v>
      </c>
      <c r="W320" s="128">
        <f aca="true" t="shared" si="110" ref="W320:W327">R320/Q320*100</f>
        <v>5.361930294906166</v>
      </c>
    </row>
    <row r="321" spans="1:23" ht="11.25">
      <c r="A321" s="60" t="s">
        <v>432</v>
      </c>
      <c r="I321" s="1">
        <v>630</v>
      </c>
      <c r="J321" s="23">
        <v>42</v>
      </c>
      <c r="K321" s="23" t="s">
        <v>97</v>
      </c>
      <c r="L321" s="23"/>
      <c r="M321" s="24">
        <f>M322+M323+M324+M328</f>
        <v>0</v>
      </c>
      <c r="N321" s="28">
        <f>N322+N323+N324+N326+N327+N328</f>
        <v>0</v>
      </c>
      <c r="O321" s="28">
        <f>O322+O323+O324+O328+O326+O327</f>
        <v>124000</v>
      </c>
      <c r="P321" s="28">
        <f>P322+P323+P324+P326+P327+P328</f>
        <v>0</v>
      </c>
      <c r="Q321" s="130">
        <f>Q322+Q323+Q324+Q328+Q326+Q327</f>
        <v>746000</v>
      </c>
      <c r="R321" s="247">
        <f>R322+R323+R324+R328+R326+R327</f>
        <v>40000</v>
      </c>
      <c r="S321" s="129">
        <f>S322+S323+S324+S328+S326+S327+S325</f>
        <v>90000</v>
      </c>
      <c r="T321" s="350">
        <f>S321/R321</f>
        <v>2.25</v>
      </c>
      <c r="U321" s="128">
        <f t="shared" si="108"/>
        <v>0</v>
      </c>
      <c r="V321" s="128" t="e">
        <f t="shared" si="109"/>
        <v>#DIV/0!</v>
      </c>
      <c r="W321" s="128">
        <f t="shared" si="110"/>
        <v>5.361930294906166</v>
      </c>
    </row>
    <row r="322" spans="1:23" ht="11.25" hidden="1">
      <c r="A322" s="60" t="s">
        <v>432</v>
      </c>
      <c r="E322" s="1">
        <v>4</v>
      </c>
      <c r="G322" s="1">
        <v>6</v>
      </c>
      <c r="I322" s="1">
        <v>630</v>
      </c>
      <c r="J322" s="23">
        <v>4214</v>
      </c>
      <c r="K322" s="23" t="s">
        <v>245</v>
      </c>
      <c r="L322" s="23"/>
      <c r="M322" s="24">
        <v>0</v>
      </c>
      <c r="N322" s="28">
        <v>0</v>
      </c>
      <c r="O322" s="28">
        <v>0</v>
      </c>
      <c r="P322" s="28">
        <v>0</v>
      </c>
      <c r="Q322" s="130">
        <v>0</v>
      </c>
      <c r="R322" s="247">
        <v>0</v>
      </c>
      <c r="S322" s="129">
        <v>0</v>
      </c>
      <c r="T322" s="350" t="e">
        <f aca="true" t="shared" si="111" ref="T322:T328">S322/R322</f>
        <v>#DIV/0!</v>
      </c>
      <c r="U322" s="128" t="e">
        <f t="shared" si="108"/>
        <v>#DIV/0!</v>
      </c>
      <c r="V322" s="128" t="e">
        <f t="shared" si="109"/>
        <v>#DIV/0!</v>
      </c>
      <c r="W322" s="128" t="e">
        <f t="shared" si="110"/>
        <v>#DIV/0!</v>
      </c>
    </row>
    <row r="323" spans="1:23" ht="11.25" hidden="1">
      <c r="A323" s="60" t="s">
        <v>432</v>
      </c>
      <c r="E323" s="1">
        <v>4</v>
      </c>
      <c r="G323" s="1">
        <v>6</v>
      </c>
      <c r="I323" s="1">
        <v>630</v>
      </c>
      <c r="J323" s="23">
        <v>4214</v>
      </c>
      <c r="K323" s="23" t="s">
        <v>306</v>
      </c>
      <c r="L323" s="23"/>
      <c r="M323" s="24">
        <v>0</v>
      </c>
      <c r="N323" s="28">
        <v>0</v>
      </c>
      <c r="O323" s="28">
        <v>30000</v>
      </c>
      <c r="P323" s="28">
        <v>0</v>
      </c>
      <c r="Q323" s="130">
        <v>0</v>
      </c>
      <c r="R323" s="247">
        <v>0</v>
      </c>
      <c r="S323" s="129">
        <v>0</v>
      </c>
      <c r="T323" s="350" t="e">
        <f t="shared" si="111"/>
        <v>#DIV/0!</v>
      </c>
      <c r="U323" s="128">
        <f t="shared" si="108"/>
        <v>0</v>
      </c>
      <c r="V323" s="128" t="e">
        <f t="shared" si="109"/>
        <v>#DIV/0!</v>
      </c>
      <c r="W323" s="128" t="e">
        <f t="shared" si="110"/>
        <v>#DIV/0!</v>
      </c>
    </row>
    <row r="324" spans="1:23" ht="11.25">
      <c r="A324" s="60" t="s">
        <v>432</v>
      </c>
      <c r="E324" s="1">
        <v>4</v>
      </c>
      <c r="G324" s="1">
        <v>6</v>
      </c>
      <c r="I324" s="1">
        <v>630</v>
      </c>
      <c r="J324" s="23">
        <v>4214</v>
      </c>
      <c r="K324" s="23" t="s">
        <v>522</v>
      </c>
      <c r="L324" s="23"/>
      <c r="M324" s="24">
        <v>0</v>
      </c>
      <c r="N324" s="28">
        <v>0</v>
      </c>
      <c r="O324" s="28">
        <v>0</v>
      </c>
      <c r="P324" s="28">
        <v>0</v>
      </c>
      <c r="Q324" s="130">
        <v>0</v>
      </c>
      <c r="R324" s="247">
        <v>40000</v>
      </c>
      <c r="S324" s="129">
        <v>40000</v>
      </c>
      <c r="T324" s="350">
        <f t="shared" si="111"/>
        <v>1</v>
      </c>
      <c r="U324" s="128" t="e">
        <f t="shared" si="108"/>
        <v>#DIV/0!</v>
      </c>
      <c r="V324" s="128" t="e">
        <f t="shared" si="109"/>
        <v>#DIV/0!</v>
      </c>
      <c r="W324" s="128" t="e">
        <f t="shared" si="110"/>
        <v>#DIV/0!</v>
      </c>
    </row>
    <row r="325" spans="1:23" ht="12" thickBot="1">
      <c r="A325" s="60" t="s">
        <v>432</v>
      </c>
      <c r="I325" s="1">
        <v>630</v>
      </c>
      <c r="J325" s="23">
        <v>4214</v>
      </c>
      <c r="K325" s="23" t="s">
        <v>576</v>
      </c>
      <c r="L325" s="23"/>
      <c r="M325" s="24"/>
      <c r="N325" s="28">
        <v>0</v>
      </c>
      <c r="O325" s="28">
        <v>0</v>
      </c>
      <c r="P325" s="28">
        <v>0</v>
      </c>
      <c r="Q325" s="130">
        <v>0</v>
      </c>
      <c r="R325" s="247">
        <v>0</v>
      </c>
      <c r="S325" s="129">
        <v>50000</v>
      </c>
      <c r="T325" s="350" t="e">
        <f t="shared" si="111"/>
        <v>#DIV/0!</v>
      </c>
      <c r="U325" s="128" t="e">
        <f t="shared" si="108"/>
        <v>#DIV/0!</v>
      </c>
      <c r="V325" s="128" t="e">
        <f t="shared" si="109"/>
        <v>#DIV/0!</v>
      </c>
      <c r="W325" s="128" t="e">
        <f t="shared" si="110"/>
        <v>#DIV/0!</v>
      </c>
    </row>
    <row r="326" spans="1:23" ht="11.25" hidden="1">
      <c r="A326" s="60" t="s">
        <v>432</v>
      </c>
      <c r="E326" s="1">
        <v>4</v>
      </c>
      <c r="G326" s="1">
        <v>6</v>
      </c>
      <c r="I326" s="1">
        <v>630</v>
      </c>
      <c r="J326" s="23">
        <v>4214</v>
      </c>
      <c r="K326" s="23" t="s">
        <v>341</v>
      </c>
      <c r="L326" s="23"/>
      <c r="M326" s="24">
        <v>0</v>
      </c>
      <c r="N326" s="28">
        <v>0</v>
      </c>
      <c r="O326" s="28">
        <v>0</v>
      </c>
      <c r="P326" s="28">
        <v>0</v>
      </c>
      <c r="Q326" s="130">
        <v>500000</v>
      </c>
      <c r="R326" s="80">
        <v>0</v>
      </c>
      <c r="S326" s="129">
        <v>0</v>
      </c>
      <c r="T326" s="350" t="e">
        <f t="shared" si="111"/>
        <v>#DIV/0!</v>
      </c>
      <c r="U326" s="128" t="e">
        <f t="shared" si="108"/>
        <v>#DIV/0!</v>
      </c>
      <c r="V326" s="128" t="e">
        <f t="shared" si="109"/>
        <v>#DIV/0!</v>
      </c>
      <c r="W326" s="128">
        <f t="shared" si="110"/>
        <v>0</v>
      </c>
    </row>
    <row r="327" spans="1:23" ht="11.25" hidden="1">
      <c r="A327" s="60" t="s">
        <v>432</v>
      </c>
      <c r="E327" s="1">
        <v>4</v>
      </c>
      <c r="G327" s="1">
        <v>6</v>
      </c>
      <c r="I327" s="1">
        <v>630</v>
      </c>
      <c r="J327" s="55">
        <v>4214</v>
      </c>
      <c r="K327" s="23" t="s">
        <v>355</v>
      </c>
      <c r="L327" s="61"/>
      <c r="M327" s="56">
        <v>0</v>
      </c>
      <c r="N327" s="58">
        <v>0</v>
      </c>
      <c r="O327" s="58">
        <v>94000</v>
      </c>
      <c r="P327" s="58">
        <v>0</v>
      </c>
      <c r="Q327" s="130">
        <v>246000</v>
      </c>
      <c r="R327" s="188">
        <v>0</v>
      </c>
      <c r="S327" s="129">
        <v>0</v>
      </c>
      <c r="T327" s="350" t="e">
        <f t="shared" si="111"/>
        <v>#DIV/0!</v>
      </c>
      <c r="U327" s="128">
        <f t="shared" si="108"/>
        <v>0</v>
      </c>
      <c r="V327" s="128" t="e">
        <f t="shared" si="109"/>
        <v>#DIV/0!</v>
      </c>
      <c r="W327" s="128">
        <f t="shared" si="110"/>
        <v>0</v>
      </c>
    </row>
    <row r="328" spans="1:23" ht="12" hidden="1" thickBot="1">
      <c r="A328" s="60" t="s">
        <v>432</v>
      </c>
      <c r="I328" s="1">
        <v>630</v>
      </c>
      <c r="J328" s="66">
        <v>426</v>
      </c>
      <c r="K328" s="222" t="s">
        <v>99</v>
      </c>
      <c r="L328" s="66"/>
      <c r="M328" s="24">
        <v>0</v>
      </c>
      <c r="N328" s="28">
        <v>0</v>
      </c>
      <c r="O328" s="28">
        <v>0</v>
      </c>
      <c r="P328" s="28">
        <v>0</v>
      </c>
      <c r="Q328" s="130">
        <v>0</v>
      </c>
      <c r="R328" s="80">
        <v>0</v>
      </c>
      <c r="S328" s="129">
        <v>0</v>
      </c>
      <c r="T328" s="350" t="e">
        <f t="shared" si="111"/>
        <v>#DIV/0!</v>
      </c>
      <c r="U328" s="128">
        <v>0</v>
      </c>
      <c r="V328" s="128">
        <v>0</v>
      </c>
      <c r="W328" s="128">
        <v>0</v>
      </c>
    </row>
    <row r="329" spans="10:23" ht="11.25">
      <c r="J329" s="178"/>
      <c r="K329" s="178" t="s">
        <v>316</v>
      </c>
      <c r="L329" s="178"/>
      <c r="M329" s="179">
        <f aca="true" t="shared" si="112" ref="M329:R329">M320</f>
        <v>0</v>
      </c>
      <c r="N329" s="179">
        <f>N320</f>
        <v>0</v>
      </c>
      <c r="O329" s="179">
        <f t="shared" si="112"/>
        <v>124000</v>
      </c>
      <c r="P329" s="179">
        <f t="shared" si="112"/>
        <v>0</v>
      </c>
      <c r="Q329" s="180">
        <f>Q320</f>
        <v>746000</v>
      </c>
      <c r="R329" s="179">
        <f t="shared" si="112"/>
        <v>40000</v>
      </c>
      <c r="S329" s="180">
        <f>S320</f>
        <v>90000</v>
      </c>
      <c r="T329" s="352">
        <f>S329/R329</f>
        <v>2.25</v>
      </c>
      <c r="U329" s="181"/>
      <c r="V329" s="181"/>
      <c r="W329" s="181"/>
    </row>
    <row r="330" spans="10:23" ht="11.25" hidden="1">
      <c r="J330" s="223"/>
      <c r="K330" s="223"/>
      <c r="L330" s="223"/>
      <c r="M330" s="32"/>
      <c r="N330" s="35"/>
      <c r="O330" s="32"/>
      <c r="P330" s="35"/>
      <c r="Q330" s="205"/>
      <c r="R330" s="183"/>
      <c r="S330" s="139"/>
      <c r="T330" s="331"/>
      <c r="U330" s="206"/>
      <c r="V330" s="206"/>
      <c r="W330" s="206"/>
    </row>
    <row r="331" spans="1:23" ht="11.25" hidden="1">
      <c r="A331" s="8" t="s">
        <v>433</v>
      </c>
      <c r="B331" s="8"/>
      <c r="C331" s="8"/>
      <c r="D331" s="8"/>
      <c r="E331" s="8"/>
      <c r="F331" s="8"/>
      <c r="G331" s="8"/>
      <c r="H331" s="8"/>
      <c r="I331" s="8">
        <v>520</v>
      </c>
      <c r="J331" s="8" t="s">
        <v>165</v>
      </c>
      <c r="K331" s="8" t="s">
        <v>205</v>
      </c>
      <c r="L331" s="8"/>
      <c r="M331" s="16"/>
      <c r="N331" s="16"/>
      <c r="O331" s="16"/>
      <c r="P331" s="16"/>
      <c r="Q331" s="142"/>
      <c r="R331" s="141"/>
      <c r="S331" s="141"/>
      <c r="T331" s="342"/>
      <c r="U331" s="143"/>
      <c r="V331" s="143"/>
      <c r="W331" s="143"/>
    </row>
    <row r="332" spans="1:23" ht="11.25" hidden="1">
      <c r="A332" s="60" t="s">
        <v>433</v>
      </c>
      <c r="I332" s="1">
        <v>520</v>
      </c>
      <c r="J332" s="67">
        <v>4</v>
      </c>
      <c r="K332" s="67" t="s">
        <v>8</v>
      </c>
      <c r="L332" s="67"/>
      <c r="M332" s="81">
        <f aca="true" t="shared" si="113" ref="M332:T332">M333</f>
        <v>256490</v>
      </c>
      <c r="N332" s="80">
        <f t="shared" si="113"/>
        <v>0</v>
      </c>
      <c r="O332" s="80">
        <f t="shared" si="113"/>
        <v>80000</v>
      </c>
      <c r="P332" s="80">
        <f t="shared" si="113"/>
        <v>0</v>
      </c>
      <c r="Q332" s="126">
        <f t="shared" si="113"/>
        <v>80000</v>
      </c>
      <c r="R332" s="80">
        <f t="shared" si="113"/>
        <v>0</v>
      </c>
      <c r="S332" s="127">
        <f t="shared" si="113"/>
        <v>0</v>
      </c>
      <c r="T332" s="349">
        <f t="shared" si="113"/>
        <v>0</v>
      </c>
      <c r="U332" s="128">
        <f aca="true" t="shared" si="114" ref="U332:U337">P332/O332*100</f>
        <v>0</v>
      </c>
      <c r="V332" s="128" t="e">
        <f aca="true" t="shared" si="115" ref="V332:V337">Q332/P332*100</f>
        <v>#DIV/0!</v>
      </c>
      <c r="W332" s="128">
        <f aca="true" t="shared" si="116" ref="W332:W337">R332/Q332*100</f>
        <v>0</v>
      </c>
    </row>
    <row r="333" spans="1:23" ht="11.25" hidden="1">
      <c r="A333" s="60" t="s">
        <v>433</v>
      </c>
      <c r="I333" s="1">
        <v>520</v>
      </c>
      <c r="J333" s="23">
        <v>42</v>
      </c>
      <c r="K333" s="23" t="s">
        <v>97</v>
      </c>
      <c r="L333" s="23"/>
      <c r="M333" s="24">
        <f aca="true" t="shared" si="117" ref="M333:R333">M334+M337+M335+M336</f>
        <v>256490</v>
      </c>
      <c r="N333" s="28">
        <f>N334+N337+N335+N336</f>
        <v>0</v>
      </c>
      <c r="O333" s="28">
        <f t="shared" si="117"/>
        <v>80000</v>
      </c>
      <c r="P333" s="28">
        <f t="shared" si="117"/>
        <v>0</v>
      </c>
      <c r="Q333" s="130">
        <f>Q334+Q337+Q335+Q336</f>
        <v>80000</v>
      </c>
      <c r="R333" s="80">
        <f t="shared" si="117"/>
        <v>0</v>
      </c>
      <c r="S333" s="129">
        <f>S334+S337+S335+S336</f>
        <v>0</v>
      </c>
      <c r="T333" s="350">
        <f>T334+T337+T335+T336</f>
        <v>0</v>
      </c>
      <c r="U333" s="128">
        <f t="shared" si="114"/>
        <v>0</v>
      </c>
      <c r="V333" s="128" t="e">
        <f t="shared" si="115"/>
        <v>#DIV/0!</v>
      </c>
      <c r="W333" s="128">
        <f t="shared" si="116"/>
        <v>0</v>
      </c>
    </row>
    <row r="334" spans="1:23" ht="11.25" hidden="1">
      <c r="A334" s="60" t="s">
        <v>433</v>
      </c>
      <c r="I334" s="1">
        <v>520</v>
      </c>
      <c r="J334" s="66">
        <v>421</v>
      </c>
      <c r="K334" s="66" t="s">
        <v>55</v>
      </c>
      <c r="L334" s="66"/>
      <c r="M334" s="24">
        <v>0</v>
      </c>
      <c r="N334" s="28">
        <v>0</v>
      </c>
      <c r="O334" s="28">
        <v>0</v>
      </c>
      <c r="P334" s="28">
        <v>0</v>
      </c>
      <c r="Q334" s="130">
        <v>0</v>
      </c>
      <c r="R334" s="80">
        <v>0</v>
      </c>
      <c r="S334" s="129">
        <v>0</v>
      </c>
      <c r="T334" s="350">
        <v>0</v>
      </c>
      <c r="U334" s="128" t="e">
        <f t="shared" si="114"/>
        <v>#DIV/0!</v>
      </c>
      <c r="V334" s="128" t="e">
        <f t="shared" si="115"/>
        <v>#DIV/0!</v>
      </c>
      <c r="W334" s="128" t="e">
        <f t="shared" si="116"/>
        <v>#DIV/0!</v>
      </c>
    </row>
    <row r="335" spans="1:23" ht="11.25" hidden="1">
      <c r="A335" s="60" t="s">
        <v>433</v>
      </c>
      <c r="E335" s="1">
        <v>4</v>
      </c>
      <c r="G335" s="1">
        <v>6</v>
      </c>
      <c r="I335" s="1">
        <v>520</v>
      </c>
      <c r="J335" s="23">
        <v>4214</v>
      </c>
      <c r="K335" s="23" t="s">
        <v>308</v>
      </c>
      <c r="L335" s="66"/>
      <c r="M335" s="24">
        <v>0</v>
      </c>
      <c r="N335" s="28">
        <v>0</v>
      </c>
      <c r="O335" s="28">
        <v>0</v>
      </c>
      <c r="P335" s="28">
        <v>0</v>
      </c>
      <c r="Q335" s="130">
        <v>0</v>
      </c>
      <c r="R335" s="80">
        <v>0</v>
      </c>
      <c r="S335" s="129">
        <v>0</v>
      </c>
      <c r="T335" s="350">
        <v>0</v>
      </c>
      <c r="U335" s="128" t="e">
        <f t="shared" si="114"/>
        <v>#DIV/0!</v>
      </c>
      <c r="V335" s="128" t="e">
        <f t="shared" si="115"/>
        <v>#DIV/0!</v>
      </c>
      <c r="W335" s="128" t="e">
        <f t="shared" si="116"/>
        <v>#DIV/0!</v>
      </c>
    </row>
    <row r="336" spans="1:23" ht="11.25" hidden="1">
      <c r="A336" s="60" t="s">
        <v>433</v>
      </c>
      <c r="E336" s="1">
        <v>4</v>
      </c>
      <c r="G336" s="1">
        <v>6</v>
      </c>
      <c r="I336" s="1">
        <v>520</v>
      </c>
      <c r="J336" s="23">
        <v>4214</v>
      </c>
      <c r="K336" s="23" t="s">
        <v>307</v>
      </c>
      <c r="L336" s="66"/>
      <c r="M336" s="24">
        <v>0</v>
      </c>
      <c r="N336" s="28">
        <v>0</v>
      </c>
      <c r="O336" s="28">
        <v>80000</v>
      </c>
      <c r="P336" s="28">
        <v>0</v>
      </c>
      <c r="Q336" s="130">
        <v>80000</v>
      </c>
      <c r="R336" s="80">
        <v>0</v>
      </c>
      <c r="S336" s="129">
        <v>0</v>
      </c>
      <c r="T336" s="350">
        <v>0</v>
      </c>
      <c r="U336" s="128">
        <f t="shared" si="114"/>
        <v>0</v>
      </c>
      <c r="V336" s="128" t="e">
        <f t="shared" si="115"/>
        <v>#DIV/0!</v>
      </c>
      <c r="W336" s="128">
        <f t="shared" si="116"/>
        <v>0</v>
      </c>
    </row>
    <row r="337" spans="1:23" ht="12" hidden="1" thickBot="1">
      <c r="A337" s="60" t="s">
        <v>433</v>
      </c>
      <c r="I337" s="1">
        <v>520</v>
      </c>
      <c r="J337" s="66">
        <v>426</v>
      </c>
      <c r="K337" s="66" t="s">
        <v>99</v>
      </c>
      <c r="L337" s="66"/>
      <c r="M337" s="24">
        <v>256490</v>
      </c>
      <c r="N337" s="28">
        <v>0</v>
      </c>
      <c r="O337" s="28">
        <v>0</v>
      </c>
      <c r="P337" s="28">
        <v>0</v>
      </c>
      <c r="Q337" s="130">
        <v>0</v>
      </c>
      <c r="R337" s="80">
        <v>0</v>
      </c>
      <c r="S337" s="129">
        <v>0</v>
      </c>
      <c r="T337" s="350">
        <v>0</v>
      </c>
      <c r="U337" s="128" t="e">
        <f t="shared" si="114"/>
        <v>#DIV/0!</v>
      </c>
      <c r="V337" s="128" t="e">
        <f t="shared" si="115"/>
        <v>#DIV/0!</v>
      </c>
      <c r="W337" s="128" t="e">
        <f t="shared" si="116"/>
        <v>#DIV/0!</v>
      </c>
    </row>
    <row r="338" spans="10:23" ht="11.25" hidden="1">
      <c r="J338" s="178"/>
      <c r="K338" s="178" t="s">
        <v>316</v>
      </c>
      <c r="L338" s="178"/>
      <c r="M338" s="179">
        <f aca="true" t="shared" si="118" ref="M338:R338">M332</f>
        <v>256490</v>
      </c>
      <c r="N338" s="179">
        <f>N332</f>
        <v>0</v>
      </c>
      <c r="O338" s="179">
        <f t="shared" si="118"/>
        <v>80000</v>
      </c>
      <c r="P338" s="179">
        <f t="shared" si="118"/>
        <v>0</v>
      </c>
      <c r="Q338" s="180">
        <f>Q332</f>
        <v>80000</v>
      </c>
      <c r="R338" s="179">
        <f t="shared" si="118"/>
        <v>0</v>
      </c>
      <c r="S338" s="180">
        <f>S332</f>
        <v>0</v>
      </c>
      <c r="T338" s="352">
        <f>T332</f>
        <v>0</v>
      </c>
      <c r="U338" s="181"/>
      <c r="V338" s="181"/>
      <c r="W338" s="181"/>
    </row>
    <row r="339" spans="10:23" ht="11.25" hidden="1">
      <c r="J339" s="223"/>
      <c r="K339" s="223"/>
      <c r="L339" s="223"/>
      <c r="M339" s="32"/>
      <c r="N339" s="35"/>
      <c r="O339" s="32"/>
      <c r="P339" s="35"/>
      <c r="Q339" s="205"/>
      <c r="R339" s="183"/>
      <c r="S339" s="139"/>
      <c r="T339" s="331"/>
      <c r="U339" s="206"/>
      <c r="V339" s="206"/>
      <c r="W339" s="206"/>
    </row>
    <row r="340" spans="1:23" ht="11.25" hidden="1">
      <c r="A340" s="8" t="s">
        <v>434</v>
      </c>
      <c r="B340" s="8"/>
      <c r="C340" s="8"/>
      <c r="D340" s="8"/>
      <c r="E340" s="8"/>
      <c r="F340" s="8"/>
      <c r="G340" s="8"/>
      <c r="H340" s="8"/>
      <c r="I340" s="8">
        <v>640</v>
      </c>
      <c r="J340" s="8" t="s">
        <v>166</v>
      </c>
      <c r="K340" s="8" t="s">
        <v>246</v>
      </c>
      <c r="L340" s="8"/>
      <c r="M340" s="16"/>
      <c r="N340" s="16"/>
      <c r="O340" s="16"/>
      <c r="P340" s="16"/>
      <c r="Q340" s="142"/>
      <c r="R340" s="141"/>
      <c r="S340" s="141"/>
      <c r="T340" s="342"/>
      <c r="U340" s="143"/>
      <c r="V340" s="143"/>
      <c r="W340" s="143"/>
    </row>
    <row r="341" spans="1:23" ht="11.25" hidden="1">
      <c r="A341" s="60" t="s">
        <v>435</v>
      </c>
      <c r="I341" s="1">
        <v>640</v>
      </c>
      <c r="J341" s="67">
        <v>4</v>
      </c>
      <c r="K341" s="67" t="s">
        <v>8</v>
      </c>
      <c r="L341" s="67"/>
      <c r="M341" s="81">
        <f aca="true" t="shared" si="119" ref="M341:T342">M342</f>
        <v>0</v>
      </c>
      <c r="N341" s="80">
        <f t="shared" si="119"/>
        <v>82201</v>
      </c>
      <c r="O341" s="81">
        <f t="shared" si="119"/>
        <v>612448</v>
      </c>
      <c r="P341" s="80">
        <f t="shared" si="119"/>
        <v>0</v>
      </c>
      <c r="Q341" s="126">
        <f t="shared" si="119"/>
        <v>100000</v>
      </c>
      <c r="R341" s="80">
        <f t="shared" si="119"/>
        <v>0</v>
      </c>
      <c r="S341" s="127">
        <f t="shared" si="119"/>
        <v>0</v>
      </c>
      <c r="T341" s="349">
        <f t="shared" si="119"/>
        <v>0</v>
      </c>
      <c r="U341" s="128">
        <f aca="true" t="shared" si="120" ref="U341:W345">P341/O341*100</f>
        <v>0</v>
      </c>
      <c r="V341" s="128" t="e">
        <f t="shared" si="120"/>
        <v>#DIV/0!</v>
      </c>
      <c r="W341" s="128">
        <f t="shared" si="120"/>
        <v>0</v>
      </c>
    </row>
    <row r="342" spans="1:23" ht="11.25" hidden="1">
      <c r="A342" s="60" t="s">
        <v>435</v>
      </c>
      <c r="I342" s="1">
        <v>640</v>
      </c>
      <c r="J342" s="23">
        <v>42</v>
      </c>
      <c r="K342" s="23" t="s">
        <v>97</v>
      </c>
      <c r="L342" s="23"/>
      <c r="M342" s="24">
        <f>M343</f>
        <v>0</v>
      </c>
      <c r="N342" s="28">
        <f t="shared" si="119"/>
        <v>82201</v>
      </c>
      <c r="O342" s="24">
        <f t="shared" si="119"/>
        <v>612448</v>
      </c>
      <c r="P342" s="28">
        <f t="shared" si="119"/>
        <v>0</v>
      </c>
      <c r="Q342" s="130">
        <f t="shared" si="119"/>
        <v>100000</v>
      </c>
      <c r="R342" s="80">
        <f t="shared" si="119"/>
        <v>0</v>
      </c>
      <c r="S342" s="129">
        <f t="shared" si="119"/>
        <v>0</v>
      </c>
      <c r="T342" s="350">
        <f t="shared" si="119"/>
        <v>0</v>
      </c>
      <c r="U342" s="128">
        <f t="shared" si="120"/>
        <v>0</v>
      </c>
      <c r="V342" s="128" t="e">
        <f t="shared" si="120"/>
        <v>#DIV/0!</v>
      </c>
      <c r="W342" s="128">
        <f t="shared" si="120"/>
        <v>0</v>
      </c>
    </row>
    <row r="343" spans="1:23" ht="11.25" hidden="1">
      <c r="A343" s="60" t="s">
        <v>435</v>
      </c>
      <c r="I343" s="1">
        <v>640</v>
      </c>
      <c r="J343" s="66">
        <v>421</v>
      </c>
      <c r="K343" s="66" t="s">
        <v>55</v>
      </c>
      <c r="L343" s="66"/>
      <c r="M343" s="24">
        <f>M344+M345</f>
        <v>0</v>
      </c>
      <c r="N343" s="28">
        <f>N344+N345</f>
        <v>82201</v>
      </c>
      <c r="O343" s="24">
        <f>O344+O345</f>
        <v>612448</v>
      </c>
      <c r="P343" s="28">
        <v>0</v>
      </c>
      <c r="Q343" s="130">
        <f>Q344+Q345</f>
        <v>100000</v>
      </c>
      <c r="R343" s="80">
        <f>R344+R345</f>
        <v>0</v>
      </c>
      <c r="S343" s="129">
        <f>S344+S345</f>
        <v>0</v>
      </c>
      <c r="T343" s="350">
        <f>T344+T345</f>
        <v>0</v>
      </c>
      <c r="U343" s="128">
        <f t="shared" si="120"/>
        <v>0</v>
      </c>
      <c r="V343" s="128" t="e">
        <f t="shared" si="120"/>
        <v>#DIV/0!</v>
      </c>
      <c r="W343" s="128">
        <f t="shared" si="120"/>
        <v>0</v>
      </c>
    </row>
    <row r="344" spans="1:23" ht="11.25" hidden="1">
      <c r="A344" s="60" t="s">
        <v>435</v>
      </c>
      <c r="E344" s="1">
        <v>4</v>
      </c>
      <c r="G344" s="1">
        <v>6</v>
      </c>
      <c r="I344" s="1">
        <v>640</v>
      </c>
      <c r="J344" s="23">
        <v>4214</v>
      </c>
      <c r="K344" s="23" t="s">
        <v>363</v>
      </c>
      <c r="L344" s="66"/>
      <c r="M344" s="24">
        <v>0</v>
      </c>
      <c r="N344" s="28">
        <v>82201</v>
      </c>
      <c r="O344" s="24">
        <v>0</v>
      </c>
      <c r="P344" s="28">
        <v>0</v>
      </c>
      <c r="Q344" s="130">
        <v>0</v>
      </c>
      <c r="R344" s="80">
        <v>0</v>
      </c>
      <c r="S344" s="129">
        <v>0</v>
      </c>
      <c r="T344" s="350">
        <v>0</v>
      </c>
      <c r="U344" s="128" t="e">
        <f t="shared" si="120"/>
        <v>#DIV/0!</v>
      </c>
      <c r="V344" s="128" t="e">
        <f t="shared" si="120"/>
        <v>#DIV/0!</v>
      </c>
      <c r="W344" s="128" t="e">
        <f t="shared" si="120"/>
        <v>#DIV/0!</v>
      </c>
    </row>
    <row r="345" spans="1:23" ht="12" hidden="1" thickBot="1">
      <c r="A345" s="60" t="s">
        <v>435</v>
      </c>
      <c r="E345" s="1">
        <v>4</v>
      </c>
      <c r="G345" s="1">
        <v>6</v>
      </c>
      <c r="I345" s="1">
        <v>640</v>
      </c>
      <c r="J345" s="23">
        <v>4214</v>
      </c>
      <c r="K345" s="23" t="s">
        <v>309</v>
      </c>
      <c r="L345" s="66"/>
      <c r="M345" s="24">
        <v>0</v>
      </c>
      <c r="N345" s="28">
        <v>0</v>
      </c>
      <c r="O345" s="24">
        <v>612448</v>
      </c>
      <c r="P345" s="28">
        <v>0</v>
      </c>
      <c r="Q345" s="130">
        <v>100000</v>
      </c>
      <c r="R345" s="80">
        <v>0</v>
      </c>
      <c r="S345" s="129">
        <v>0</v>
      </c>
      <c r="T345" s="350">
        <v>0</v>
      </c>
      <c r="U345" s="128">
        <f t="shared" si="120"/>
        <v>0</v>
      </c>
      <c r="V345" s="128" t="e">
        <f t="shared" si="120"/>
        <v>#DIV/0!</v>
      </c>
      <c r="W345" s="128">
        <f t="shared" si="120"/>
        <v>0</v>
      </c>
    </row>
    <row r="346" spans="10:23" ht="11.25" hidden="1">
      <c r="J346" s="178"/>
      <c r="K346" s="178" t="s">
        <v>316</v>
      </c>
      <c r="L346" s="178"/>
      <c r="M346" s="179">
        <f aca="true" t="shared" si="121" ref="M346:R346">M341</f>
        <v>0</v>
      </c>
      <c r="N346" s="179">
        <f>N341</f>
        <v>82201</v>
      </c>
      <c r="O346" s="179">
        <f t="shared" si="121"/>
        <v>612448</v>
      </c>
      <c r="P346" s="179">
        <f t="shared" si="121"/>
        <v>0</v>
      </c>
      <c r="Q346" s="180">
        <f>Q341</f>
        <v>100000</v>
      </c>
      <c r="R346" s="179">
        <f t="shared" si="121"/>
        <v>0</v>
      </c>
      <c r="S346" s="180">
        <f>S341</f>
        <v>0</v>
      </c>
      <c r="T346" s="352">
        <f>T341</f>
        <v>0</v>
      </c>
      <c r="U346" s="181"/>
      <c r="V346" s="181"/>
      <c r="W346" s="181"/>
    </row>
    <row r="347" spans="10:23" ht="11.25">
      <c r="J347" s="31"/>
      <c r="K347" s="31"/>
      <c r="L347" s="223"/>
      <c r="M347" s="32"/>
      <c r="N347" s="35"/>
      <c r="O347" s="32"/>
      <c r="P347" s="35"/>
      <c r="Q347" s="205"/>
      <c r="R347" s="183"/>
      <c r="S347" s="139"/>
      <c r="T347" s="331"/>
      <c r="U347" s="206"/>
      <c r="V347" s="206"/>
      <c r="W347" s="206"/>
    </row>
    <row r="348" spans="1:23" ht="11.25">
      <c r="A348" s="8" t="s">
        <v>436</v>
      </c>
      <c r="B348" s="8"/>
      <c r="C348" s="8"/>
      <c r="D348" s="8"/>
      <c r="E348" s="8"/>
      <c r="F348" s="8"/>
      <c r="G348" s="8"/>
      <c r="H348" s="8"/>
      <c r="I348" s="8">
        <v>650</v>
      </c>
      <c r="J348" s="8" t="s">
        <v>144</v>
      </c>
      <c r="K348" s="8" t="s">
        <v>247</v>
      </c>
      <c r="L348" s="8"/>
      <c r="M348" s="16"/>
      <c r="N348" s="16"/>
      <c r="O348" s="16"/>
      <c r="P348" s="16"/>
      <c r="Q348" s="142"/>
      <c r="R348" s="141"/>
      <c r="S348" s="141"/>
      <c r="T348" s="342"/>
      <c r="U348" s="143"/>
      <c r="V348" s="143"/>
      <c r="W348" s="143"/>
    </row>
    <row r="349" spans="1:23" ht="11.25">
      <c r="A349" s="60" t="s">
        <v>436</v>
      </c>
      <c r="I349" s="1">
        <v>650</v>
      </c>
      <c r="J349" s="67">
        <v>3</v>
      </c>
      <c r="K349" s="67" t="s">
        <v>7</v>
      </c>
      <c r="L349" s="67"/>
      <c r="M349" s="81">
        <f aca="true" t="shared" si="122" ref="M349:S349">M350</f>
        <v>0</v>
      </c>
      <c r="N349" s="80">
        <f t="shared" si="122"/>
        <v>38253</v>
      </c>
      <c r="O349" s="80">
        <f t="shared" si="122"/>
        <v>15000</v>
      </c>
      <c r="P349" s="80">
        <f t="shared" si="122"/>
        <v>100500</v>
      </c>
      <c r="Q349" s="126">
        <f t="shared" si="122"/>
        <v>45000</v>
      </c>
      <c r="R349" s="80">
        <f t="shared" si="122"/>
        <v>0</v>
      </c>
      <c r="S349" s="127">
        <f t="shared" si="122"/>
        <v>80000</v>
      </c>
      <c r="T349" s="349" t="e">
        <f>S349/R349</f>
        <v>#DIV/0!</v>
      </c>
      <c r="U349" s="128">
        <f aca="true" t="shared" si="123" ref="U349:U360">P349/O349*100</f>
        <v>670</v>
      </c>
      <c r="V349" s="128">
        <f aca="true" t="shared" si="124" ref="V349:V360">Q349/P349*100</f>
        <v>44.776119402985074</v>
      </c>
      <c r="W349" s="128">
        <f aca="true" t="shared" si="125" ref="W349:W360">R349/Q349*100</f>
        <v>0</v>
      </c>
    </row>
    <row r="350" spans="1:23" ht="11.25">
      <c r="A350" s="60" t="s">
        <v>436</v>
      </c>
      <c r="I350" s="1">
        <v>650</v>
      </c>
      <c r="J350" s="23">
        <v>32</v>
      </c>
      <c r="K350" s="30" t="s">
        <v>38</v>
      </c>
      <c r="L350" s="29"/>
      <c r="M350" s="24">
        <f>M351+M352+M353+M356+M357+M358+M359</f>
        <v>0</v>
      </c>
      <c r="N350" s="28">
        <f aca="true" t="shared" si="126" ref="N350:S350">N351+N352+N353</f>
        <v>38253</v>
      </c>
      <c r="O350" s="28">
        <f t="shared" si="126"/>
        <v>15000</v>
      </c>
      <c r="P350" s="28">
        <f t="shared" si="126"/>
        <v>100500</v>
      </c>
      <c r="Q350" s="130">
        <f t="shared" si="126"/>
        <v>45000</v>
      </c>
      <c r="R350" s="247">
        <f t="shared" si="126"/>
        <v>0</v>
      </c>
      <c r="S350" s="129">
        <f t="shared" si="126"/>
        <v>80000</v>
      </c>
      <c r="T350" s="350" t="e">
        <f>S350/R350</f>
        <v>#DIV/0!</v>
      </c>
      <c r="U350" s="128">
        <f t="shared" si="123"/>
        <v>670</v>
      </c>
      <c r="V350" s="128">
        <f t="shared" si="124"/>
        <v>44.776119402985074</v>
      </c>
      <c r="W350" s="128">
        <f t="shared" si="125"/>
        <v>0</v>
      </c>
    </row>
    <row r="351" spans="1:23" ht="11.25" hidden="1">
      <c r="A351" s="60" t="s">
        <v>436</v>
      </c>
      <c r="C351" s="1">
        <v>2</v>
      </c>
      <c r="D351" s="1">
        <v>3</v>
      </c>
      <c r="E351" s="1">
        <v>4</v>
      </c>
      <c r="I351" s="1">
        <v>650</v>
      </c>
      <c r="J351" s="23">
        <v>3237</v>
      </c>
      <c r="K351" s="23" t="s">
        <v>311</v>
      </c>
      <c r="L351" s="23"/>
      <c r="M351" s="24">
        <v>0</v>
      </c>
      <c r="N351" s="28">
        <v>0</v>
      </c>
      <c r="O351" s="28">
        <v>0</v>
      </c>
      <c r="P351" s="28">
        <v>0</v>
      </c>
      <c r="Q351" s="130">
        <v>15000</v>
      </c>
      <c r="R351" s="247">
        <v>0</v>
      </c>
      <c r="S351" s="129">
        <v>0</v>
      </c>
      <c r="T351" s="350" t="e">
        <f aca="true" t="shared" si="127" ref="T351:T360">S351/R351</f>
        <v>#DIV/0!</v>
      </c>
      <c r="U351" s="128" t="e">
        <f t="shared" si="123"/>
        <v>#DIV/0!</v>
      </c>
      <c r="V351" s="128" t="e">
        <f t="shared" si="124"/>
        <v>#DIV/0!</v>
      </c>
      <c r="W351" s="128">
        <f t="shared" si="125"/>
        <v>0</v>
      </c>
    </row>
    <row r="352" spans="1:23" ht="11.25" hidden="1">
      <c r="A352" s="60" t="s">
        <v>436</v>
      </c>
      <c r="C352" s="1">
        <v>2</v>
      </c>
      <c r="D352" s="1">
        <v>3</v>
      </c>
      <c r="E352" s="1">
        <v>4</v>
      </c>
      <c r="I352" s="1">
        <v>650</v>
      </c>
      <c r="J352" s="23">
        <v>3237</v>
      </c>
      <c r="K352" s="23" t="s">
        <v>310</v>
      </c>
      <c r="L352" s="23"/>
      <c r="M352" s="24">
        <v>0</v>
      </c>
      <c r="N352" s="28">
        <v>38253</v>
      </c>
      <c r="O352" s="28">
        <v>15000</v>
      </c>
      <c r="P352" s="28">
        <v>25500</v>
      </c>
      <c r="Q352" s="130">
        <v>30000</v>
      </c>
      <c r="R352" s="247">
        <v>0</v>
      </c>
      <c r="S352" s="129">
        <v>0</v>
      </c>
      <c r="T352" s="350" t="e">
        <f t="shared" si="127"/>
        <v>#DIV/0!</v>
      </c>
      <c r="U352" s="128">
        <f t="shared" si="123"/>
        <v>170</v>
      </c>
      <c r="V352" s="128">
        <f t="shared" si="124"/>
        <v>117.64705882352942</v>
      </c>
      <c r="W352" s="128">
        <f t="shared" si="125"/>
        <v>0</v>
      </c>
    </row>
    <row r="353" spans="1:24" s="254" customFormat="1" ht="11.25">
      <c r="A353" s="447" t="s">
        <v>436</v>
      </c>
      <c r="C353" s="254">
        <v>2</v>
      </c>
      <c r="D353" s="254">
        <v>3</v>
      </c>
      <c r="E353" s="254">
        <v>4</v>
      </c>
      <c r="I353" s="254">
        <v>650</v>
      </c>
      <c r="J353" s="245">
        <v>3237</v>
      </c>
      <c r="K353" s="245" t="s">
        <v>502</v>
      </c>
      <c r="L353" s="245"/>
      <c r="M353" s="246">
        <v>0</v>
      </c>
      <c r="N353" s="247">
        <v>0</v>
      </c>
      <c r="O353" s="247">
        <v>0</v>
      </c>
      <c r="P353" s="247">
        <v>75000</v>
      </c>
      <c r="Q353" s="427">
        <v>0</v>
      </c>
      <c r="R353" s="247">
        <v>0</v>
      </c>
      <c r="S353" s="430">
        <v>80000</v>
      </c>
      <c r="T353" s="362" t="e">
        <f t="shared" si="127"/>
        <v>#DIV/0!</v>
      </c>
      <c r="U353" s="448" t="e">
        <f t="shared" si="123"/>
        <v>#DIV/0!</v>
      </c>
      <c r="V353" s="448">
        <f t="shared" si="124"/>
        <v>0</v>
      </c>
      <c r="W353" s="448" t="e">
        <f t="shared" si="125"/>
        <v>#DIV/0!</v>
      </c>
      <c r="X353" s="449"/>
    </row>
    <row r="354" spans="1:23" ht="11.25">
      <c r="A354" s="60" t="s">
        <v>436</v>
      </c>
      <c r="I354" s="1">
        <v>650</v>
      </c>
      <c r="J354" s="376">
        <v>4</v>
      </c>
      <c r="K354" s="376" t="s">
        <v>8</v>
      </c>
      <c r="L354" s="376"/>
      <c r="M354" s="445">
        <f aca="true" t="shared" si="128" ref="M354:S354">M355</f>
        <v>0</v>
      </c>
      <c r="N354" s="429">
        <f t="shared" si="128"/>
        <v>0</v>
      </c>
      <c r="O354" s="388">
        <f t="shared" si="128"/>
        <v>0</v>
      </c>
      <c r="P354" s="429">
        <f t="shared" si="128"/>
        <v>0</v>
      </c>
      <c r="Q354" s="427">
        <f t="shared" si="128"/>
        <v>300000</v>
      </c>
      <c r="R354" s="429">
        <f t="shared" si="128"/>
        <v>30000</v>
      </c>
      <c r="S354" s="430">
        <f t="shared" si="128"/>
        <v>60000</v>
      </c>
      <c r="T354" s="350">
        <f t="shared" si="127"/>
        <v>2</v>
      </c>
      <c r="U354" s="128" t="e">
        <f t="shared" si="123"/>
        <v>#DIV/0!</v>
      </c>
      <c r="V354" s="128" t="e">
        <f t="shared" si="124"/>
        <v>#DIV/0!</v>
      </c>
      <c r="W354" s="128">
        <f t="shared" si="125"/>
        <v>10</v>
      </c>
    </row>
    <row r="355" spans="1:23" ht="11.25">
      <c r="A355" s="60" t="s">
        <v>436</v>
      </c>
      <c r="I355" s="1">
        <v>650</v>
      </c>
      <c r="J355" s="245">
        <v>42</v>
      </c>
      <c r="K355" s="245" t="s">
        <v>97</v>
      </c>
      <c r="L355" s="245"/>
      <c r="M355" s="445">
        <f>M356+M357+M358+M359</f>
        <v>0</v>
      </c>
      <c r="N355" s="429">
        <f>N356+N357+N358+N359</f>
        <v>0</v>
      </c>
      <c r="O355" s="429">
        <f>O356+O357+O358+O359+O360</f>
        <v>0</v>
      </c>
      <c r="P355" s="429">
        <f>P356+P357+P358+P359</f>
        <v>0</v>
      </c>
      <c r="Q355" s="427">
        <f>Q356+Q357+Q358+Q359+Q360</f>
        <v>300000</v>
      </c>
      <c r="R355" s="429">
        <f>R356+R357+R358+R359</f>
        <v>30000</v>
      </c>
      <c r="S355" s="430">
        <f>S356+S357+S358+S359</f>
        <v>60000</v>
      </c>
      <c r="T355" s="350">
        <f t="shared" si="127"/>
        <v>2</v>
      </c>
      <c r="U355" s="128" t="e">
        <f t="shared" si="123"/>
        <v>#DIV/0!</v>
      </c>
      <c r="V355" s="128" t="e">
        <f t="shared" si="124"/>
        <v>#DIV/0!</v>
      </c>
      <c r="W355" s="128">
        <f t="shared" si="125"/>
        <v>10</v>
      </c>
    </row>
    <row r="356" spans="1:23" ht="11.25" hidden="1">
      <c r="A356" s="60" t="s">
        <v>436</v>
      </c>
      <c r="E356" s="1">
        <v>4</v>
      </c>
      <c r="G356" s="1">
        <v>6</v>
      </c>
      <c r="I356" s="1">
        <v>650</v>
      </c>
      <c r="J356" s="446">
        <v>4264</v>
      </c>
      <c r="K356" s="245" t="s">
        <v>365</v>
      </c>
      <c r="L356" s="446"/>
      <c r="M356" s="445">
        <v>0</v>
      </c>
      <c r="N356" s="429">
        <v>0</v>
      </c>
      <c r="O356" s="429">
        <v>0</v>
      </c>
      <c r="P356" s="429">
        <v>0</v>
      </c>
      <c r="Q356" s="427">
        <v>0</v>
      </c>
      <c r="R356" s="429">
        <v>0</v>
      </c>
      <c r="S356" s="430">
        <v>0</v>
      </c>
      <c r="T356" s="350" t="e">
        <f t="shared" si="127"/>
        <v>#DIV/0!</v>
      </c>
      <c r="U356" s="128" t="e">
        <f t="shared" si="123"/>
        <v>#DIV/0!</v>
      </c>
      <c r="V356" s="128" t="e">
        <f t="shared" si="124"/>
        <v>#DIV/0!</v>
      </c>
      <c r="W356" s="128" t="e">
        <f t="shared" si="125"/>
        <v>#DIV/0!</v>
      </c>
    </row>
    <row r="357" spans="1:23" ht="11.25" hidden="1">
      <c r="A357" s="60" t="s">
        <v>436</v>
      </c>
      <c r="E357" s="1">
        <v>4</v>
      </c>
      <c r="G357" s="1">
        <v>6</v>
      </c>
      <c r="I357" s="1">
        <v>650</v>
      </c>
      <c r="J357" s="446">
        <v>4264</v>
      </c>
      <c r="K357" s="245" t="s">
        <v>528</v>
      </c>
      <c r="L357" s="446"/>
      <c r="M357" s="445">
        <v>0</v>
      </c>
      <c r="N357" s="429">
        <v>0</v>
      </c>
      <c r="O357" s="429">
        <v>0</v>
      </c>
      <c r="P357" s="429">
        <v>0</v>
      </c>
      <c r="Q357" s="427">
        <v>0</v>
      </c>
      <c r="R357" s="429">
        <v>0</v>
      </c>
      <c r="S357" s="430">
        <v>0</v>
      </c>
      <c r="T357" s="350" t="e">
        <f t="shared" si="127"/>
        <v>#DIV/0!</v>
      </c>
      <c r="U357" s="128" t="e">
        <f t="shared" si="123"/>
        <v>#DIV/0!</v>
      </c>
      <c r="V357" s="128" t="e">
        <f t="shared" si="124"/>
        <v>#DIV/0!</v>
      </c>
      <c r="W357" s="128" t="e">
        <f t="shared" si="125"/>
        <v>#DIV/0!</v>
      </c>
    </row>
    <row r="358" spans="1:23" ht="11.25">
      <c r="A358" s="60" t="s">
        <v>436</v>
      </c>
      <c r="E358" s="1">
        <v>4</v>
      </c>
      <c r="G358" s="1">
        <v>6</v>
      </c>
      <c r="I358" s="1">
        <v>650</v>
      </c>
      <c r="J358" s="446">
        <v>4264</v>
      </c>
      <c r="K358" s="245" t="s">
        <v>527</v>
      </c>
      <c r="L358" s="446"/>
      <c r="M358" s="445">
        <v>0</v>
      </c>
      <c r="N358" s="429">
        <v>0</v>
      </c>
      <c r="O358" s="429">
        <v>0</v>
      </c>
      <c r="P358" s="429">
        <v>0</v>
      </c>
      <c r="Q358" s="427">
        <v>0</v>
      </c>
      <c r="R358" s="429">
        <v>30000</v>
      </c>
      <c r="S358" s="430">
        <v>30000</v>
      </c>
      <c r="T358" s="350">
        <f t="shared" si="127"/>
        <v>1</v>
      </c>
      <c r="U358" s="128" t="e">
        <f t="shared" si="123"/>
        <v>#DIV/0!</v>
      </c>
      <c r="V358" s="128" t="e">
        <f t="shared" si="124"/>
        <v>#DIV/0!</v>
      </c>
      <c r="W358" s="128" t="e">
        <f t="shared" si="125"/>
        <v>#DIV/0!</v>
      </c>
    </row>
    <row r="359" spans="1:23" ht="12" thickBot="1">
      <c r="A359" s="60" t="s">
        <v>436</v>
      </c>
      <c r="E359" s="1">
        <v>4</v>
      </c>
      <c r="G359" s="1">
        <v>6</v>
      </c>
      <c r="I359" s="1">
        <v>650</v>
      </c>
      <c r="J359" s="55">
        <v>4264</v>
      </c>
      <c r="K359" s="23" t="s">
        <v>577</v>
      </c>
      <c r="L359" s="55"/>
      <c r="M359" s="56">
        <v>0</v>
      </c>
      <c r="N359" s="58">
        <v>0</v>
      </c>
      <c r="O359" s="58">
        <v>0</v>
      </c>
      <c r="P359" s="58">
        <v>0</v>
      </c>
      <c r="Q359" s="130">
        <v>100000</v>
      </c>
      <c r="R359" s="429">
        <v>0</v>
      </c>
      <c r="S359" s="129">
        <v>30000</v>
      </c>
      <c r="T359" s="350" t="e">
        <f t="shared" si="127"/>
        <v>#DIV/0!</v>
      </c>
      <c r="U359" s="128" t="e">
        <f t="shared" si="123"/>
        <v>#DIV/0!</v>
      </c>
      <c r="V359" s="128" t="e">
        <f t="shared" si="124"/>
        <v>#DIV/0!</v>
      </c>
      <c r="W359" s="128">
        <f t="shared" si="125"/>
        <v>0</v>
      </c>
    </row>
    <row r="360" spans="1:23" ht="12" hidden="1" thickBot="1">
      <c r="A360" s="60" t="s">
        <v>436</v>
      </c>
      <c r="E360" s="1">
        <v>4</v>
      </c>
      <c r="G360" s="1">
        <v>6</v>
      </c>
      <c r="I360" s="1">
        <v>650</v>
      </c>
      <c r="J360" s="55">
        <v>4264</v>
      </c>
      <c r="K360" s="23" t="s">
        <v>359</v>
      </c>
      <c r="L360" s="55"/>
      <c r="M360" s="56">
        <v>0</v>
      </c>
      <c r="N360" s="58">
        <v>0</v>
      </c>
      <c r="O360" s="58">
        <v>0</v>
      </c>
      <c r="P360" s="58">
        <v>0</v>
      </c>
      <c r="Q360" s="130">
        <v>200000</v>
      </c>
      <c r="R360" s="188">
        <v>0</v>
      </c>
      <c r="S360" s="129">
        <v>0</v>
      </c>
      <c r="T360" s="350" t="e">
        <f t="shared" si="127"/>
        <v>#DIV/0!</v>
      </c>
      <c r="U360" s="128" t="e">
        <f t="shared" si="123"/>
        <v>#DIV/0!</v>
      </c>
      <c r="V360" s="128" t="e">
        <f t="shared" si="124"/>
        <v>#DIV/0!</v>
      </c>
      <c r="W360" s="128">
        <f t="shared" si="125"/>
        <v>0</v>
      </c>
    </row>
    <row r="361" spans="10:23" ht="11.25">
      <c r="J361" s="178"/>
      <c r="K361" s="178" t="s">
        <v>316</v>
      </c>
      <c r="L361" s="178"/>
      <c r="M361" s="179">
        <f aca="true" t="shared" si="129" ref="M361:S361">M349+M354</f>
        <v>0</v>
      </c>
      <c r="N361" s="179">
        <f t="shared" si="129"/>
        <v>38253</v>
      </c>
      <c r="O361" s="179">
        <f t="shared" si="129"/>
        <v>15000</v>
      </c>
      <c r="P361" s="179">
        <f t="shared" si="129"/>
        <v>100500</v>
      </c>
      <c r="Q361" s="180">
        <f t="shared" si="129"/>
        <v>345000</v>
      </c>
      <c r="R361" s="179">
        <f t="shared" si="129"/>
        <v>30000</v>
      </c>
      <c r="S361" s="180">
        <f t="shared" si="129"/>
        <v>140000</v>
      </c>
      <c r="T361" s="352">
        <f>S361/R361</f>
        <v>4.666666666666667</v>
      </c>
      <c r="U361" s="181"/>
      <c r="V361" s="181"/>
      <c r="W361" s="181"/>
    </row>
    <row r="362" spans="10:23" ht="11.25">
      <c r="J362" s="31"/>
      <c r="K362" s="31"/>
      <c r="L362" s="31"/>
      <c r="M362" s="32"/>
      <c r="N362" s="35"/>
      <c r="O362" s="32"/>
      <c r="P362" s="35"/>
      <c r="Q362" s="205"/>
      <c r="R362" s="183"/>
      <c r="S362" s="139"/>
      <c r="T362" s="331"/>
      <c r="U362" s="206"/>
      <c r="V362" s="206"/>
      <c r="W362" s="206"/>
    </row>
    <row r="363" spans="1:23" ht="11.25">
      <c r="A363" s="7" t="s">
        <v>398</v>
      </c>
      <c r="B363" s="7"/>
      <c r="C363" s="7"/>
      <c r="D363" s="7"/>
      <c r="E363" s="7"/>
      <c r="F363" s="7"/>
      <c r="G363" s="7"/>
      <c r="H363" s="7"/>
      <c r="I363" s="7"/>
      <c r="J363" s="123" t="s">
        <v>168</v>
      </c>
      <c r="K363" s="123" t="s">
        <v>167</v>
      </c>
      <c r="L363" s="123"/>
      <c r="M363" s="15"/>
      <c r="N363" s="15"/>
      <c r="O363" s="15"/>
      <c r="P363" s="15"/>
      <c r="Q363" s="148"/>
      <c r="R363" s="147"/>
      <c r="S363" s="147"/>
      <c r="T363" s="344"/>
      <c r="U363" s="149"/>
      <c r="V363" s="149"/>
      <c r="W363" s="149"/>
    </row>
    <row r="364" spans="1:23" ht="11.25">
      <c r="A364" s="8" t="s">
        <v>437</v>
      </c>
      <c r="B364" s="8"/>
      <c r="C364" s="8"/>
      <c r="D364" s="8"/>
      <c r="E364" s="8"/>
      <c r="F364" s="8"/>
      <c r="G364" s="8"/>
      <c r="H364" s="8"/>
      <c r="I364" s="8">
        <v>510</v>
      </c>
      <c r="J364" s="8" t="s">
        <v>136</v>
      </c>
      <c r="K364" s="8" t="s">
        <v>169</v>
      </c>
      <c r="L364" s="8"/>
      <c r="M364" s="16"/>
      <c r="N364" s="16"/>
      <c r="O364" s="16"/>
      <c r="P364" s="16"/>
      <c r="Q364" s="142"/>
      <c r="R364" s="141"/>
      <c r="S364" s="141"/>
      <c r="T364" s="342"/>
      <c r="U364" s="143"/>
      <c r="V364" s="143"/>
      <c r="W364" s="143"/>
    </row>
    <row r="365" spans="1:23" ht="11.25">
      <c r="A365" s="60" t="s">
        <v>438</v>
      </c>
      <c r="I365" s="1">
        <v>510</v>
      </c>
      <c r="J365" s="67">
        <v>3</v>
      </c>
      <c r="K365" s="67" t="s">
        <v>7</v>
      </c>
      <c r="L365" s="67"/>
      <c r="M365" s="81">
        <f aca="true" t="shared" si="130" ref="M365:S365">M366</f>
        <v>20130</v>
      </c>
      <c r="N365" s="80">
        <f t="shared" si="130"/>
        <v>70510</v>
      </c>
      <c r="O365" s="80">
        <f t="shared" si="130"/>
        <v>80000</v>
      </c>
      <c r="P365" s="80">
        <f t="shared" si="130"/>
        <v>91424</v>
      </c>
      <c r="Q365" s="126">
        <f t="shared" si="130"/>
        <v>25000</v>
      </c>
      <c r="R365" s="80">
        <f t="shared" si="130"/>
        <v>40000</v>
      </c>
      <c r="S365" s="127">
        <f t="shared" si="130"/>
        <v>60000</v>
      </c>
      <c r="T365" s="349">
        <f>S365/R365</f>
        <v>1.5</v>
      </c>
      <c r="U365" s="128">
        <f aca="true" t="shared" si="131" ref="U365:U375">P365/O365*100</f>
        <v>114.28</v>
      </c>
      <c r="V365" s="128">
        <f aca="true" t="shared" si="132" ref="V365:V375">Q365/P365*100</f>
        <v>27.345117255862796</v>
      </c>
      <c r="W365" s="128">
        <f aca="true" t="shared" si="133" ref="W365:W375">R365/Q365*100</f>
        <v>160</v>
      </c>
    </row>
    <row r="366" spans="1:23" ht="11.25">
      <c r="A366" s="60" t="s">
        <v>437</v>
      </c>
      <c r="I366" s="1">
        <v>510</v>
      </c>
      <c r="J366" s="23">
        <v>32</v>
      </c>
      <c r="K366" s="30" t="s">
        <v>38</v>
      </c>
      <c r="L366" s="29"/>
      <c r="M366" s="24">
        <f>M367+M371</f>
        <v>20130</v>
      </c>
      <c r="N366" s="28">
        <f>N367+N371</f>
        <v>70510</v>
      </c>
      <c r="O366" s="28">
        <f>O367+O371+O368</f>
        <v>80000</v>
      </c>
      <c r="P366" s="28">
        <f>P367+P371+P368+P369+P370</f>
        <v>91424</v>
      </c>
      <c r="Q366" s="130">
        <f>Q367+Q371</f>
        <v>25000</v>
      </c>
      <c r="R366" s="247">
        <f>R367+R371+R368</f>
        <v>40000</v>
      </c>
      <c r="S366" s="129">
        <f>S367+S371+S368</f>
        <v>60000</v>
      </c>
      <c r="T366" s="350">
        <f>S366/R366</f>
        <v>1.5</v>
      </c>
      <c r="U366" s="128">
        <f t="shared" si="131"/>
        <v>114.28</v>
      </c>
      <c r="V366" s="128">
        <f t="shared" si="132"/>
        <v>27.345117255862796</v>
      </c>
      <c r="W366" s="128">
        <f t="shared" si="133"/>
        <v>160</v>
      </c>
    </row>
    <row r="367" spans="1:23" ht="11.25">
      <c r="A367" s="60" t="s">
        <v>437</v>
      </c>
      <c r="C367" s="1">
        <v>2</v>
      </c>
      <c r="D367" s="1">
        <v>3</v>
      </c>
      <c r="E367" s="1">
        <v>4</v>
      </c>
      <c r="I367" s="1">
        <v>510</v>
      </c>
      <c r="J367" s="23">
        <v>3232</v>
      </c>
      <c r="K367" s="23" t="s">
        <v>364</v>
      </c>
      <c r="L367" s="23"/>
      <c r="M367" s="24">
        <v>20130</v>
      </c>
      <c r="N367" s="28">
        <v>45910</v>
      </c>
      <c r="O367" s="28">
        <v>40000</v>
      </c>
      <c r="P367" s="28">
        <v>69900</v>
      </c>
      <c r="Q367" s="130">
        <v>25000</v>
      </c>
      <c r="R367" s="247">
        <v>30000</v>
      </c>
      <c r="S367" s="129">
        <v>50000</v>
      </c>
      <c r="T367" s="350">
        <f aca="true" t="shared" si="134" ref="T367:T375">S367/R367</f>
        <v>1.6666666666666667</v>
      </c>
      <c r="U367" s="128">
        <f t="shared" si="131"/>
        <v>174.75</v>
      </c>
      <c r="V367" s="128">
        <f t="shared" si="132"/>
        <v>35.7653791130186</v>
      </c>
      <c r="W367" s="128">
        <f t="shared" si="133"/>
        <v>120</v>
      </c>
    </row>
    <row r="368" spans="1:23" ht="11.25">
      <c r="A368" s="60" t="s">
        <v>437</v>
      </c>
      <c r="I368" s="1">
        <v>510</v>
      </c>
      <c r="J368" s="23">
        <v>3232</v>
      </c>
      <c r="K368" s="23" t="s">
        <v>377</v>
      </c>
      <c r="L368" s="23"/>
      <c r="M368" s="24"/>
      <c r="N368" s="28">
        <v>0</v>
      </c>
      <c r="O368" s="28">
        <v>40000</v>
      </c>
      <c r="P368" s="28">
        <v>0</v>
      </c>
      <c r="Q368" s="130">
        <v>0</v>
      </c>
      <c r="R368" s="247">
        <v>10000</v>
      </c>
      <c r="S368" s="129">
        <v>10000</v>
      </c>
      <c r="T368" s="350">
        <f t="shared" si="134"/>
        <v>1</v>
      </c>
      <c r="U368" s="128"/>
      <c r="V368" s="128"/>
      <c r="W368" s="128"/>
    </row>
    <row r="369" spans="1:23" ht="11.25" hidden="1">
      <c r="A369" s="60" t="s">
        <v>437</v>
      </c>
      <c r="C369" s="1">
        <v>2</v>
      </c>
      <c r="I369" s="1">
        <v>510</v>
      </c>
      <c r="J369" s="23">
        <v>3232</v>
      </c>
      <c r="K369" s="23" t="s">
        <v>503</v>
      </c>
      <c r="L369" s="23"/>
      <c r="M369" s="24"/>
      <c r="N369" s="28">
        <v>0</v>
      </c>
      <c r="O369" s="28">
        <v>0</v>
      </c>
      <c r="P369" s="28">
        <v>6530</v>
      </c>
      <c r="Q369" s="130"/>
      <c r="R369" s="80">
        <v>0</v>
      </c>
      <c r="S369" s="129">
        <v>0</v>
      </c>
      <c r="T369" s="350" t="e">
        <f t="shared" si="134"/>
        <v>#DIV/0!</v>
      </c>
      <c r="U369" s="128"/>
      <c r="V369" s="128"/>
      <c r="W369" s="128"/>
    </row>
    <row r="370" spans="1:23" ht="11.25" hidden="1">
      <c r="A370" s="60" t="s">
        <v>437</v>
      </c>
      <c r="C370" s="1">
        <v>2</v>
      </c>
      <c r="E370" s="1">
        <v>4</v>
      </c>
      <c r="I370" s="1">
        <v>510</v>
      </c>
      <c r="J370" s="23">
        <v>3232</v>
      </c>
      <c r="K370" s="23" t="s">
        <v>504</v>
      </c>
      <c r="L370" s="23"/>
      <c r="M370" s="24"/>
      <c r="N370" s="28">
        <v>0</v>
      </c>
      <c r="O370" s="28">
        <v>0</v>
      </c>
      <c r="P370" s="28">
        <v>9828</v>
      </c>
      <c r="Q370" s="130"/>
      <c r="R370" s="80">
        <v>0</v>
      </c>
      <c r="S370" s="129">
        <v>0</v>
      </c>
      <c r="T370" s="350" t="e">
        <f t="shared" si="134"/>
        <v>#DIV/0!</v>
      </c>
      <c r="U370" s="128"/>
      <c r="V370" s="128"/>
      <c r="W370" s="128"/>
    </row>
    <row r="371" spans="1:23" ht="11.25" hidden="1">
      <c r="A371" s="60" t="s">
        <v>438</v>
      </c>
      <c r="C371" s="1">
        <v>2</v>
      </c>
      <c r="D371" s="1">
        <v>3</v>
      </c>
      <c r="E371" s="1">
        <v>4</v>
      </c>
      <c r="I371" s="1">
        <v>510</v>
      </c>
      <c r="J371" s="23">
        <v>3237</v>
      </c>
      <c r="K371" s="23" t="s">
        <v>302</v>
      </c>
      <c r="L371" s="23"/>
      <c r="M371" s="24">
        <v>0</v>
      </c>
      <c r="N371" s="28">
        <v>24600</v>
      </c>
      <c r="O371" s="28">
        <v>0</v>
      </c>
      <c r="P371" s="28">
        <v>5166</v>
      </c>
      <c r="Q371" s="130">
        <v>0</v>
      </c>
      <c r="R371" s="80">
        <v>0</v>
      </c>
      <c r="S371" s="129">
        <v>0</v>
      </c>
      <c r="T371" s="350" t="e">
        <f t="shared" si="134"/>
        <v>#DIV/0!</v>
      </c>
      <c r="U371" s="128" t="e">
        <f t="shared" si="131"/>
        <v>#DIV/0!</v>
      </c>
      <c r="V371" s="128">
        <f t="shared" si="132"/>
        <v>0</v>
      </c>
      <c r="W371" s="128" t="e">
        <f t="shared" si="133"/>
        <v>#DIV/0!</v>
      </c>
    </row>
    <row r="372" spans="1:23" ht="11.25">
      <c r="A372" s="60" t="s">
        <v>438</v>
      </c>
      <c r="I372" s="1">
        <v>510</v>
      </c>
      <c r="J372" s="67">
        <v>4</v>
      </c>
      <c r="K372" s="67" t="s">
        <v>8</v>
      </c>
      <c r="L372" s="67"/>
      <c r="M372" s="81">
        <f aca="true" t="shared" si="135" ref="M372:S372">M373</f>
        <v>0</v>
      </c>
      <c r="N372" s="80">
        <f t="shared" si="135"/>
        <v>0</v>
      </c>
      <c r="O372" s="80">
        <f t="shared" si="135"/>
        <v>2439000</v>
      </c>
      <c r="P372" s="80">
        <f t="shared" si="135"/>
        <v>0</v>
      </c>
      <c r="Q372" s="130">
        <f t="shared" si="135"/>
        <v>0</v>
      </c>
      <c r="R372" s="80">
        <f t="shared" si="135"/>
        <v>86000</v>
      </c>
      <c r="S372" s="129">
        <f t="shared" si="135"/>
        <v>90731</v>
      </c>
      <c r="T372" s="350">
        <f t="shared" si="134"/>
        <v>1.0550116279069768</v>
      </c>
      <c r="U372" s="128">
        <f t="shared" si="131"/>
        <v>0</v>
      </c>
      <c r="V372" s="128" t="e">
        <f t="shared" si="132"/>
        <v>#DIV/0!</v>
      </c>
      <c r="W372" s="128" t="e">
        <f t="shared" si="133"/>
        <v>#DIV/0!</v>
      </c>
    </row>
    <row r="373" spans="1:23" ht="11.25">
      <c r="A373" s="60" t="s">
        <v>438</v>
      </c>
      <c r="I373" s="1">
        <v>510</v>
      </c>
      <c r="J373" s="23">
        <v>42</v>
      </c>
      <c r="K373" s="23" t="s">
        <v>97</v>
      </c>
      <c r="L373" s="23"/>
      <c r="M373" s="24">
        <f aca="true" t="shared" si="136" ref="M373:R373">M374+M375</f>
        <v>0</v>
      </c>
      <c r="N373" s="28">
        <f>N374+N375</f>
        <v>0</v>
      </c>
      <c r="O373" s="28">
        <f t="shared" si="136"/>
        <v>2439000</v>
      </c>
      <c r="P373" s="28">
        <f t="shared" si="136"/>
        <v>0</v>
      </c>
      <c r="Q373" s="130">
        <f>Q374+Q375</f>
        <v>0</v>
      </c>
      <c r="R373" s="247">
        <f t="shared" si="136"/>
        <v>86000</v>
      </c>
      <c r="S373" s="129">
        <f>S374+S375</f>
        <v>90731</v>
      </c>
      <c r="T373" s="350">
        <f t="shared" si="134"/>
        <v>1.0550116279069768</v>
      </c>
      <c r="U373" s="128">
        <f t="shared" si="131"/>
        <v>0</v>
      </c>
      <c r="V373" s="128" t="e">
        <f t="shared" si="132"/>
        <v>#DIV/0!</v>
      </c>
      <c r="W373" s="128" t="e">
        <f t="shared" si="133"/>
        <v>#DIV/0!</v>
      </c>
    </row>
    <row r="374" spans="1:23" ht="11.25">
      <c r="A374" s="60" t="s">
        <v>438</v>
      </c>
      <c r="E374" s="1">
        <v>4</v>
      </c>
      <c r="G374" s="1">
        <v>6</v>
      </c>
      <c r="I374" s="1">
        <v>510</v>
      </c>
      <c r="J374" s="42">
        <v>4264</v>
      </c>
      <c r="K374" s="31" t="s">
        <v>312</v>
      </c>
      <c r="L374" s="42"/>
      <c r="M374" s="43">
        <v>0</v>
      </c>
      <c r="N374" s="75">
        <v>0</v>
      </c>
      <c r="O374" s="75">
        <v>39000</v>
      </c>
      <c r="P374" s="75">
        <v>0</v>
      </c>
      <c r="Q374" s="130">
        <v>0</v>
      </c>
      <c r="R374" s="428">
        <v>86000</v>
      </c>
      <c r="S374" s="129">
        <v>85731</v>
      </c>
      <c r="T374" s="350">
        <f t="shared" si="134"/>
        <v>0.9968720930232559</v>
      </c>
      <c r="U374" s="128">
        <f t="shared" si="131"/>
        <v>0</v>
      </c>
      <c r="V374" s="128" t="e">
        <f t="shared" si="132"/>
        <v>#DIV/0!</v>
      </c>
      <c r="W374" s="128" t="e">
        <f t="shared" si="133"/>
        <v>#DIV/0!</v>
      </c>
    </row>
    <row r="375" spans="1:23" ht="12" thickBot="1">
      <c r="A375" s="60" t="s">
        <v>438</v>
      </c>
      <c r="E375" s="1">
        <v>4</v>
      </c>
      <c r="G375" s="1">
        <v>6</v>
      </c>
      <c r="I375" s="1">
        <v>510</v>
      </c>
      <c r="J375" s="23">
        <v>4214</v>
      </c>
      <c r="K375" s="23" t="s">
        <v>313</v>
      </c>
      <c r="L375" s="23"/>
      <c r="M375" s="24">
        <v>0</v>
      </c>
      <c r="N375" s="28">
        <v>0</v>
      </c>
      <c r="O375" s="28">
        <v>2400000</v>
      </c>
      <c r="P375" s="28">
        <v>0</v>
      </c>
      <c r="Q375" s="130">
        <v>0</v>
      </c>
      <c r="R375" s="247">
        <v>0</v>
      </c>
      <c r="S375" s="129">
        <v>5000</v>
      </c>
      <c r="T375" s="350" t="e">
        <f t="shared" si="134"/>
        <v>#DIV/0!</v>
      </c>
      <c r="U375" s="128">
        <f t="shared" si="131"/>
        <v>0</v>
      </c>
      <c r="V375" s="128" t="e">
        <f t="shared" si="132"/>
        <v>#DIV/0!</v>
      </c>
      <c r="W375" s="128" t="e">
        <f t="shared" si="133"/>
        <v>#DIV/0!</v>
      </c>
    </row>
    <row r="376" spans="1:23" ht="12" thickBot="1">
      <c r="A376" s="14"/>
      <c r="J376" s="178"/>
      <c r="K376" s="178" t="s">
        <v>316</v>
      </c>
      <c r="L376" s="178"/>
      <c r="M376" s="179">
        <f aca="true" t="shared" si="137" ref="M376:R376">M365+M372</f>
        <v>20130</v>
      </c>
      <c r="N376" s="179">
        <f t="shared" si="137"/>
        <v>70510</v>
      </c>
      <c r="O376" s="179">
        <f t="shared" si="137"/>
        <v>2519000</v>
      </c>
      <c r="P376" s="179">
        <f t="shared" si="137"/>
        <v>91424</v>
      </c>
      <c r="Q376" s="180">
        <f t="shared" si="137"/>
        <v>25000</v>
      </c>
      <c r="R376" s="179">
        <f t="shared" si="137"/>
        <v>126000</v>
      </c>
      <c r="S376" s="180">
        <f>S365+S372</f>
        <v>150731</v>
      </c>
      <c r="T376" s="352">
        <f>S376/R376</f>
        <v>1.1962777777777778</v>
      </c>
      <c r="U376" s="181"/>
      <c r="V376" s="181"/>
      <c r="W376" s="181"/>
    </row>
    <row r="377" spans="10:23" ht="12" thickBot="1">
      <c r="J377" s="154"/>
      <c r="K377" s="154" t="s">
        <v>322</v>
      </c>
      <c r="L377" s="154"/>
      <c r="M377" s="155">
        <f>M215+M224+M255+M264+M270+M282+M317+M329+M338+M346+M361+M376</f>
        <v>1538575</v>
      </c>
      <c r="N377" s="155">
        <f>N215+N224+N255+N264+N270+N282+N317+N329+N338+N346+N361+N376+N227</f>
        <v>2363396</v>
      </c>
      <c r="O377" s="155">
        <f>O215+O224+O255+O264+O270+O282+O317+O329+O338+O346+O361+O376</f>
        <v>4880448</v>
      </c>
      <c r="P377" s="155">
        <f>P215+P224+P248+P255+P264+P270+P282+P317+P361+P376</f>
        <v>2675155</v>
      </c>
      <c r="Q377" s="156">
        <f>Q215+Q224+Q255+Q264+Q270+Q282+Q317+Q329+Q338+Q346+Q361+Q376</f>
        <v>4701000</v>
      </c>
      <c r="R377" s="155">
        <f>R215+R224+R255+R264+R270+R282+R317+R329+R338+R346+R361+R376+R248</f>
        <v>2033850</v>
      </c>
      <c r="S377" s="156">
        <f>S215+S224+S255+S264+S270+S282+S317+S329+S338+S346+S361+S376+S248</f>
        <v>2251499.87</v>
      </c>
      <c r="T377" s="357">
        <f>S377/R377</f>
        <v>1.1070137276593652</v>
      </c>
      <c r="U377" s="157"/>
      <c r="V377" s="157"/>
      <c r="W377" s="157"/>
    </row>
    <row r="378" spans="10:23" ht="12" thickTop="1">
      <c r="J378" s="49"/>
      <c r="K378" s="158" t="s">
        <v>318</v>
      </c>
      <c r="L378" s="49"/>
      <c r="M378" s="159">
        <f aca="true" t="shared" si="138" ref="M378:S378">M179+M205+M377</f>
        <v>3362910</v>
      </c>
      <c r="N378" s="159">
        <f t="shared" si="138"/>
        <v>3959781</v>
      </c>
      <c r="O378" s="159">
        <f t="shared" si="138"/>
        <v>6650948</v>
      </c>
      <c r="P378" s="159">
        <f t="shared" si="138"/>
        <v>4790970</v>
      </c>
      <c r="Q378" s="160">
        <f t="shared" si="138"/>
        <v>6794242</v>
      </c>
      <c r="R378" s="159">
        <f t="shared" si="138"/>
        <v>3776450</v>
      </c>
      <c r="S378" s="160">
        <f t="shared" si="138"/>
        <v>4880500.87</v>
      </c>
      <c r="T378" s="363">
        <f>S378/R378</f>
        <v>1.29235151266401</v>
      </c>
      <c r="U378" s="161"/>
      <c r="V378" s="161"/>
      <c r="W378" s="161"/>
    </row>
    <row r="379" spans="10:23" ht="11.25">
      <c r="J379" s="31"/>
      <c r="K379" s="31"/>
      <c r="L379" s="31"/>
      <c r="M379" s="32"/>
      <c r="N379" s="35"/>
      <c r="O379" s="32"/>
      <c r="P379" s="35"/>
      <c r="Q379" s="205"/>
      <c r="R379" s="183"/>
      <c r="S379" s="139"/>
      <c r="T379" s="331"/>
      <c r="U379" s="206"/>
      <c r="V379" s="206"/>
      <c r="W379" s="206"/>
    </row>
    <row r="380" spans="1:23" ht="11.25">
      <c r="A380" s="19"/>
      <c r="B380" s="19"/>
      <c r="C380" s="19"/>
      <c r="D380" s="19"/>
      <c r="E380" s="19"/>
      <c r="F380" s="19"/>
      <c r="G380" s="19"/>
      <c r="H380" s="19"/>
      <c r="I380" s="19"/>
      <c r="J380" s="120" t="s">
        <v>279</v>
      </c>
      <c r="K380" s="120" t="s">
        <v>278</v>
      </c>
      <c r="L380" s="120"/>
      <c r="M380" s="21"/>
      <c r="N380" s="21"/>
      <c r="O380" s="21"/>
      <c r="P380" s="21"/>
      <c r="Q380" s="164"/>
      <c r="R380" s="165"/>
      <c r="S380" s="165"/>
      <c r="T380" s="364"/>
      <c r="U380" s="166"/>
      <c r="V380" s="166"/>
      <c r="W380" s="166"/>
    </row>
    <row r="381" spans="1:23" ht="11.25">
      <c r="A381" s="19"/>
      <c r="B381" s="19"/>
      <c r="C381" s="19"/>
      <c r="D381" s="19"/>
      <c r="E381" s="19"/>
      <c r="F381" s="19"/>
      <c r="G381" s="19"/>
      <c r="H381" s="19"/>
      <c r="I381" s="19"/>
      <c r="J381" s="121" t="s">
        <v>286</v>
      </c>
      <c r="K381" s="9" t="s">
        <v>261</v>
      </c>
      <c r="L381" s="9"/>
      <c r="M381" s="17"/>
      <c r="N381" s="17"/>
      <c r="O381" s="17"/>
      <c r="P381" s="17"/>
      <c r="Q381" s="167"/>
      <c r="R381" s="168"/>
      <c r="S381" s="168"/>
      <c r="T381" s="358"/>
      <c r="U381" s="169"/>
      <c r="V381" s="169"/>
      <c r="W381" s="169"/>
    </row>
    <row r="382" spans="1:23" ht="11.25">
      <c r="A382" s="19"/>
      <c r="B382" s="19"/>
      <c r="C382" s="19"/>
      <c r="D382" s="19"/>
      <c r="E382" s="19"/>
      <c r="F382" s="19"/>
      <c r="G382" s="19"/>
      <c r="H382" s="19"/>
      <c r="I382" s="19">
        <v>900</v>
      </c>
      <c r="J382" s="19" t="s">
        <v>250</v>
      </c>
      <c r="K382" s="19" t="s">
        <v>120</v>
      </c>
      <c r="L382" s="19"/>
      <c r="M382" s="20"/>
      <c r="N382" s="20"/>
      <c r="O382" s="20"/>
      <c r="P382" s="20"/>
      <c r="Q382" s="162"/>
      <c r="R382" s="170"/>
      <c r="S382" s="170"/>
      <c r="T382" s="329"/>
      <c r="U382" s="171"/>
      <c r="V382" s="171"/>
      <c r="W382" s="171"/>
    </row>
    <row r="383" spans="1:23" ht="11.25">
      <c r="A383" s="7" t="s">
        <v>399</v>
      </c>
      <c r="B383" s="7"/>
      <c r="C383" s="7"/>
      <c r="D383" s="7"/>
      <c r="E383" s="7"/>
      <c r="F383" s="7"/>
      <c r="G383" s="7"/>
      <c r="H383" s="7"/>
      <c r="I383" s="7"/>
      <c r="J383" s="123" t="s">
        <v>171</v>
      </c>
      <c r="K383" s="123" t="s">
        <v>170</v>
      </c>
      <c r="L383" s="123"/>
      <c r="M383" s="15"/>
      <c r="N383" s="15"/>
      <c r="O383" s="15"/>
      <c r="P383" s="15"/>
      <c r="Q383" s="148"/>
      <c r="R383" s="147"/>
      <c r="S383" s="147"/>
      <c r="T383" s="344"/>
      <c r="U383" s="149"/>
      <c r="V383" s="149"/>
      <c r="W383" s="149"/>
    </row>
    <row r="384" spans="1:23" ht="11.25">
      <c r="A384" s="8" t="s">
        <v>439</v>
      </c>
      <c r="B384" s="8"/>
      <c r="C384" s="8"/>
      <c r="D384" s="8"/>
      <c r="E384" s="8"/>
      <c r="F384" s="8"/>
      <c r="G384" s="8"/>
      <c r="H384" s="8"/>
      <c r="I384" s="8">
        <v>911</v>
      </c>
      <c r="J384" s="8" t="s">
        <v>136</v>
      </c>
      <c r="K384" s="8" t="s">
        <v>172</v>
      </c>
      <c r="L384" s="8"/>
      <c r="M384" s="16"/>
      <c r="N384" s="16"/>
      <c r="O384" s="16"/>
      <c r="P384" s="16"/>
      <c r="Q384" s="142"/>
      <c r="R384" s="141"/>
      <c r="S384" s="141"/>
      <c r="T384" s="342"/>
      <c r="U384" s="143"/>
      <c r="V384" s="143"/>
      <c r="W384" s="143"/>
    </row>
    <row r="385" spans="1:23" ht="11.25">
      <c r="A385" s="19" t="s">
        <v>439</v>
      </c>
      <c r="I385" s="1">
        <v>911</v>
      </c>
      <c r="J385" s="67">
        <v>3</v>
      </c>
      <c r="K385" s="67" t="s">
        <v>7</v>
      </c>
      <c r="L385" s="67"/>
      <c r="M385" s="81">
        <f aca="true" t="shared" si="139" ref="M385:S385">M386+M390</f>
        <v>15962</v>
      </c>
      <c r="N385" s="80">
        <f t="shared" si="139"/>
        <v>19551</v>
      </c>
      <c r="O385" s="80">
        <f t="shared" si="139"/>
        <v>22600</v>
      </c>
      <c r="P385" s="80">
        <f t="shared" si="139"/>
        <v>21829</v>
      </c>
      <c r="Q385" s="126">
        <f t="shared" si="139"/>
        <v>22600</v>
      </c>
      <c r="R385" s="80">
        <f t="shared" si="139"/>
        <v>22000</v>
      </c>
      <c r="S385" s="127">
        <f t="shared" si="139"/>
        <v>25163</v>
      </c>
      <c r="T385" s="349">
        <f aca="true" t="shared" si="140" ref="T385:T392">S385/R385</f>
        <v>1.1437727272727272</v>
      </c>
      <c r="U385" s="128">
        <f aca="true" t="shared" si="141" ref="U385:U391">P385/O385*100</f>
        <v>96.58849557522123</v>
      </c>
      <c r="V385" s="128">
        <f aca="true" t="shared" si="142" ref="V385:V391">Q385/P385*100</f>
        <v>103.53199871730267</v>
      </c>
      <c r="W385" s="128">
        <f aca="true" t="shared" si="143" ref="W385:W391">R385/Q385*100</f>
        <v>97.34513274336283</v>
      </c>
    </row>
    <row r="386" spans="1:23" ht="11.25">
      <c r="A386" s="19" t="s">
        <v>439</v>
      </c>
      <c r="I386" s="1">
        <v>911</v>
      </c>
      <c r="J386" s="23">
        <v>32</v>
      </c>
      <c r="K386" s="30" t="s">
        <v>38</v>
      </c>
      <c r="L386" s="29"/>
      <c r="M386" s="24">
        <f aca="true" t="shared" si="144" ref="M386:R386">M387+M388</f>
        <v>8922</v>
      </c>
      <c r="N386" s="28">
        <f>N387+N388</f>
        <v>12551</v>
      </c>
      <c r="O386" s="28">
        <f t="shared" si="144"/>
        <v>13000</v>
      </c>
      <c r="P386" s="28">
        <f t="shared" si="144"/>
        <v>13829</v>
      </c>
      <c r="Q386" s="130">
        <f>Q387+Q388</f>
        <v>13000</v>
      </c>
      <c r="R386" s="247">
        <f t="shared" si="144"/>
        <v>14000</v>
      </c>
      <c r="S386" s="129">
        <f>S387+S388</f>
        <v>15163</v>
      </c>
      <c r="T386" s="350">
        <f t="shared" si="140"/>
        <v>1.0830714285714285</v>
      </c>
      <c r="U386" s="128">
        <f t="shared" si="141"/>
        <v>106.37692307692308</v>
      </c>
      <c r="V386" s="128">
        <f t="shared" si="142"/>
        <v>94.00535107383035</v>
      </c>
      <c r="W386" s="128">
        <f t="shared" si="143"/>
        <v>107.6923076923077</v>
      </c>
    </row>
    <row r="387" spans="1:23" ht="11.25">
      <c r="A387" s="19" t="s">
        <v>439</v>
      </c>
      <c r="C387" s="1">
        <v>2</v>
      </c>
      <c r="D387" s="1">
        <v>3</v>
      </c>
      <c r="E387" s="1">
        <v>4</v>
      </c>
      <c r="I387" s="1">
        <v>911</v>
      </c>
      <c r="J387" s="23">
        <v>3237</v>
      </c>
      <c r="K387" s="30" t="s">
        <v>206</v>
      </c>
      <c r="L387" s="29"/>
      <c r="M387" s="24">
        <v>8922</v>
      </c>
      <c r="N387" s="28">
        <v>9914</v>
      </c>
      <c r="O387" s="28">
        <v>10000</v>
      </c>
      <c r="P387" s="28">
        <v>9914</v>
      </c>
      <c r="Q387" s="130">
        <v>10000</v>
      </c>
      <c r="R387" s="247">
        <v>10000</v>
      </c>
      <c r="S387" s="129">
        <v>12000</v>
      </c>
      <c r="T387" s="350">
        <f t="shared" si="140"/>
        <v>1.2</v>
      </c>
      <c r="U387" s="128">
        <f t="shared" si="141"/>
        <v>99.14</v>
      </c>
      <c r="V387" s="128">
        <f t="shared" si="142"/>
        <v>100.86746015735324</v>
      </c>
      <c r="W387" s="128">
        <f t="shared" si="143"/>
        <v>100</v>
      </c>
    </row>
    <row r="388" spans="1:23" ht="11.25">
      <c r="A388" s="19" t="s">
        <v>439</v>
      </c>
      <c r="I388" s="1">
        <v>911</v>
      </c>
      <c r="J388" s="66">
        <v>322</v>
      </c>
      <c r="K388" s="66" t="s">
        <v>93</v>
      </c>
      <c r="L388" s="66"/>
      <c r="M388" s="24">
        <f aca="true" t="shared" si="145" ref="M388:S388">M389</f>
        <v>0</v>
      </c>
      <c r="N388" s="28">
        <f t="shared" si="145"/>
        <v>2637</v>
      </c>
      <c r="O388" s="28">
        <f t="shared" si="145"/>
        <v>3000</v>
      </c>
      <c r="P388" s="28">
        <f t="shared" si="145"/>
        <v>3915</v>
      </c>
      <c r="Q388" s="130">
        <f t="shared" si="145"/>
        <v>3000</v>
      </c>
      <c r="R388" s="247">
        <f t="shared" si="145"/>
        <v>4000</v>
      </c>
      <c r="S388" s="129">
        <f t="shared" si="145"/>
        <v>3163</v>
      </c>
      <c r="T388" s="350">
        <f t="shared" si="140"/>
        <v>0.79075</v>
      </c>
      <c r="U388" s="128">
        <f t="shared" si="141"/>
        <v>130.5</v>
      </c>
      <c r="V388" s="128">
        <f t="shared" si="142"/>
        <v>76.62835249042146</v>
      </c>
      <c r="W388" s="128">
        <f t="shared" si="143"/>
        <v>133.33333333333331</v>
      </c>
    </row>
    <row r="389" spans="1:23" ht="11.25">
      <c r="A389" s="19" t="s">
        <v>439</v>
      </c>
      <c r="E389" s="1">
        <v>4</v>
      </c>
      <c r="I389" s="1">
        <v>911</v>
      </c>
      <c r="J389" s="23">
        <v>3221</v>
      </c>
      <c r="K389" s="30" t="s">
        <v>314</v>
      </c>
      <c r="L389" s="29"/>
      <c r="M389" s="24">
        <v>0</v>
      </c>
      <c r="N389" s="28">
        <v>2637</v>
      </c>
      <c r="O389" s="28">
        <v>3000</v>
      </c>
      <c r="P389" s="28">
        <v>3915</v>
      </c>
      <c r="Q389" s="130">
        <v>3000</v>
      </c>
      <c r="R389" s="247">
        <v>4000</v>
      </c>
      <c r="S389" s="129">
        <v>3163</v>
      </c>
      <c r="T389" s="350">
        <f t="shared" si="140"/>
        <v>0.79075</v>
      </c>
      <c r="U389" s="128">
        <f t="shared" si="141"/>
        <v>130.5</v>
      </c>
      <c r="V389" s="128">
        <f t="shared" si="142"/>
        <v>76.62835249042146</v>
      </c>
      <c r="W389" s="128">
        <f t="shared" si="143"/>
        <v>133.33333333333331</v>
      </c>
    </row>
    <row r="390" spans="1:23" ht="11.25">
      <c r="A390" s="19" t="s">
        <v>439</v>
      </c>
      <c r="I390" s="1">
        <v>911</v>
      </c>
      <c r="J390" s="23">
        <v>38</v>
      </c>
      <c r="K390" s="30" t="s">
        <v>259</v>
      </c>
      <c r="L390" s="29"/>
      <c r="M390" s="24">
        <f aca="true" t="shared" si="146" ref="M390:S390">M391</f>
        <v>7040</v>
      </c>
      <c r="N390" s="28">
        <f t="shared" si="146"/>
        <v>7000</v>
      </c>
      <c r="O390" s="28">
        <f t="shared" si="146"/>
        <v>9600</v>
      </c>
      <c r="P390" s="28">
        <f t="shared" si="146"/>
        <v>8000</v>
      </c>
      <c r="Q390" s="130">
        <f t="shared" si="146"/>
        <v>9600</v>
      </c>
      <c r="R390" s="247">
        <f t="shared" si="146"/>
        <v>8000</v>
      </c>
      <c r="S390" s="129">
        <f t="shared" si="146"/>
        <v>10000</v>
      </c>
      <c r="T390" s="350">
        <f t="shared" si="140"/>
        <v>1.25</v>
      </c>
      <c r="U390" s="128">
        <f t="shared" si="141"/>
        <v>83.33333333333334</v>
      </c>
      <c r="V390" s="128">
        <f t="shared" si="142"/>
        <v>120</v>
      </c>
      <c r="W390" s="128">
        <f t="shared" si="143"/>
        <v>83.33333333333334</v>
      </c>
    </row>
    <row r="391" spans="1:23" ht="12" thickBot="1">
      <c r="A391" s="19" t="s">
        <v>439</v>
      </c>
      <c r="E391" s="1">
        <v>4</v>
      </c>
      <c r="I391" s="1">
        <v>911</v>
      </c>
      <c r="J391" s="23">
        <v>3811</v>
      </c>
      <c r="K391" s="23" t="s">
        <v>260</v>
      </c>
      <c r="L391" s="23"/>
      <c r="M391" s="24">
        <v>7040</v>
      </c>
      <c r="N391" s="28">
        <v>7000</v>
      </c>
      <c r="O391" s="28">
        <v>9600</v>
      </c>
      <c r="P391" s="28">
        <v>8000</v>
      </c>
      <c r="Q391" s="130">
        <v>9600</v>
      </c>
      <c r="R391" s="247">
        <v>8000</v>
      </c>
      <c r="S391" s="129">
        <v>10000</v>
      </c>
      <c r="T391" s="350">
        <f t="shared" si="140"/>
        <v>1.25</v>
      </c>
      <c r="U391" s="128">
        <f t="shared" si="141"/>
        <v>83.33333333333334</v>
      </c>
      <c r="V391" s="128">
        <f t="shared" si="142"/>
        <v>120</v>
      </c>
      <c r="W391" s="128">
        <f t="shared" si="143"/>
        <v>83.33333333333334</v>
      </c>
    </row>
    <row r="392" spans="1:23" ht="11.25">
      <c r="A392" s="14"/>
      <c r="J392" s="178"/>
      <c r="K392" s="178" t="s">
        <v>316</v>
      </c>
      <c r="L392" s="178"/>
      <c r="M392" s="179">
        <f aca="true" t="shared" si="147" ref="M392:R392">M385</f>
        <v>15962</v>
      </c>
      <c r="N392" s="179">
        <f>N385</f>
        <v>19551</v>
      </c>
      <c r="O392" s="179">
        <f t="shared" si="147"/>
        <v>22600</v>
      </c>
      <c r="P392" s="179">
        <f t="shared" si="147"/>
        <v>21829</v>
      </c>
      <c r="Q392" s="180">
        <f>Q385</f>
        <v>22600</v>
      </c>
      <c r="R392" s="179">
        <f t="shared" si="147"/>
        <v>22000</v>
      </c>
      <c r="S392" s="180">
        <f>S385</f>
        <v>25163</v>
      </c>
      <c r="T392" s="352">
        <f t="shared" si="140"/>
        <v>1.1437727272727272</v>
      </c>
      <c r="U392" s="181"/>
      <c r="V392" s="181"/>
      <c r="W392" s="181"/>
    </row>
    <row r="393" spans="10:23" ht="11.25">
      <c r="J393" s="31"/>
      <c r="K393" s="31"/>
      <c r="L393" s="31"/>
      <c r="M393" s="32"/>
      <c r="N393" s="35"/>
      <c r="O393" s="32"/>
      <c r="P393" s="35"/>
      <c r="Q393" s="205"/>
      <c r="R393" s="183"/>
      <c r="S393" s="139"/>
      <c r="T393" s="331"/>
      <c r="U393" s="206"/>
      <c r="V393" s="206"/>
      <c r="W393" s="206"/>
    </row>
    <row r="394" spans="1:23" ht="11.25">
      <c r="A394" s="7" t="s">
        <v>400</v>
      </c>
      <c r="B394" s="7"/>
      <c r="C394" s="7"/>
      <c r="D394" s="7"/>
      <c r="E394" s="7"/>
      <c r="F394" s="7"/>
      <c r="G394" s="7"/>
      <c r="H394" s="7"/>
      <c r="I394" s="7"/>
      <c r="J394" s="123" t="s">
        <v>174</v>
      </c>
      <c r="K394" s="123" t="s">
        <v>173</v>
      </c>
      <c r="L394" s="123"/>
      <c r="M394" s="15"/>
      <c r="N394" s="15"/>
      <c r="O394" s="15"/>
      <c r="P394" s="15"/>
      <c r="Q394" s="148"/>
      <c r="R394" s="147"/>
      <c r="S394" s="147"/>
      <c r="T394" s="344"/>
      <c r="U394" s="149"/>
      <c r="V394" s="149"/>
      <c r="W394" s="149"/>
    </row>
    <row r="395" spans="1:23" ht="11.25">
      <c r="A395" s="8" t="s">
        <v>440</v>
      </c>
      <c r="B395" s="8"/>
      <c r="C395" s="8"/>
      <c r="D395" s="8"/>
      <c r="E395" s="8"/>
      <c r="F395" s="8"/>
      <c r="G395" s="8"/>
      <c r="H395" s="8"/>
      <c r="I395" s="8">
        <v>922</v>
      </c>
      <c r="J395" s="8" t="s">
        <v>176</v>
      </c>
      <c r="K395" s="8" t="s">
        <v>175</v>
      </c>
      <c r="L395" s="8"/>
      <c r="M395" s="16"/>
      <c r="N395" s="16"/>
      <c r="O395" s="16"/>
      <c r="P395" s="16"/>
      <c r="Q395" s="142"/>
      <c r="R395" s="141"/>
      <c r="S395" s="141"/>
      <c r="T395" s="342"/>
      <c r="U395" s="143"/>
      <c r="V395" s="143"/>
      <c r="W395" s="143"/>
    </row>
    <row r="396" spans="1:23" ht="11.25">
      <c r="A396" s="19" t="s">
        <v>440</v>
      </c>
      <c r="I396" s="1">
        <v>922</v>
      </c>
      <c r="J396" s="67">
        <v>3</v>
      </c>
      <c r="K396" s="67" t="s">
        <v>7</v>
      </c>
      <c r="L396" s="67"/>
      <c r="M396" s="81">
        <f aca="true" t="shared" si="148" ref="M396:S397">M397</f>
        <v>198440</v>
      </c>
      <c r="N396" s="80">
        <f t="shared" si="148"/>
        <v>38645</v>
      </c>
      <c r="O396" s="80">
        <f t="shared" si="148"/>
        <v>40000</v>
      </c>
      <c r="P396" s="80">
        <f t="shared" si="148"/>
        <v>30000</v>
      </c>
      <c r="Q396" s="126">
        <f t="shared" si="148"/>
        <v>65000</v>
      </c>
      <c r="R396" s="80">
        <f t="shared" si="148"/>
        <v>40000</v>
      </c>
      <c r="S396" s="127">
        <f t="shared" si="148"/>
        <v>40000</v>
      </c>
      <c r="T396" s="349">
        <f>S396/R396</f>
        <v>1</v>
      </c>
      <c r="U396" s="128">
        <f aca="true" t="shared" si="149" ref="U396:W398">P396/O396*100</f>
        <v>75</v>
      </c>
      <c r="V396" s="128">
        <f t="shared" si="149"/>
        <v>216.66666666666666</v>
      </c>
      <c r="W396" s="128">
        <f t="shared" si="149"/>
        <v>61.53846153846154</v>
      </c>
    </row>
    <row r="397" spans="1:23" ht="11.25">
      <c r="A397" s="19" t="s">
        <v>440</v>
      </c>
      <c r="I397" s="1">
        <v>922</v>
      </c>
      <c r="J397" s="23">
        <v>37</v>
      </c>
      <c r="K397" s="23" t="s">
        <v>100</v>
      </c>
      <c r="L397" s="23"/>
      <c r="M397" s="24">
        <f t="shared" si="148"/>
        <v>198440</v>
      </c>
      <c r="N397" s="28">
        <f t="shared" si="148"/>
        <v>38645</v>
      </c>
      <c r="O397" s="28">
        <f t="shared" si="148"/>
        <v>40000</v>
      </c>
      <c r="P397" s="28">
        <f t="shared" si="148"/>
        <v>30000</v>
      </c>
      <c r="Q397" s="130">
        <f t="shared" si="148"/>
        <v>65000</v>
      </c>
      <c r="R397" s="247">
        <f t="shared" si="148"/>
        <v>40000</v>
      </c>
      <c r="S397" s="129">
        <f t="shared" si="148"/>
        <v>40000</v>
      </c>
      <c r="T397" s="350">
        <f>S397/R397</f>
        <v>1</v>
      </c>
      <c r="U397" s="128">
        <f t="shared" si="149"/>
        <v>75</v>
      </c>
      <c r="V397" s="128">
        <f t="shared" si="149"/>
        <v>216.66666666666666</v>
      </c>
      <c r="W397" s="128">
        <f t="shared" si="149"/>
        <v>61.53846153846154</v>
      </c>
    </row>
    <row r="398" spans="1:23" ht="12" thickBot="1">
      <c r="A398" s="19" t="s">
        <v>440</v>
      </c>
      <c r="C398" s="1">
        <v>2</v>
      </c>
      <c r="F398" s="1">
        <v>4</v>
      </c>
      <c r="I398" s="1">
        <v>922</v>
      </c>
      <c r="J398" s="23">
        <v>3721</v>
      </c>
      <c r="K398" s="23" t="s">
        <v>101</v>
      </c>
      <c r="L398" s="23"/>
      <c r="M398" s="24">
        <v>198440</v>
      </c>
      <c r="N398" s="28">
        <v>38645</v>
      </c>
      <c r="O398" s="28">
        <v>40000</v>
      </c>
      <c r="P398" s="28">
        <v>30000</v>
      </c>
      <c r="Q398" s="130">
        <v>65000</v>
      </c>
      <c r="R398" s="247">
        <v>40000</v>
      </c>
      <c r="S398" s="129">
        <v>40000</v>
      </c>
      <c r="T398" s="350">
        <f>S398/R398</f>
        <v>1</v>
      </c>
      <c r="U398" s="128">
        <f t="shared" si="149"/>
        <v>75</v>
      </c>
      <c r="V398" s="128">
        <f t="shared" si="149"/>
        <v>216.66666666666666</v>
      </c>
      <c r="W398" s="128">
        <f t="shared" si="149"/>
        <v>61.53846153846154</v>
      </c>
    </row>
    <row r="399" spans="1:23" ht="11.25">
      <c r="A399" s="14"/>
      <c r="J399" s="178"/>
      <c r="K399" s="178" t="s">
        <v>316</v>
      </c>
      <c r="L399" s="178"/>
      <c r="M399" s="179">
        <f aca="true" t="shared" si="150" ref="M399:R399">M396</f>
        <v>198440</v>
      </c>
      <c r="N399" s="179">
        <f>N396</f>
        <v>38645</v>
      </c>
      <c r="O399" s="179">
        <f t="shared" si="150"/>
        <v>40000</v>
      </c>
      <c r="P399" s="179">
        <f t="shared" si="150"/>
        <v>30000</v>
      </c>
      <c r="Q399" s="180">
        <f>Q396</f>
        <v>65000</v>
      </c>
      <c r="R399" s="179">
        <f t="shared" si="150"/>
        <v>40000</v>
      </c>
      <c r="S399" s="180">
        <f>S396</f>
        <v>40000</v>
      </c>
      <c r="T399" s="352">
        <f>S399/R399</f>
        <v>1</v>
      </c>
      <c r="U399" s="181"/>
      <c r="V399" s="181"/>
      <c r="W399" s="181"/>
    </row>
    <row r="400" spans="10:23" ht="11.25">
      <c r="J400" s="31"/>
      <c r="K400" s="31"/>
      <c r="L400" s="31"/>
      <c r="M400" s="32"/>
      <c r="N400" s="93"/>
      <c r="O400" s="32"/>
      <c r="P400" s="35"/>
      <c r="Q400" s="205"/>
      <c r="R400" s="183"/>
      <c r="S400" s="139"/>
      <c r="T400" s="331"/>
      <c r="U400" s="206"/>
      <c r="V400" s="206"/>
      <c r="W400" s="206"/>
    </row>
    <row r="401" spans="1:23" ht="11.25">
      <c r="A401" s="7" t="s">
        <v>401</v>
      </c>
      <c r="B401" s="7"/>
      <c r="C401" s="7"/>
      <c r="D401" s="7"/>
      <c r="E401" s="7"/>
      <c r="F401" s="7"/>
      <c r="G401" s="7"/>
      <c r="H401" s="7"/>
      <c r="I401" s="7"/>
      <c r="J401" s="123" t="s">
        <v>178</v>
      </c>
      <c r="K401" s="123" t="s">
        <v>177</v>
      </c>
      <c r="L401" s="123"/>
      <c r="M401" s="15"/>
      <c r="N401" s="212"/>
      <c r="O401" s="15"/>
      <c r="P401" s="15"/>
      <c r="Q401" s="148"/>
      <c r="R401" s="147"/>
      <c r="S401" s="147"/>
      <c r="T401" s="344"/>
      <c r="U401" s="149"/>
      <c r="V401" s="149"/>
      <c r="W401" s="149"/>
    </row>
    <row r="402" spans="1:23" ht="11.25">
      <c r="A402" s="8" t="s">
        <v>441</v>
      </c>
      <c r="B402" s="8"/>
      <c r="C402" s="8"/>
      <c r="D402" s="8"/>
      <c r="E402" s="8"/>
      <c r="F402" s="8"/>
      <c r="G402" s="8"/>
      <c r="H402" s="8"/>
      <c r="I402" s="8">
        <v>1040</v>
      </c>
      <c r="J402" s="8" t="s">
        <v>136</v>
      </c>
      <c r="K402" s="8" t="s">
        <v>179</v>
      </c>
      <c r="L402" s="8"/>
      <c r="M402" s="16"/>
      <c r="N402" s="207"/>
      <c r="O402" s="16"/>
      <c r="P402" s="16"/>
      <c r="Q402" s="142"/>
      <c r="R402" s="141"/>
      <c r="S402" s="141"/>
      <c r="T402" s="342"/>
      <c r="U402" s="143"/>
      <c r="V402" s="143"/>
      <c r="W402" s="143"/>
    </row>
    <row r="403" spans="1:23" ht="11.25">
      <c r="A403" s="60" t="s">
        <v>441</v>
      </c>
      <c r="I403" s="1">
        <v>1040</v>
      </c>
      <c r="J403" s="67">
        <v>3</v>
      </c>
      <c r="K403" s="67" t="s">
        <v>7</v>
      </c>
      <c r="L403" s="67"/>
      <c r="M403" s="81">
        <f aca="true" t="shared" si="151" ref="M403:S404">M404</f>
        <v>0</v>
      </c>
      <c r="N403" s="80">
        <f t="shared" si="151"/>
        <v>20000</v>
      </c>
      <c r="O403" s="81">
        <f t="shared" si="151"/>
        <v>25000</v>
      </c>
      <c r="P403" s="80">
        <f t="shared" si="151"/>
        <v>20000</v>
      </c>
      <c r="Q403" s="126">
        <f t="shared" si="151"/>
        <v>25000</v>
      </c>
      <c r="R403" s="80">
        <f t="shared" si="151"/>
        <v>20000</v>
      </c>
      <c r="S403" s="127">
        <f t="shared" si="151"/>
        <v>22000</v>
      </c>
      <c r="T403" s="349">
        <f>S403/R403</f>
        <v>1.1</v>
      </c>
      <c r="U403" s="128">
        <f aca="true" t="shared" si="152" ref="U403:W405">P403/O403*100</f>
        <v>80</v>
      </c>
      <c r="V403" s="128">
        <f t="shared" si="152"/>
        <v>125</v>
      </c>
      <c r="W403" s="128">
        <f t="shared" si="152"/>
        <v>80</v>
      </c>
    </row>
    <row r="404" spans="1:23" ht="11.25">
      <c r="A404" s="60" t="s">
        <v>441</v>
      </c>
      <c r="I404" s="1">
        <v>1040</v>
      </c>
      <c r="J404" s="23">
        <v>37</v>
      </c>
      <c r="K404" s="23" t="s">
        <v>102</v>
      </c>
      <c r="L404" s="23"/>
      <c r="M404" s="24">
        <f t="shared" si="151"/>
        <v>0</v>
      </c>
      <c r="N404" s="28">
        <f t="shared" si="151"/>
        <v>20000</v>
      </c>
      <c r="O404" s="24">
        <f t="shared" si="151"/>
        <v>25000</v>
      </c>
      <c r="P404" s="28">
        <f t="shared" si="151"/>
        <v>20000</v>
      </c>
      <c r="Q404" s="130">
        <f t="shared" si="151"/>
        <v>25000</v>
      </c>
      <c r="R404" s="247">
        <f t="shared" si="151"/>
        <v>20000</v>
      </c>
      <c r="S404" s="129">
        <f t="shared" si="151"/>
        <v>22000</v>
      </c>
      <c r="T404" s="350">
        <f>S404/R404</f>
        <v>1.1</v>
      </c>
      <c r="U404" s="128">
        <f t="shared" si="152"/>
        <v>80</v>
      </c>
      <c r="V404" s="128">
        <f t="shared" si="152"/>
        <v>125</v>
      </c>
      <c r="W404" s="128">
        <f t="shared" si="152"/>
        <v>80</v>
      </c>
    </row>
    <row r="405" spans="1:23" ht="12" thickBot="1">
      <c r="A405" s="60" t="s">
        <v>441</v>
      </c>
      <c r="C405" s="1">
        <v>2</v>
      </c>
      <c r="F405" s="1">
        <v>4</v>
      </c>
      <c r="I405" s="1">
        <v>1040</v>
      </c>
      <c r="J405" s="23">
        <v>3721</v>
      </c>
      <c r="K405" s="23" t="s">
        <v>101</v>
      </c>
      <c r="L405" s="23"/>
      <c r="M405" s="24">
        <v>0</v>
      </c>
      <c r="N405" s="28">
        <v>20000</v>
      </c>
      <c r="O405" s="24">
        <v>25000</v>
      </c>
      <c r="P405" s="28">
        <v>20000</v>
      </c>
      <c r="Q405" s="130">
        <v>25000</v>
      </c>
      <c r="R405" s="247">
        <v>20000</v>
      </c>
      <c r="S405" s="129">
        <v>22000</v>
      </c>
      <c r="T405" s="350">
        <f>S405/R405</f>
        <v>1.1</v>
      </c>
      <c r="U405" s="128">
        <f t="shared" si="152"/>
        <v>80</v>
      </c>
      <c r="V405" s="128">
        <f t="shared" si="152"/>
        <v>125</v>
      </c>
      <c r="W405" s="128">
        <f t="shared" si="152"/>
        <v>80</v>
      </c>
    </row>
    <row r="406" spans="1:23" ht="12" thickBot="1">
      <c r="A406" s="14"/>
      <c r="J406" s="178"/>
      <c r="K406" s="178" t="s">
        <v>316</v>
      </c>
      <c r="L406" s="178"/>
      <c r="M406" s="179">
        <f aca="true" t="shared" si="153" ref="M406:R406">M403</f>
        <v>0</v>
      </c>
      <c r="N406" s="179">
        <f>N403</f>
        <v>20000</v>
      </c>
      <c r="O406" s="179">
        <f t="shared" si="153"/>
        <v>25000</v>
      </c>
      <c r="P406" s="179">
        <f t="shared" si="153"/>
        <v>20000</v>
      </c>
      <c r="Q406" s="180">
        <f>Q403</f>
        <v>25000</v>
      </c>
      <c r="R406" s="179">
        <f t="shared" si="153"/>
        <v>20000</v>
      </c>
      <c r="S406" s="180">
        <f>S403</f>
        <v>22000</v>
      </c>
      <c r="T406" s="352">
        <f>S406/R406</f>
        <v>1.1</v>
      </c>
      <c r="U406" s="181"/>
      <c r="V406" s="181"/>
      <c r="W406" s="181"/>
    </row>
    <row r="407" spans="10:23" ht="12" thickBot="1">
      <c r="J407" s="154"/>
      <c r="K407" s="154" t="s">
        <v>323</v>
      </c>
      <c r="L407" s="154"/>
      <c r="M407" s="155">
        <f aca="true" t="shared" si="154" ref="M407:S407">M392+M399+M406</f>
        <v>214402</v>
      </c>
      <c r="N407" s="155">
        <f t="shared" si="154"/>
        <v>78196</v>
      </c>
      <c r="O407" s="155">
        <f t="shared" si="154"/>
        <v>87600</v>
      </c>
      <c r="P407" s="155">
        <f t="shared" si="154"/>
        <v>71829</v>
      </c>
      <c r="Q407" s="156">
        <f t="shared" si="154"/>
        <v>112600</v>
      </c>
      <c r="R407" s="155">
        <f t="shared" si="154"/>
        <v>82000</v>
      </c>
      <c r="S407" s="156">
        <f t="shared" si="154"/>
        <v>87163</v>
      </c>
      <c r="T407" s="357">
        <f>S407/R407</f>
        <v>1.0629634146341462</v>
      </c>
      <c r="U407" s="157"/>
      <c r="V407" s="157"/>
      <c r="W407" s="157"/>
    </row>
    <row r="408" spans="10:23" ht="12" thickTop="1">
      <c r="J408" s="31"/>
      <c r="K408" s="31"/>
      <c r="L408" s="31"/>
      <c r="M408" s="32"/>
      <c r="N408" s="35"/>
      <c r="O408" s="32"/>
      <c r="P408" s="35"/>
      <c r="Q408" s="205"/>
      <c r="R408" s="183"/>
      <c r="S408" s="139"/>
      <c r="T408" s="331"/>
      <c r="U408" s="206"/>
      <c r="V408" s="206"/>
      <c r="W408" s="206"/>
    </row>
    <row r="409" spans="1:23" ht="11.25">
      <c r="A409" s="19"/>
      <c r="B409" s="19"/>
      <c r="C409" s="19"/>
      <c r="D409" s="19"/>
      <c r="E409" s="19"/>
      <c r="F409" s="19"/>
      <c r="G409" s="19"/>
      <c r="H409" s="19"/>
      <c r="I409" s="19"/>
      <c r="J409" s="121" t="s">
        <v>287</v>
      </c>
      <c r="K409" s="121" t="s">
        <v>180</v>
      </c>
      <c r="L409" s="121"/>
      <c r="M409" s="17"/>
      <c r="N409" s="17"/>
      <c r="O409" s="17"/>
      <c r="P409" s="17"/>
      <c r="Q409" s="167"/>
      <c r="R409" s="168"/>
      <c r="S409" s="168"/>
      <c r="T409" s="358"/>
      <c r="U409" s="169"/>
      <c r="V409" s="169"/>
      <c r="W409" s="169"/>
    </row>
    <row r="410" spans="1:23" ht="11.25">
      <c r="A410" s="19"/>
      <c r="B410" s="19"/>
      <c r="C410" s="19"/>
      <c r="D410" s="19"/>
      <c r="E410" s="19"/>
      <c r="F410" s="19"/>
      <c r="G410" s="19"/>
      <c r="H410" s="19"/>
      <c r="I410" s="19">
        <v>800</v>
      </c>
      <c r="J410" s="19" t="s">
        <v>250</v>
      </c>
      <c r="K410" s="19" t="s">
        <v>369</v>
      </c>
      <c r="L410" s="19"/>
      <c r="M410" s="20"/>
      <c r="N410" s="20"/>
      <c r="O410" s="20"/>
      <c r="P410" s="20"/>
      <c r="Q410" s="162"/>
      <c r="R410" s="170"/>
      <c r="S410" s="170"/>
      <c r="T410" s="329"/>
      <c r="U410" s="171"/>
      <c r="V410" s="171"/>
      <c r="W410" s="171"/>
    </row>
    <row r="411" spans="1:23" ht="11.25">
      <c r="A411" s="7" t="s">
        <v>402</v>
      </c>
      <c r="B411" s="7"/>
      <c r="C411" s="7"/>
      <c r="D411" s="7"/>
      <c r="E411" s="7"/>
      <c r="F411" s="7"/>
      <c r="G411" s="7"/>
      <c r="H411" s="7"/>
      <c r="I411" s="7"/>
      <c r="J411" s="123" t="s">
        <v>182</v>
      </c>
      <c r="K411" s="123" t="s">
        <v>181</v>
      </c>
      <c r="L411" s="123"/>
      <c r="M411" s="15"/>
      <c r="N411" s="15"/>
      <c r="O411" s="15"/>
      <c r="P411" s="15"/>
      <c r="Q411" s="148"/>
      <c r="R411" s="147"/>
      <c r="S411" s="147"/>
      <c r="T411" s="344"/>
      <c r="U411" s="149"/>
      <c r="V411" s="149"/>
      <c r="W411" s="149"/>
    </row>
    <row r="412" spans="1:23" ht="11.25">
      <c r="A412" s="8" t="s">
        <v>442</v>
      </c>
      <c r="B412" s="8"/>
      <c r="C412" s="8"/>
      <c r="D412" s="8"/>
      <c r="E412" s="8"/>
      <c r="F412" s="8"/>
      <c r="G412" s="8"/>
      <c r="H412" s="8"/>
      <c r="I412" s="8">
        <v>820</v>
      </c>
      <c r="J412" s="8" t="s">
        <v>136</v>
      </c>
      <c r="K412" s="8" t="s">
        <v>183</v>
      </c>
      <c r="L412" s="8"/>
      <c r="M412" s="16"/>
      <c r="N412" s="16"/>
      <c r="O412" s="16"/>
      <c r="P412" s="16"/>
      <c r="Q412" s="142"/>
      <c r="R412" s="141"/>
      <c r="S412" s="141"/>
      <c r="T412" s="342"/>
      <c r="U412" s="143"/>
      <c r="V412" s="143"/>
      <c r="W412" s="143"/>
    </row>
    <row r="413" spans="1:23" ht="11.25">
      <c r="A413" s="19" t="s">
        <v>442</v>
      </c>
      <c r="I413" s="1">
        <v>820</v>
      </c>
      <c r="J413" s="104">
        <v>3</v>
      </c>
      <c r="K413" s="104" t="s">
        <v>7</v>
      </c>
      <c r="L413" s="104"/>
      <c r="M413" s="81">
        <f aca="true" t="shared" si="155" ref="M413:R413">M414+M418</f>
        <v>40250</v>
      </c>
      <c r="N413" s="80">
        <f>N414+N418</f>
        <v>34000</v>
      </c>
      <c r="O413" s="80">
        <f t="shared" si="155"/>
        <v>35000</v>
      </c>
      <c r="P413" s="80">
        <f t="shared" si="155"/>
        <v>35000</v>
      </c>
      <c r="Q413" s="126">
        <f>Q414+Q418</f>
        <v>45000</v>
      </c>
      <c r="R413" s="80">
        <f t="shared" si="155"/>
        <v>35000</v>
      </c>
      <c r="S413" s="127">
        <f>S414+S418</f>
        <v>50000</v>
      </c>
      <c r="T413" s="349">
        <f aca="true" t="shared" si="156" ref="T413:T420">S413/R413</f>
        <v>1.4285714285714286</v>
      </c>
      <c r="U413" s="128">
        <f aca="true" t="shared" si="157" ref="U413:U419">P413/O413*100</f>
        <v>100</v>
      </c>
      <c r="V413" s="128">
        <f aca="true" t="shared" si="158" ref="V413:V419">Q413/P413*100</f>
        <v>128.57142857142858</v>
      </c>
      <c r="W413" s="128">
        <f aca="true" t="shared" si="159" ref="W413:W419">R413/Q413*100</f>
        <v>77.77777777777779</v>
      </c>
    </row>
    <row r="414" spans="1:23" ht="11.25" hidden="1">
      <c r="A414" s="19" t="s">
        <v>442</v>
      </c>
      <c r="I414" s="1">
        <v>820</v>
      </c>
      <c r="J414" s="27">
        <v>32</v>
      </c>
      <c r="K414" s="72" t="s">
        <v>38</v>
      </c>
      <c r="L414" s="73"/>
      <c r="M414" s="24">
        <f aca="true" t="shared" si="160" ref="M414:R414">M415+M416</f>
        <v>0</v>
      </c>
      <c r="N414" s="28">
        <f>N415+N416</f>
        <v>0</v>
      </c>
      <c r="O414" s="28">
        <f t="shared" si="160"/>
        <v>0</v>
      </c>
      <c r="P414" s="28">
        <f t="shared" si="160"/>
        <v>0</v>
      </c>
      <c r="Q414" s="130">
        <f>Q415+Q416</f>
        <v>0</v>
      </c>
      <c r="R414" s="80">
        <f t="shared" si="160"/>
        <v>0</v>
      </c>
      <c r="S414" s="129">
        <f>S415+S416</f>
        <v>0</v>
      </c>
      <c r="T414" s="350" t="e">
        <f t="shared" si="156"/>
        <v>#DIV/0!</v>
      </c>
      <c r="U414" s="128" t="e">
        <f t="shared" si="157"/>
        <v>#DIV/0!</v>
      </c>
      <c r="V414" s="128" t="e">
        <f t="shared" si="158"/>
        <v>#DIV/0!</v>
      </c>
      <c r="W414" s="128" t="e">
        <f t="shared" si="159"/>
        <v>#DIV/0!</v>
      </c>
    </row>
    <row r="415" spans="1:23" ht="11.25" hidden="1">
      <c r="A415" s="19" t="s">
        <v>442</v>
      </c>
      <c r="I415" s="1">
        <v>820</v>
      </c>
      <c r="J415" s="74">
        <v>322</v>
      </c>
      <c r="K415" s="74" t="s">
        <v>93</v>
      </c>
      <c r="L415" s="74"/>
      <c r="M415" s="24">
        <v>0</v>
      </c>
      <c r="N415" s="28">
        <v>0</v>
      </c>
      <c r="O415" s="28">
        <v>0</v>
      </c>
      <c r="P415" s="28">
        <v>0</v>
      </c>
      <c r="Q415" s="130">
        <v>0</v>
      </c>
      <c r="R415" s="80">
        <v>0</v>
      </c>
      <c r="S415" s="129">
        <v>0</v>
      </c>
      <c r="T415" s="350" t="e">
        <f t="shared" si="156"/>
        <v>#DIV/0!</v>
      </c>
      <c r="U415" s="128" t="e">
        <f t="shared" si="157"/>
        <v>#DIV/0!</v>
      </c>
      <c r="V415" s="128" t="e">
        <f t="shared" si="158"/>
        <v>#DIV/0!</v>
      </c>
      <c r="W415" s="128" t="e">
        <f t="shared" si="159"/>
        <v>#DIV/0!</v>
      </c>
    </row>
    <row r="416" spans="1:23" ht="11.25" hidden="1">
      <c r="A416" s="19" t="s">
        <v>442</v>
      </c>
      <c r="I416" s="1">
        <v>820</v>
      </c>
      <c r="J416" s="74">
        <v>323</v>
      </c>
      <c r="K416" s="74" t="s">
        <v>41</v>
      </c>
      <c r="L416" s="74"/>
      <c r="M416" s="24">
        <v>0</v>
      </c>
      <c r="N416" s="28">
        <v>0</v>
      </c>
      <c r="O416" s="28">
        <v>0</v>
      </c>
      <c r="P416" s="28">
        <v>0</v>
      </c>
      <c r="Q416" s="130">
        <v>0</v>
      </c>
      <c r="R416" s="80">
        <v>0</v>
      </c>
      <c r="S416" s="129">
        <v>0</v>
      </c>
      <c r="T416" s="350" t="e">
        <f t="shared" si="156"/>
        <v>#DIV/0!</v>
      </c>
      <c r="U416" s="128" t="e">
        <f t="shared" si="157"/>
        <v>#DIV/0!</v>
      </c>
      <c r="V416" s="128" t="e">
        <f t="shared" si="158"/>
        <v>#DIV/0!</v>
      </c>
      <c r="W416" s="128" t="e">
        <f t="shared" si="159"/>
        <v>#DIV/0!</v>
      </c>
    </row>
    <row r="417" spans="1:23" ht="11.25" hidden="1">
      <c r="A417" s="19" t="s">
        <v>442</v>
      </c>
      <c r="I417" s="1">
        <v>820</v>
      </c>
      <c r="J417" s="74">
        <v>329</v>
      </c>
      <c r="K417" s="74" t="s">
        <v>103</v>
      </c>
      <c r="L417" s="74"/>
      <c r="M417" s="24">
        <v>0</v>
      </c>
      <c r="N417" s="28">
        <v>0</v>
      </c>
      <c r="O417" s="28">
        <v>0</v>
      </c>
      <c r="P417" s="28">
        <v>0</v>
      </c>
      <c r="Q417" s="130">
        <v>0</v>
      </c>
      <c r="R417" s="80">
        <v>0</v>
      </c>
      <c r="S417" s="129">
        <v>0</v>
      </c>
      <c r="T417" s="350" t="e">
        <f t="shared" si="156"/>
        <v>#DIV/0!</v>
      </c>
      <c r="U417" s="128" t="e">
        <f t="shared" si="157"/>
        <v>#DIV/0!</v>
      </c>
      <c r="V417" s="128" t="e">
        <f t="shared" si="158"/>
        <v>#DIV/0!</v>
      </c>
      <c r="W417" s="128" t="e">
        <f t="shared" si="159"/>
        <v>#DIV/0!</v>
      </c>
    </row>
    <row r="418" spans="1:23" ht="11.25">
      <c r="A418" s="19" t="s">
        <v>442</v>
      </c>
      <c r="I418" s="1">
        <v>820</v>
      </c>
      <c r="J418" s="27">
        <v>38</v>
      </c>
      <c r="K418" s="72" t="s">
        <v>259</v>
      </c>
      <c r="L418" s="73"/>
      <c r="M418" s="24">
        <f aca="true" t="shared" si="161" ref="M418:S418">M419</f>
        <v>40250</v>
      </c>
      <c r="N418" s="28">
        <f t="shared" si="161"/>
        <v>34000</v>
      </c>
      <c r="O418" s="28">
        <f t="shared" si="161"/>
        <v>35000</v>
      </c>
      <c r="P418" s="28">
        <f t="shared" si="161"/>
        <v>35000</v>
      </c>
      <c r="Q418" s="130">
        <f t="shared" si="161"/>
        <v>45000</v>
      </c>
      <c r="R418" s="247">
        <f t="shared" si="161"/>
        <v>35000</v>
      </c>
      <c r="S418" s="129">
        <f t="shared" si="161"/>
        <v>50000</v>
      </c>
      <c r="T418" s="350">
        <f t="shared" si="156"/>
        <v>1.4285714285714286</v>
      </c>
      <c r="U418" s="128">
        <f t="shared" si="157"/>
        <v>100</v>
      </c>
      <c r="V418" s="128">
        <f t="shared" si="158"/>
        <v>128.57142857142858</v>
      </c>
      <c r="W418" s="128">
        <f t="shared" si="159"/>
        <v>77.77777777777779</v>
      </c>
    </row>
    <row r="419" spans="1:23" ht="12" thickBot="1">
      <c r="A419" s="19" t="s">
        <v>442</v>
      </c>
      <c r="B419" s="1">
        <v>1</v>
      </c>
      <c r="C419" s="1">
        <v>2</v>
      </c>
      <c r="E419" s="1">
        <v>4</v>
      </c>
      <c r="I419" s="1">
        <v>820</v>
      </c>
      <c r="J419" s="27">
        <v>3811</v>
      </c>
      <c r="K419" s="27" t="s">
        <v>236</v>
      </c>
      <c r="L419" s="27"/>
      <c r="M419" s="24">
        <v>40250</v>
      </c>
      <c r="N419" s="28">
        <v>34000</v>
      </c>
      <c r="O419" s="28">
        <v>35000</v>
      </c>
      <c r="P419" s="28">
        <v>35000</v>
      </c>
      <c r="Q419" s="130">
        <v>45000</v>
      </c>
      <c r="R419" s="247">
        <v>35000</v>
      </c>
      <c r="S419" s="129">
        <v>50000</v>
      </c>
      <c r="T419" s="350">
        <f t="shared" si="156"/>
        <v>1.4285714285714286</v>
      </c>
      <c r="U419" s="128">
        <f t="shared" si="157"/>
        <v>100</v>
      </c>
      <c r="V419" s="128">
        <f t="shared" si="158"/>
        <v>128.57142857142858</v>
      </c>
      <c r="W419" s="128">
        <f t="shared" si="159"/>
        <v>77.77777777777779</v>
      </c>
    </row>
    <row r="420" spans="1:23" ht="11.25">
      <c r="A420" s="14"/>
      <c r="J420" s="178"/>
      <c r="K420" s="178" t="s">
        <v>316</v>
      </c>
      <c r="L420" s="178"/>
      <c r="M420" s="179">
        <f aca="true" t="shared" si="162" ref="M420:R420">M413</f>
        <v>40250</v>
      </c>
      <c r="N420" s="179">
        <f>N413</f>
        <v>34000</v>
      </c>
      <c r="O420" s="179">
        <f t="shared" si="162"/>
        <v>35000</v>
      </c>
      <c r="P420" s="179">
        <f t="shared" si="162"/>
        <v>35000</v>
      </c>
      <c r="Q420" s="180">
        <f>Q413</f>
        <v>45000</v>
      </c>
      <c r="R420" s="179">
        <f t="shared" si="162"/>
        <v>35000</v>
      </c>
      <c r="S420" s="180">
        <f>S413</f>
        <v>50000</v>
      </c>
      <c r="T420" s="352">
        <f t="shared" si="156"/>
        <v>1.4285714285714286</v>
      </c>
      <c r="U420" s="181"/>
      <c r="V420" s="181"/>
      <c r="W420" s="181"/>
    </row>
    <row r="421" spans="10:23" ht="11.25">
      <c r="J421" s="31"/>
      <c r="K421" s="31"/>
      <c r="L421" s="31"/>
      <c r="M421" s="32"/>
      <c r="N421" s="35"/>
      <c r="O421" s="32"/>
      <c r="P421" s="35"/>
      <c r="Q421" s="205"/>
      <c r="R421" s="183"/>
      <c r="S421" s="139"/>
      <c r="T421" s="331"/>
      <c r="U421" s="206"/>
      <c r="V421" s="206"/>
      <c r="W421" s="206"/>
    </row>
    <row r="422" spans="1:23" ht="11.25">
      <c r="A422" s="8" t="s">
        <v>443</v>
      </c>
      <c r="B422" s="8"/>
      <c r="C422" s="8"/>
      <c r="D422" s="8"/>
      <c r="E422" s="8"/>
      <c r="F422" s="8"/>
      <c r="G422" s="8"/>
      <c r="H422" s="8"/>
      <c r="I422" s="8">
        <v>820</v>
      </c>
      <c r="J422" s="8" t="s">
        <v>136</v>
      </c>
      <c r="K422" s="8" t="s">
        <v>184</v>
      </c>
      <c r="L422" s="8"/>
      <c r="M422" s="16"/>
      <c r="N422" s="16"/>
      <c r="O422" s="16"/>
      <c r="P422" s="16"/>
      <c r="Q422" s="142"/>
      <c r="R422" s="141"/>
      <c r="S422" s="141"/>
      <c r="T422" s="342"/>
      <c r="U422" s="143"/>
      <c r="V422" s="143"/>
      <c r="W422" s="143"/>
    </row>
    <row r="423" spans="1:23" ht="11.25">
      <c r="A423" s="60" t="s">
        <v>443</v>
      </c>
      <c r="I423" s="1">
        <v>820</v>
      </c>
      <c r="J423" s="67">
        <v>3</v>
      </c>
      <c r="K423" s="67" t="s">
        <v>7</v>
      </c>
      <c r="L423" s="67"/>
      <c r="M423" s="81">
        <f aca="true" t="shared" si="163" ref="M423:S424">M424</f>
        <v>0</v>
      </c>
      <c r="N423" s="80">
        <f t="shared" si="163"/>
        <v>5000</v>
      </c>
      <c r="O423" s="81">
        <f t="shared" si="163"/>
        <v>5000</v>
      </c>
      <c r="P423" s="80">
        <f t="shared" si="163"/>
        <v>5000</v>
      </c>
      <c r="Q423" s="126">
        <f t="shared" si="163"/>
        <v>10000</v>
      </c>
      <c r="R423" s="80">
        <f t="shared" si="163"/>
        <v>5000</v>
      </c>
      <c r="S423" s="127">
        <f t="shared" si="163"/>
        <v>8000</v>
      </c>
      <c r="T423" s="349">
        <f>S423/R423</f>
        <v>1.6</v>
      </c>
      <c r="U423" s="128">
        <f aca="true" t="shared" si="164" ref="U423:W425">P423/O423*100</f>
        <v>100</v>
      </c>
      <c r="V423" s="128">
        <f t="shared" si="164"/>
        <v>200</v>
      </c>
      <c r="W423" s="128">
        <f t="shared" si="164"/>
        <v>50</v>
      </c>
    </row>
    <row r="424" spans="1:23" ht="11.25">
      <c r="A424" s="60" t="s">
        <v>443</v>
      </c>
      <c r="I424" s="1">
        <v>820</v>
      </c>
      <c r="J424" s="23">
        <v>38</v>
      </c>
      <c r="K424" s="23" t="s">
        <v>49</v>
      </c>
      <c r="L424" s="23"/>
      <c r="M424" s="24">
        <f t="shared" si="163"/>
        <v>0</v>
      </c>
      <c r="N424" s="28">
        <f t="shared" si="163"/>
        <v>5000</v>
      </c>
      <c r="O424" s="24">
        <f t="shared" si="163"/>
        <v>5000</v>
      </c>
      <c r="P424" s="28">
        <f t="shared" si="163"/>
        <v>5000</v>
      </c>
      <c r="Q424" s="130">
        <f t="shared" si="163"/>
        <v>10000</v>
      </c>
      <c r="R424" s="247">
        <f t="shared" si="163"/>
        <v>5000</v>
      </c>
      <c r="S424" s="129">
        <f t="shared" si="163"/>
        <v>8000</v>
      </c>
      <c r="T424" s="350">
        <f>S424/R424</f>
        <v>1.6</v>
      </c>
      <c r="U424" s="128">
        <f t="shared" si="164"/>
        <v>100</v>
      </c>
      <c r="V424" s="128">
        <f t="shared" si="164"/>
        <v>200</v>
      </c>
      <c r="W424" s="128">
        <f t="shared" si="164"/>
        <v>50</v>
      </c>
    </row>
    <row r="425" spans="1:23" ht="12" thickBot="1">
      <c r="A425" s="60" t="s">
        <v>443</v>
      </c>
      <c r="B425" s="1">
        <v>1</v>
      </c>
      <c r="C425" s="1">
        <v>2</v>
      </c>
      <c r="E425" s="1">
        <v>4</v>
      </c>
      <c r="I425" s="1">
        <v>820</v>
      </c>
      <c r="J425" s="66">
        <v>381</v>
      </c>
      <c r="K425" s="224" t="s">
        <v>50</v>
      </c>
      <c r="L425" s="225"/>
      <c r="M425" s="24">
        <v>0</v>
      </c>
      <c r="N425" s="28">
        <v>5000</v>
      </c>
      <c r="O425" s="24">
        <v>5000</v>
      </c>
      <c r="P425" s="28">
        <v>5000</v>
      </c>
      <c r="Q425" s="130">
        <v>10000</v>
      </c>
      <c r="R425" s="247">
        <v>5000</v>
      </c>
      <c r="S425" s="129">
        <v>8000</v>
      </c>
      <c r="T425" s="350">
        <f>S425/R425</f>
        <v>1.6</v>
      </c>
      <c r="U425" s="128">
        <f t="shared" si="164"/>
        <v>100</v>
      </c>
      <c r="V425" s="128">
        <f t="shared" si="164"/>
        <v>200</v>
      </c>
      <c r="W425" s="128">
        <f t="shared" si="164"/>
        <v>50</v>
      </c>
    </row>
    <row r="426" spans="1:23" ht="11.25">
      <c r="A426" s="14"/>
      <c r="J426" s="178"/>
      <c r="K426" s="178" t="s">
        <v>316</v>
      </c>
      <c r="L426" s="178"/>
      <c r="M426" s="179">
        <f aca="true" t="shared" si="165" ref="M426:R426">M423</f>
        <v>0</v>
      </c>
      <c r="N426" s="179">
        <f>N423</f>
        <v>5000</v>
      </c>
      <c r="O426" s="179">
        <f t="shared" si="165"/>
        <v>5000</v>
      </c>
      <c r="P426" s="179">
        <f t="shared" si="165"/>
        <v>5000</v>
      </c>
      <c r="Q426" s="180">
        <f>Q423</f>
        <v>10000</v>
      </c>
      <c r="R426" s="179">
        <f t="shared" si="165"/>
        <v>5000</v>
      </c>
      <c r="S426" s="180">
        <f>S423</f>
        <v>8000</v>
      </c>
      <c r="T426" s="352">
        <f>S426/R426</f>
        <v>1.6</v>
      </c>
      <c r="U426" s="181"/>
      <c r="V426" s="181"/>
      <c r="W426" s="181"/>
    </row>
    <row r="427" spans="10:23" ht="11.25">
      <c r="J427" s="223"/>
      <c r="K427" s="223"/>
      <c r="L427" s="223"/>
      <c r="M427" s="32"/>
      <c r="N427" s="35"/>
      <c r="O427" s="32"/>
      <c r="P427" s="35"/>
      <c r="Q427" s="205"/>
      <c r="R427" s="183"/>
      <c r="S427" s="139"/>
      <c r="T427" s="331"/>
      <c r="U427" s="206"/>
      <c r="V427" s="206"/>
      <c r="W427" s="206"/>
    </row>
    <row r="428" spans="1:23" ht="12.75">
      <c r="A428" s="8" t="s">
        <v>444</v>
      </c>
      <c r="B428" s="8"/>
      <c r="C428" s="8"/>
      <c r="D428" s="8"/>
      <c r="E428" s="8"/>
      <c r="F428" s="8"/>
      <c r="G428" s="8"/>
      <c r="H428" s="8"/>
      <c r="I428" s="8">
        <v>840</v>
      </c>
      <c r="J428" s="8" t="s">
        <v>136</v>
      </c>
      <c r="K428" s="8" t="s">
        <v>185</v>
      </c>
      <c r="L428" s="8"/>
      <c r="M428" s="16"/>
      <c r="N428" s="16"/>
      <c r="O428" s="16"/>
      <c r="P428" s="16"/>
      <c r="Q428" s="142"/>
      <c r="R428" s="141"/>
      <c r="S428" s="242"/>
      <c r="T428" s="365"/>
      <c r="U428" s="143"/>
      <c r="V428" s="143"/>
      <c r="W428" s="143"/>
    </row>
    <row r="429" spans="1:23" ht="11.25">
      <c r="A429" s="19" t="s">
        <v>444</v>
      </c>
      <c r="I429" s="1">
        <v>840</v>
      </c>
      <c r="J429" s="67">
        <v>3</v>
      </c>
      <c r="K429" s="67" t="s">
        <v>7</v>
      </c>
      <c r="L429" s="67"/>
      <c r="M429" s="81">
        <f aca="true" t="shared" si="166" ref="M429:S430">M430</f>
        <v>21004</v>
      </c>
      <c r="N429" s="80">
        <f t="shared" si="166"/>
        <v>10000</v>
      </c>
      <c r="O429" s="80">
        <f t="shared" si="166"/>
        <v>10000</v>
      </c>
      <c r="P429" s="80">
        <f t="shared" si="166"/>
        <v>10000</v>
      </c>
      <c r="Q429" s="126">
        <f t="shared" si="166"/>
        <v>20000</v>
      </c>
      <c r="R429" s="80">
        <f t="shared" si="166"/>
        <v>10000</v>
      </c>
      <c r="S429" s="127">
        <f t="shared" si="166"/>
        <v>25000</v>
      </c>
      <c r="T429" s="349">
        <f>S429/R429</f>
        <v>2.5</v>
      </c>
      <c r="U429" s="128">
        <f aca="true" t="shared" si="167" ref="U429:W431">P429/O429*100</f>
        <v>100</v>
      </c>
      <c r="V429" s="128">
        <f t="shared" si="167"/>
        <v>200</v>
      </c>
      <c r="W429" s="128">
        <f t="shared" si="167"/>
        <v>50</v>
      </c>
    </row>
    <row r="430" spans="1:23" ht="11.25">
      <c r="A430" s="19" t="s">
        <v>444</v>
      </c>
      <c r="I430" s="1">
        <v>840</v>
      </c>
      <c r="J430" s="23">
        <v>38</v>
      </c>
      <c r="K430" s="23" t="s">
        <v>49</v>
      </c>
      <c r="L430" s="23"/>
      <c r="M430" s="24">
        <f t="shared" si="166"/>
        <v>21004</v>
      </c>
      <c r="N430" s="28">
        <f t="shared" si="166"/>
        <v>10000</v>
      </c>
      <c r="O430" s="28">
        <f t="shared" si="166"/>
        <v>10000</v>
      </c>
      <c r="P430" s="28">
        <f t="shared" si="166"/>
        <v>10000</v>
      </c>
      <c r="Q430" s="130">
        <f t="shared" si="166"/>
        <v>20000</v>
      </c>
      <c r="R430" s="247">
        <f t="shared" si="166"/>
        <v>10000</v>
      </c>
      <c r="S430" s="129">
        <f>S431+S432</f>
        <v>25000</v>
      </c>
      <c r="T430" s="350">
        <f>S430/R430</f>
        <v>2.5</v>
      </c>
      <c r="U430" s="128">
        <f t="shared" si="167"/>
        <v>100</v>
      </c>
      <c r="V430" s="128">
        <f t="shared" si="167"/>
        <v>200</v>
      </c>
      <c r="W430" s="128">
        <f t="shared" si="167"/>
        <v>50</v>
      </c>
    </row>
    <row r="431" spans="1:23" ht="12" thickBot="1">
      <c r="A431" s="19" t="s">
        <v>444</v>
      </c>
      <c r="B431" s="1">
        <v>1</v>
      </c>
      <c r="C431" s="1">
        <v>2</v>
      </c>
      <c r="E431" s="1">
        <v>4</v>
      </c>
      <c r="I431" s="1">
        <v>840</v>
      </c>
      <c r="J431" s="23">
        <v>3811</v>
      </c>
      <c r="K431" s="23" t="s">
        <v>236</v>
      </c>
      <c r="L431" s="23"/>
      <c r="M431" s="24">
        <v>21004</v>
      </c>
      <c r="N431" s="28">
        <v>10000</v>
      </c>
      <c r="O431" s="28">
        <v>10000</v>
      </c>
      <c r="P431" s="28">
        <v>10000</v>
      </c>
      <c r="Q431" s="130">
        <v>20000</v>
      </c>
      <c r="R431" s="247">
        <v>10000</v>
      </c>
      <c r="S431" s="129">
        <v>25000</v>
      </c>
      <c r="T431" s="350">
        <f>S431/R431</f>
        <v>2.5</v>
      </c>
      <c r="U431" s="128">
        <f t="shared" si="167"/>
        <v>100</v>
      </c>
      <c r="V431" s="128">
        <f t="shared" si="167"/>
        <v>200</v>
      </c>
      <c r="W431" s="128">
        <f t="shared" si="167"/>
        <v>50</v>
      </c>
    </row>
    <row r="432" spans="1:23" ht="12" hidden="1" thickBot="1">
      <c r="A432" s="19"/>
      <c r="J432" s="55">
        <v>3811</v>
      </c>
      <c r="K432" s="55" t="s">
        <v>593</v>
      </c>
      <c r="L432" s="55"/>
      <c r="M432" s="56"/>
      <c r="N432" s="58"/>
      <c r="O432" s="58"/>
      <c r="P432" s="58"/>
      <c r="Q432" s="190"/>
      <c r="R432" s="188">
        <v>0</v>
      </c>
      <c r="S432" s="189">
        <v>0</v>
      </c>
      <c r="T432" s="350" t="e">
        <f>S432/R432</f>
        <v>#DIV/0!</v>
      </c>
      <c r="U432" s="133"/>
      <c r="V432" s="133"/>
      <c r="W432" s="133"/>
    </row>
    <row r="433" spans="1:23" ht="11.25">
      <c r="A433" s="14"/>
      <c r="J433" s="178"/>
      <c r="K433" s="178" t="s">
        <v>316</v>
      </c>
      <c r="L433" s="178"/>
      <c r="M433" s="179">
        <f aca="true" t="shared" si="168" ref="M433:R433">M429</f>
        <v>21004</v>
      </c>
      <c r="N433" s="179">
        <f>N429</f>
        <v>10000</v>
      </c>
      <c r="O433" s="179">
        <f t="shared" si="168"/>
        <v>10000</v>
      </c>
      <c r="P433" s="179">
        <f t="shared" si="168"/>
        <v>10000</v>
      </c>
      <c r="Q433" s="180">
        <f>Q429</f>
        <v>20000</v>
      </c>
      <c r="R433" s="179">
        <f t="shared" si="168"/>
        <v>10000</v>
      </c>
      <c r="S433" s="180">
        <f>S429</f>
        <v>25000</v>
      </c>
      <c r="T433" s="352">
        <f>T429</f>
        <v>2.5</v>
      </c>
      <c r="U433" s="181"/>
      <c r="V433" s="181"/>
      <c r="W433" s="181"/>
    </row>
    <row r="434" spans="10:23" ht="11.25">
      <c r="J434" s="31"/>
      <c r="K434" s="31"/>
      <c r="L434" s="31"/>
      <c r="M434" s="32"/>
      <c r="N434" s="35"/>
      <c r="O434" s="32"/>
      <c r="P434" s="35"/>
      <c r="Q434" s="205"/>
      <c r="R434" s="183"/>
      <c r="S434" s="139"/>
      <c r="T434" s="331"/>
      <c r="U434" s="206"/>
      <c r="V434" s="206"/>
      <c r="W434" s="206"/>
    </row>
    <row r="435" spans="1:23" ht="11.25">
      <c r="A435" s="7" t="s">
        <v>403</v>
      </c>
      <c r="B435" s="7"/>
      <c r="C435" s="7"/>
      <c r="D435" s="7"/>
      <c r="E435" s="7"/>
      <c r="F435" s="7"/>
      <c r="G435" s="7"/>
      <c r="H435" s="7"/>
      <c r="I435" s="7"/>
      <c r="J435" s="123" t="s">
        <v>189</v>
      </c>
      <c r="K435" s="123" t="s">
        <v>361</v>
      </c>
      <c r="L435" s="123"/>
      <c r="M435" s="15"/>
      <c r="N435" s="15"/>
      <c r="O435" s="15"/>
      <c r="P435" s="15"/>
      <c r="Q435" s="148"/>
      <c r="R435" s="147"/>
      <c r="S435" s="147"/>
      <c r="T435" s="344"/>
      <c r="U435" s="149"/>
      <c r="V435" s="149"/>
      <c r="W435" s="149"/>
    </row>
    <row r="436" spans="1:24" s="19" customFormat="1" ht="11.25">
      <c r="A436" s="8" t="s">
        <v>445</v>
      </c>
      <c r="B436" s="8"/>
      <c r="C436" s="8"/>
      <c r="D436" s="8"/>
      <c r="E436" s="8"/>
      <c r="F436" s="8"/>
      <c r="G436" s="8"/>
      <c r="H436" s="8"/>
      <c r="I436" s="8">
        <v>1080</v>
      </c>
      <c r="J436" s="8" t="s">
        <v>89</v>
      </c>
      <c r="K436" s="8" t="s">
        <v>248</v>
      </c>
      <c r="L436" s="8"/>
      <c r="M436" s="16"/>
      <c r="N436" s="16"/>
      <c r="O436" s="16"/>
      <c r="P436" s="16"/>
      <c r="Q436" s="142"/>
      <c r="R436" s="141"/>
      <c r="S436" s="141"/>
      <c r="T436" s="342"/>
      <c r="U436" s="143"/>
      <c r="V436" s="143"/>
      <c r="W436" s="143"/>
      <c r="X436" s="171"/>
    </row>
    <row r="437" spans="1:24" s="19" customFormat="1" ht="11.25">
      <c r="A437" s="19" t="s">
        <v>445</v>
      </c>
      <c r="I437" s="19">
        <v>1080</v>
      </c>
      <c r="J437" s="104">
        <v>3</v>
      </c>
      <c r="K437" s="104" t="s">
        <v>7</v>
      </c>
      <c r="L437" s="27"/>
      <c r="M437" s="80">
        <f aca="true" t="shared" si="169" ref="M437:S438">M438</f>
        <v>0</v>
      </c>
      <c r="N437" s="80">
        <f t="shared" si="169"/>
        <v>1500</v>
      </c>
      <c r="O437" s="80">
        <f t="shared" si="169"/>
        <v>1500</v>
      </c>
      <c r="P437" s="80">
        <f t="shared" si="169"/>
        <v>1500</v>
      </c>
      <c r="Q437" s="126">
        <f t="shared" si="169"/>
        <v>4000</v>
      </c>
      <c r="R437" s="80">
        <f t="shared" si="169"/>
        <v>1500</v>
      </c>
      <c r="S437" s="127">
        <f t="shared" si="169"/>
        <v>0</v>
      </c>
      <c r="T437" s="349">
        <f>S437/R437</f>
        <v>0</v>
      </c>
      <c r="U437" s="128">
        <f aca="true" t="shared" si="170" ref="U437:W439">P437/O437*100</f>
        <v>100</v>
      </c>
      <c r="V437" s="128">
        <f t="shared" si="170"/>
        <v>266.66666666666663</v>
      </c>
      <c r="W437" s="128">
        <f t="shared" si="170"/>
        <v>37.5</v>
      </c>
      <c r="X437" s="171"/>
    </row>
    <row r="438" spans="1:24" s="19" customFormat="1" ht="11.25">
      <c r="A438" s="19" t="s">
        <v>445</v>
      </c>
      <c r="I438" s="19">
        <v>1080</v>
      </c>
      <c r="J438" s="27">
        <v>38</v>
      </c>
      <c r="K438" s="27" t="s">
        <v>49</v>
      </c>
      <c r="L438" s="27"/>
      <c r="M438" s="28">
        <v>0</v>
      </c>
      <c r="N438" s="28">
        <f>N439</f>
        <v>1500</v>
      </c>
      <c r="O438" s="28">
        <f>O439</f>
        <v>1500</v>
      </c>
      <c r="P438" s="28">
        <f>P439</f>
        <v>1500</v>
      </c>
      <c r="Q438" s="130">
        <f t="shared" si="169"/>
        <v>4000</v>
      </c>
      <c r="R438" s="247">
        <f t="shared" si="169"/>
        <v>1500</v>
      </c>
      <c r="S438" s="129">
        <f t="shared" si="169"/>
        <v>0</v>
      </c>
      <c r="T438" s="350">
        <f>S438/R438</f>
        <v>0</v>
      </c>
      <c r="U438" s="128">
        <f t="shared" si="170"/>
        <v>100</v>
      </c>
      <c r="V438" s="128">
        <f t="shared" si="170"/>
        <v>266.66666666666663</v>
      </c>
      <c r="W438" s="128">
        <f t="shared" si="170"/>
        <v>37.5</v>
      </c>
      <c r="X438" s="171"/>
    </row>
    <row r="439" spans="1:24" s="19" customFormat="1" ht="12" thickBot="1">
      <c r="A439" s="19" t="s">
        <v>445</v>
      </c>
      <c r="B439" s="19">
        <v>1</v>
      </c>
      <c r="C439" s="19">
        <v>2</v>
      </c>
      <c r="E439" s="19">
        <v>4</v>
      </c>
      <c r="I439" s="19">
        <v>1080</v>
      </c>
      <c r="J439" s="57">
        <v>3811</v>
      </c>
      <c r="K439" s="57" t="s">
        <v>236</v>
      </c>
      <c r="L439" s="57"/>
      <c r="M439" s="58">
        <v>0</v>
      </c>
      <c r="N439" s="58">
        <v>1500</v>
      </c>
      <c r="O439" s="58">
        <v>1500</v>
      </c>
      <c r="P439" s="58">
        <v>1500</v>
      </c>
      <c r="Q439" s="130">
        <v>4000</v>
      </c>
      <c r="R439" s="429">
        <v>1500</v>
      </c>
      <c r="S439" s="129">
        <v>0</v>
      </c>
      <c r="T439" s="350">
        <f>S439/R439</f>
        <v>0</v>
      </c>
      <c r="U439" s="128">
        <f t="shared" si="170"/>
        <v>100</v>
      </c>
      <c r="V439" s="128">
        <f t="shared" si="170"/>
        <v>266.66666666666663</v>
      </c>
      <c r="W439" s="128">
        <f t="shared" si="170"/>
        <v>37.5</v>
      </c>
      <c r="X439" s="171"/>
    </row>
    <row r="440" spans="1:23" ht="12" thickBot="1">
      <c r="A440" s="14"/>
      <c r="J440" s="178"/>
      <c r="K440" s="178" t="s">
        <v>316</v>
      </c>
      <c r="L440" s="178"/>
      <c r="M440" s="179">
        <f aca="true" t="shared" si="171" ref="M440:R440">M437</f>
        <v>0</v>
      </c>
      <c r="N440" s="179">
        <f>N437</f>
        <v>1500</v>
      </c>
      <c r="O440" s="179">
        <f t="shared" si="171"/>
        <v>1500</v>
      </c>
      <c r="P440" s="179">
        <f t="shared" si="171"/>
        <v>1500</v>
      </c>
      <c r="Q440" s="180">
        <f>Q437</f>
        <v>4000</v>
      </c>
      <c r="R440" s="179">
        <f t="shared" si="171"/>
        <v>1500</v>
      </c>
      <c r="S440" s="180">
        <f>S437</f>
        <v>0</v>
      </c>
      <c r="T440" s="352">
        <f>S440/R440</f>
        <v>0</v>
      </c>
      <c r="U440" s="181"/>
      <c r="V440" s="181"/>
      <c r="W440" s="181"/>
    </row>
    <row r="441" spans="10:23" ht="12" thickBot="1">
      <c r="J441" s="154"/>
      <c r="K441" s="154" t="s">
        <v>324</v>
      </c>
      <c r="L441" s="154"/>
      <c r="M441" s="155">
        <f aca="true" t="shared" si="172" ref="M441:S441">M420+M426+M433+M440</f>
        <v>61254</v>
      </c>
      <c r="N441" s="155">
        <f t="shared" si="172"/>
        <v>50500</v>
      </c>
      <c r="O441" s="155">
        <f t="shared" si="172"/>
        <v>51500</v>
      </c>
      <c r="P441" s="155">
        <f t="shared" si="172"/>
        <v>51500</v>
      </c>
      <c r="Q441" s="156">
        <f t="shared" si="172"/>
        <v>79000</v>
      </c>
      <c r="R441" s="155">
        <f t="shared" si="172"/>
        <v>51500</v>
      </c>
      <c r="S441" s="156">
        <f t="shared" si="172"/>
        <v>83000</v>
      </c>
      <c r="T441" s="357">
        <f>S441/R441</f>
        <v>1.6116504854368932</v>
      </c>
      <c r="U441" s="157"/>
      <c r="V441" s="157"/>
      <c r="W441" s="157"/>
    </row>
    <row r="442" spans="10:24" s="19" customFormat="1" ht="12" thickTop="1">
      <c r="J442" s="33"/>
      <c r="K442" s="33"/>
      <c r="L442" s="34"/>
      <c r="M442" s="35"/>
      <c r="N442" s="35"/>
      <c r="O442" s="35"/>
      <c r="P442" s="35"/>
      <c r="Q442" s="139"/>
      <c r="R442" s="108"/>
      <c r="S442" s="139"/>
      <c r="T442" s="331"/>
      <c r="U442" s="140"/>
      <c r="V442" s="140"/>
      <c r="W442" s="140"/>
      <c r="X442" s="171"/>
    </row>
    <row r="443" spans="1:23" ht="11.25">
      <c r="A443" s="19"/>
      <c r="B443" s="19"/>
      <c r="C443" s="19"/>
      <c r="D443" s="19"/>
      <c r="E443" s="19"/>
      <c r="F443" s="19"/>
      <c r="G443" s="19"/>
      <c r="H443" s="19"/>
      <c r="I443" s="19"/>
      <c r="J443" s="121" t="s">
        <v>325</v>
      </c>
      <c r="K443" s="121" t="s">
        <v>186</v>
      </c>
      <c r="L443" s="121"/>
      <c r="M443" s="168"/>
      <c r="N443" s="168"/>
      <c r="O443" s="168"/>
      <c r="P443" s="168"/>
      <c r="Q443" s="167"/>
      <c r="R443" s="168"/>
      <c r="S443" s="168"/>
      <c r="T443" s="358"/>
      <c r="U443" s="169"/>
      <c r="V443" s="169"/>
      <c r="W443" s="169"/>
    </row>
    <row r="444" spans="1:24" ht="11.25">
      <c r="A444" s="19"/>
      <c r="B444" s="19"/>
      <c r="C444" s="19"/>
      <c r="D444" s="19"/>
      <c r="E444" s="19"/>
      <c r="F444" s="19"/>
      <c r="G444" s="19"/>
      <c r="H444" s="19"/>
      <c r="I444" s="19">
        <v>800</v>
      </c>
      <c r="J444" s="19" t="s">
        <v>250</v>
      </c>
      <c r="K444" s="19" t="s">
        <v>251</v>
      </c>
      <c r="L444" s="19"/>
      <c r="M444" s="20"/>
      <c r="N444" s="20"/>
      <c r="O444" s="20"/>
      <c r="P444" s="20"/>
      <c r="Q444" s="162"/>
      <c r="R444" s="170"/>
      <c r="S444" s="170"/>
      <c r="T444" s="329"/>
      <c r="U444" s="171"/>
      <c r="V444" s="171"/>
      <c r="W444" s="171"/>
      <c r="X444" s="171"/>
    </row>
    <row r="445" spans="1:23" ht="11.25">
      <c r="A445" s="7" t="s">
        <v>404</v>
      </c>
      <c r="B445" s="7"/>
      <c r="C445" s="7"/>
      <c r="D445" s="7"/>
      <c r="E445" s="7"/>
      <c r="F445" s="7"/>
      <c r="G445" s="7"/>
      <c r="H445" s="7"/>
      <c r="I445" s="7"/>
      <c r="J445" s="123" t="s">
        <v>193</v>
      </c>
      <c r="K445" s="123" t="s">
        <v>188</v>
      </c>
      <c r="L445" s="123"/>
      <c r="M445" s="15"/>
      <c r="N445" s="15"/>
      <c r="O445" s="15"/>
      <c r="P445" s="15"/>
      <c r="Q445" s="148"/>
      <c r="R445" s="147"/>
      <c r="S445" s="147"/>
      <c r="T445" s="344"/>
      <c r="U445" s="149"/>
      <c r="V445" s="149"/>
      <c r="W445" s="149"/>
    </row>
    <row r="446" spans="1:23" ht="11.25">
      <c r="A446" s="8" t="s">
        <v>446</v>
      </c>
      <c r="B446" s="8"/>
      <c r="C446" s="8"/>
      <c r="D446" s="8"/>
      <c r="E446" s="8"/>
      <c r="F446" s="8"/>
      <c r="G446" s="8"/>
      <c r="H446" s="8"/>
      <c r="I446" s="8">
        <v>810</v>
      </c>
      <c r="J446" s="8" t="s">
        <v>134</v>
      </c>
      <c r="K446" s="8" t="s">
        <v>190</v>
      </c>
      <c r="L446" s="8"/>
      <c r="M446" s="16"/>
      <c r="N446" s="16"/>
      <c r="O446" s="16"/>
      <c r="P446" s="16"/>
      <c r="Q446" s="142"/>
      <c r="R446" s="141"/>
      <c r="S446" s="141"/>
      <c r="T446" s="342"/>
      <c r="U446" s="143"/>
      <c r="V446" s="143"/>
      <c r="W446" s="143"/>
    </row>
    <row r="447" spans="1:23" ht="11.25">
      <c r="A447" s="19" t="s">
        <v>446</v>
      </c>
      <c r="I447" s="1">
        <v>810</v>
      </c>
      <c r="J447" s="67">
        <v>3</v>
      </c>
      <c r="K447" s="67" t="s">
        <v>7</v>
      </c>
      <c r="L447" s="67"/>
      <c r="M447" s="81">
        <f aca="true" t="shared" si="173" ref="M447:R447">M448+M452</f>
        <v>22040</v>
      </c>
      <c r="N447" s="80">
        <f>N448+N452</f>
        <v>58395</v>
      </c>
      <c r="O447" s="80">
        <f t="shared" si="173"/>
        <v>48000</v>
      </c>
      <c r="P447" s="80">
        <f t="shared" si="173"/>
        <v>43000</v>
      </c>
      <c r="Q447" s="126">
        <f>Q448+Q452</f>
        <v>52000</v>
      </c>
      <c r="R447" s="80">
        <f t="shared" si="173"/>
        <v>45000</v>
      </c>
      <c r="S447" s="127">
        <f>S448+S452</f>
        <v>55000</v>
      </c>
      <c r="T447" s="349">
        <f aca="true" t="shared" si="174" ref="T447:T455">S447/R447</f>
        <v>1.2222222222222223</v>
      </c>
      <c r="U447" s="128">
        <f aca="true" t="shared" si="175" ref="U447:U453">P447/O447*100</f>
        <v>89.58333333333334</v>
      </c>
      <c r="V447" s="128">
        <f aca="true" t="shared" si="176" ref="V447:V453">Q447/P447*100</f>
        <v>120.93023255813952</v>
      </c>
      <c r="W447" s="128">
        <f aca="true" t="shared" si="177" ref="W447:W453">R447/Q447*100</f>
        <v>86.53846153846155</v>
      </c>
    </row>
    <row r="448" spans="1:23" ht="11.25">
      <c r="A448" s="19" t="s">
        <v>446</v>
      </c>
      <c r="I448" s="1">
        <v>810</v>
      </c>
      <c r="J448" s="23">
        <v>32</v>
      </c>
      <c r="K448" s="30" t="s">
        <v>38</v>
      </c>
      <c r="L448" s="29"/>
      <c r="M448" s="24">
        <f>M450</f>
        <v>0</v>
      </c>
      <c r="N448" s="28">
        <f>N450+N449</f>
        <v>25395</v>
      </c>
      <c r="O448" s="28">
        <f>O450</f>
        <v>8000</v>
      </c>
      <c r="P448" s="28">
        <f>P450+P449</f>
        <v>3000</v>
      </c>
      <c r="Q448" s="130">
        <f>Q450</f>
        <v>12000</v>
      </c>
      <c r="R448" s="247">
        <f>R450</f>
        <v>5000</v>
      </c>
      <c r="S448" s="129">
        <f>S450</f>
        <v>15000</v>
      </c>
      <c r="T448" s="350">
        <f t="shared" si="174"/>
        <v>3</v>
      </c>
      <c r="U448" s="128">
        <f t="shared" si="175"/>
        <v>37.5</v>
      </c>
      <c r="V448" s="128">
        <f t="shared" si="176"/>
        <v>400</v>
      </c>
      <c r="W448" s="128">
        <f t="shared" si="177"/>
        <v>41.66666666666667</v>
      </c>
    </row>
    <row r="449" spans="1:23" ht="11.25" hidden="1">
      <c r="A449" s="19" t="s">
        <v>446</v>
      </c>
      <c r="I449" s="1">
        <v>810</v>
      </c>
      <c r="J449" s="23">
        <v>32251</v>
      </c>
      <c r="K449" s="30" t="s">
        <v>386</v>
      </c>
      <c r="L449" s="29"/>
      <c r="M449" s="24"/>
      <c r="N449" s="28">
        <v>10402</v>
      </c>
      <c r="O449" s="28">
        <v>0</v>
      </c>
      <c r="P449" s="28">
        <v>0</v>
      </c>
      <c r="Q449" s="130">
        <v>0</v>
      </c>
      <c r="R449" s="247">
        <v>0</v>
      </c>
      <c r="S449" s="129">
        <v>0</v>
      </c>
      <c r="T449" s="350" t="e">
        <f t="shared" si="174"/>
        <v>#DIV/0!</v>
      </c>
      <c r="U449" s="128"/>
      <c r="V449" s="128"/>
      <c r="W449" s="128"/>
    </row>
    <row r="450" spans="1:23" ht="11.25">
      <c r="A450" s="19" t="s">
        <v>446</v>
      </c>
      <c r="I450" s="1">
        <v>810</v>
      </c>
      <c r="J450" s="66">
        <v>323</v>
      </c>
      <c r="K450" s="66" t="s">
        <v>41</v>
      </c>
      <c r="L450" s="66"/>
      <c r="M450" s="24">
        <f aca="true" t="shared" si="178" ref="M450:S450">M451</f>
        <v>0</v>
      </c>
      <c r="N450" s="28">
        <f t="shared" si="178"/>
        <v>14993</v>
      </c>
      <c r="O450" s="28">
        <f t="shared" si="178"/>
        <v>8000</v>
      </c>
      <c r="P450" s="28">
        <f t="shared" si="178"/>
        <v>3000</v>
      </c>
      <c r="Q450" s="130">
        <f t="shared" si="178"/>
        <v>12000</v>
      </c>
      <c r="R450" s="247">
        <f t="shared" si="178"/>
        <v>5000</v>
      </c>
      <c r="S450" s="129">
        <f t="shared" si="178"/>
        <v>15000</v>
      </c>
      <c r="T450" s="350">
        <f t="shared" si="174"/>
        <v>3</v>
      </c>
      <c r="U450" s="128">
        <f t="shared" si="175"/>
        <v>37.5</v>
      </c>
      <c r="V450" s="128">
        <f t="shared" si="176"/>
        <v>400</v>
      </c>
      <c r="W450" s="128">
        <f t="shared" si="177"/>
        <v>41.66666666666667</v>
      </c>
    </row>
    <row r="451" spans="1:23" ht="11.25">
      <c r="A451" s="19" t="s">
        <v>446</v>
      </c>
      <c r="C451" s="1">
        <v>2</v>
      </c>
      <c r="D451" s="1">
        <v>3</v>
      </c>
      <c r="E451" s="1">
        <v>4</v>
      </c>
      <c r="I451" s="1">
        <v>810</v>
      </c>
      <c r="J451" s="23">
        <v>3232</v>
      </c>
      <c r="K451" s="23" t="s">
        <v>315</v>
      </c>
      <c r="L451" s="66"/>
      <c r="M451" s="24">
        <v>0</v>
      </c>
      <c r="N451" s="28">
        <v>14993</v>
      </c>
      <c r="O451" s="28">
        <v>8000</v>
      </c>
      <c r="P451" s="28">
        <v>3000</v>
      </c>
      <c r="Q451" s="130">
        <v>12000</v>
      </c>
      <c r="R451" s="247">
        <v>5000</v>
      </c>
      <c r="S451" s="129">
        <v>15000</v>
      </c>
      <c r="T451" s="350">
        <f t="shared" si="174"/>
        <v>3</v>
      </c>
      <c r="U451" s="128">
        <f t="shared" si="175"/>
        <v>37.5</v>
      </c>
      <c r="V451" s="128">
        <f t="shared" si="176"/>
        <v>400</v>
      </c>
      <c r="W451" s="128">
        <f t="shared" si="177"/>
        <v>41.66666666666667</v>
      </c>
    </row>
    <row r="452" spans="1:23" ht="11.25">
      <c r="A452" s="19" t="s">
        <v>446</v>
      </c>
      <c r="I452" s="1">
        <v>810</v>
      </c>
      <c r="J452" s="23">
        <v>38</v>
      </c>
      <c r="K452" s="23" t="s">
        <v>49</v>
      </c>
      <c r="L452" s="23"/>
      <c r="M452" s="24">
        <f aca="true" t="shared" si="179" ref="M452:S452">M453</f>
        <v>22040</v>
      </c>
      <c r="N452" s="28">
        <f t="shared" si="179"/>
        <v>33000</v>
      </c>
      <c r="O452" s="28">
        <f t="shared" si="179"/>
        <v>40000</v>
      </c>
      <c r="P452" s="28">
        <f t="shared" si="179"/>
        <v>40000</v>
      </c>
      <c r="Q452" s="130">
        <f t="shared" si="179"/>
        <v>40000</v>
      </c>
      <c r="R452" s="247">
        <f t="shared" si="179"/>
        <v>40000</v>
      </c>
      <c r="S452" s="129">
        <f t="shared" si="179"/>
        <v>40000</v>
      </c>
      <c r="T452" s="350">
        <f t="shared" si="174"/>
        <v>1</v>
      </c>
      <c r="U452" s="128">
        <f t="shared" si="175"/>
        <v>100</v>
      </c>
      <c r="V452" s="128">
        <f t="shared" si="176"/>
        <v>100</v>
      </c>
      <c r="W452" s="128">
        <f t="shared" si="177"/>
        <v>100</v>
      </c>
    </row>
    <row r="453" spans="1:23" ht="12" thickBot="1">
      <c r="A453" s="19" t="s">
        <v>446</v>
      </c>
      <c r="B453" s="1">
        <v>1</v>
      </c>
      <c r="C453" s="1">
        <v>2</v>
      </c>
      <c r="E453" s="1">
        <v>4</v>
      </c>
      <c r="I453" s="1">
        <v>810</v>
      </c>
      <c r="J453" s="23">
        <v>3811</v>
      </c>
      <c r="K453" s="23" t="s">
        <v>236</v>
      </c>
      <c r="L453" s="23"/>
      <c r="M453" s="24">
        <v>22040</v>
      </c>
      <c r="N453" s="28">
        <v>33000</v>
      </c>
      <c r="O453" s="28">
        <v>40000</v>
      </c>
      <c r="P453" s="28">
        <v>40000</v>
      </c>
      <c r="Q453" s="130">
        <v>40000</v>
      </c>
      <c r="R453" s="247">
        <v>40000</v>
      </c>
      <c r="S453" s="129">
        <v>40000</v>
      </c>
      <c r="T453" s="350">
        <f t="shared" si="174"/>
        <v>1</v>
      </c>
      <c r="U453" s="128">
        <f t="shared" si="175"/>
        <v>100</v>
      </c>
      <c r="V453" s="128">
        <f t="shared" si="176"/>
        <v>100</v>
      </c>
      <c r="W453" s="128">
        <f t="shared" si="177"/>
        <v>100</v>
      </c>
    </row>
    <row r="454" spans="1:23" ht="12" thickBot="1">
      <c r="A454" s="14"/>
      <c r="J454" s="178"/>
      <c r="K454" s="178" t="s">
        <v>316</v>
      </c>
      <c r="L454" s="178"/>
      <c r="M454" s="179">
        <f aca="true" t="shared" si="180" ref="M454:R454">M447</f>
        <v>22040</v>
      </c>
      <c r="N454" s="179">
        <f>N447</f>
        <v>58395</v>
      </c>
      <c r="O454" s="179">
        <f t="shared" si="180"/>
        <v>48000</v>
      </c>
      <c r="P454" s="179">
        <f t="shared" si="180"/>
        <v>43000</v>
      </c>
      <c r="Q454" s="180">
        <f>Q447</f>
        <v>52000</v>
      </c>
      <c r="R454" s="179">
        <f t="shared" si="180"/>
        <v>45000</v>
      </c>
      <c r="S454" s="180">
        <f>S447</f>
        <v>55000</v>
      </c>
      <c r="T454" s="352">
        <f t="shared" si="174"/>
        <v>1.2222222222222223</v>
      </c>
      <c r="U454" s="181"/>
      <c r="V454" s="181"/>
      <c r="W454" s="181"/>
    </row>
    <row r="455" spans="10:23" ht="12" thickBot="1">
      <c r="J455" s="154"/>
      <c r="K455" s="154" t="s">
        <v>327</v>
      </c>
      <c r="L455" s="154"/>
      <c r="M455" s="155">
        <f aca="true" t="shared" si="181" ref="M455:S455">M454</f>
        <v>22040</v>
      </c>
      <c r="N455" s="155">
        <f t="shared" si="181"/>
        <v>58395</v>
      </c>
      <c r="O455" s="155">
        <f t="shared" si="181"/>
        <v>48000</v>
      </c>
      <c r="P455" s="155">
        <f t="shared" si="181"/>
        <v>43000</v>
      </c>
      <c r="Q455" s="156">
        <f t="shared" si="181"/>
        <v>52000</v>
      </c>
      <c r="R455" s="155">
        <f t="shared" si="181"/>
        <v>45000</v>
      </c>
      <c r="S455" s="156">
        <f t="shared" si="181"/>
        <v>55000</v>
      </c>
      <c r="T455" s="357">
        <f t="shared" si="174"/>
        <v>1.2222222222222223</v>
      </c>
      <c r="U455" s="157"/>
      <c r="V455" s="157"/>
      <c r="W455" s="157"/>
    </row>
    <row r="456" spans="10:23" ht="12" thickTop="1">
      <c r="J456" s="138"/>
      <c r="K456" s="138"/>
      <c r="L456" s="138"/>
      <c r="M456" s="108"/>
      <c r="N456" s="226"/>
      <c r="O456" s="108"/>
      <c r="P456" s="108"/>
      <c r="Q456" s="145"/>
      <c r="R456" s="108"/>
      <c r="S456" s="145"/>
      <c r="T456" s="343"/>
      <c r="U456" s="146"/>
      <c r="V456" s="146"/>
      <c r="W456" s="146"/>
    </row>
    <row r="457" spans="1:23" ht="11.25">
      <c r="A457" s="19"/>
      <c r="B457" s="19"/>
      <c r="C457" s="19"/>
      <c r="D457" s="19"/>
      <c r="E457" s="19"/>
      <c r="F457" s="19"/>
      <c r="G457" s="19"/>
      <c r="H457" s="19"/>
      <c r="I457" s="19"/>
      <c r="J457" s="121" t="s">
        <v>326</v>
      </c>
      <c r="K457" s="121" t="s">
        <v>289</v>
      </c>
      <c r="L457" s="121"/>
      <c r="M457" s="168"/>
      <c r="N457" s="227"/>
      <c r="O457" s="168"/>
      <c r="P457" s="168"/>
      <c r="Q457" s="167"/>
      <c r="R457" s="168"/>
      <c r="S457" s="168"/>
      <c r="T457" s="358"/>
      <c r="U457" s="169"/>
      <c r="V457" s="169"/>
      <c r="W457" s="169"/>
    </row>
    <row r="458" spans="1:23" ht="11.25">
      <c r="A458" s="19"/>
      <c r="B458" s="19"/>
      <c r="C458" s="19"/>
      <c r="D458" s="19"/>
      <c r="E458" s="19"/>
      <c r="F458" s="19"/>
      <c r="G458" s="19"/>
      <c r="H458" s="19"/>
      <c r="I458" s="19">
        <v>300</v>
      </c>
      <c r="J458" s="19" t="s">
        <v>250</v>
      </c>
      <c r="K458" s="19" t="s">
        <v>110</v>
      </c>
      <c r="L458" s="19"/>
      <c r="M458" s="170"/>
      <c r="N458" s="228"/>
      <c r="O458" s="170"/>
      <c r="P458" s="170"/>
      <c r="Q458" s="162"/>
      <c r="R458" s="170"/>
      <c r="S458" s="170"/>
      <c r="T458" s="329"/>
      <c r="U458" s="171"/>
      <c r="V458" s="171"/>
      <c r="W458" s="171"/>
    </row>
    <row r="459" spans="1:23" ht="11.25">
      <c r="A459" s="7" t="s">
        <v>405</v>
      </c>
      <c r="B459" s="7"/>
      <c r="C459" s="7"/>
      <c r="D459" s="7"/>
      <c r="E459" s="7"/>
      <c r="F459" s="7"/>
      <c r="G459" s="7"/>
      <c r="H459" s="7"/>
      <c r="I459" s="7"/>
      <c r="J459" s="123" t="s">
        <v>197</v>
      </c>
      <c r="K459" s="123" t="s">
        <v>290</v>
      </c>
      <c r="L459" s="229"/>
      <c r="M459" s="15"/>
      <c r="N459" s="212"/>
      <c r="O459" s="15"/>
      <c r="P459" s="15"/>
      <c r="Q459" s="148"/>
      <c r="R459" s="147"/>
      <c r="S459" s="147"/>
      <c r="T459" s="344"/>
      <c r="U459" s="149"/>
      <c r="V459" s="149"/>
      <c r="W459" s="149"/>
    </row>
    <row r="460" spans="1:23" ht="11.25">
      <c r="A460" s="8" t="s">
        <v>447</v>
      </c>
      <c r="B460" s="8"/>
      <c r="C460" s="8"/>
      <c r="D460" s="8"/>
      <c r="E460" s="8"/>
      <c r="F460" s="8"/>
      <c r="G460" s="8"/>
      <c r="H460" s="8"/>
      <c r="I460" s="8">
        <v>360</v>
      </c>
      <c r="J460" s="8" t="s">
        <v>134</v>
      </c>
      <c r="K460" s="8" t="s">
        <v>290</v>
      </c>
      <c r="L460" s="8"/>
      <c r="M460" s="16"/>
      <c r="N460" s="207"/>
      <c r="O460" s="16"/>
      <c r="P460" s="16"/>
      <c r="Q460" s="142"/>
      <c r="R460" s="141"/>
      <c r="S460" s="141"/>
      <c r="T460" s="342"/>
      <c r="U460" s="143"/>
      <c r="V460" s="143"/>
      <c r="W460" s="143"/>
    </row>
    <row r="461" spans="1:23" ht="11.25">
      <c r="A461" s="19" t="s">
        <v>447</v>
      </c>
      <c r="I461" s="1">
        <v>360</v>
      </c>
      <c r="J461" s="67">
        <v>3</v>
      </c>
      <c r="K461" s="67" t="s">
        <v>7</v>
      </c>
      <c r="L461" s="67"/>
      <c r="M461" s="81">
        <f aca="true" t="shared" si="182" ref="M461:S462">M462</f>
        <v>0</v>
      </c>
      <c r="N461" s="80">
        <f t="shared" si="182"/>
        <v>0</v>
      </c>
      <c r="O461" s="81">
        <f t="shared" si="182"/>
        <v>3000</v>
      </c>
      <c r="P461" s="80">
        <f t="shared" si="182"/>
        <v>0</v>
      </c>
      <c r="Q461" s="126">
        <f t="shared" si="182"/>
        <v>5000</v>
      </c>
      <c r="R461" s="80">
        <f t="shared" si="182"/>
        <v>3000</v>
      </c>
      <c r="S461" s="127">
        <f t="shared" si="182"/>
        <v>3000</v>
      </c>
      <c r="T461" s="349">
        <f>S461/R461</f>
        <v>1</v>
      </c>
      <c r="U461" s="128">
        <f aca="true" t="shared" si="183" ref="U461:W463">P461/O461*100</f>
        <v>0</v>
      </c>
      <c r="V461" s="128" t="e">
        <f t="shared" si="183"/>
        <v>#DIV/0!</v>
      </c>
      <c r="W461" s="128">
        <f t="shared" si="183"/>
        <v>60</v>
      </c>
    </row>
    <row r="462" spans="1:23" ht="11.25">
      <c r="A462" s="19" t="s">
        <v>447</v>
      </c>
      <c r="I462" s="1">
        <v>360</v>
      </c>
      <c r="J462" s="23">
        <v>32</v>
      </c>
      <c r="K462" s="30" t="s">
        <v>38</v>
      </c>
      <c r="L462" s="29"/>
      <c r="M462" s="24">
        <f>M466</f>
        <v>0</v>
      </c>
      <c r="N462" s="28">
        <f>N463</f>
        <v>0</v>
      </c>
      <c r="O462" s="24">
        <f>O463</f>
        <v>3000</v>
      </c>
      <c r="P462" s="28">
        <f>P463</f>
        <v>0</v>
      </c>
      <c r="Q462" s="130">
        <f t="shared" si="182"/>
        <v>5000</v>
      </c>
      <c r="R462" s="247">
        <f t="shared" si="182"/>
        <v>3000</v>
      </c>
      <c r="S462" s="129">
        <f t="shared" si="182"/>
        <v>3000</v>
      </c>
      <c r="T462" s="350">
        <f>S462/R462</f>
        <v>1</v>
      </c>
      <c r="U462" s="128">
        <f t="shared" si="183"/>
        <v>0</v>
      </c>
      <c r="V462" s="128" t="e">
        <f t="shared" si="183"/>
        <v>#DIV/0!</v>
      </c>
      <c r="W462" s="128">
        <f t="shared" si="183"/>
        <v>60</v>
      </c>
    </row>
    <row r="463" spans="1:23" ht="12" thickBot="1">
      <c r="A463" s="19" t="s">
        <v>447</v>
      </c>
      <c r="C463" s="1">
        <v>2</v>
      </c>
      <c r="D463" s="1">
        <v>2</v>
      </c>
      <c r="E463" s="1">
        <v>4</v>
      </c>
      <c r="I463" s="1">
        <v>360</v>
      </c>
      <c r="J463" s="222">
        <v>323</v>
      </c>
      <c r="K463" s="222" t="s">
        <v>41</v>
      </c>
      <c r="L463" s="222"/>
      <c r="M463" s="56">
        <v>0</v>
      </c>
      <c r="N463" s="58">
        <v>0</v>
      </c>
      <c r="O463" s="56">
        <v>3000</v>
      </c>
      <c r="P463" s="58">
        <v>0</v>
      </c>
      <c r="Q463" s="130">
        <v>5000</v>
      </c>
      <c r="R463" s="429">
        <v>3000</v>
      </c>
      <c r="S463" s="129">
        <v>3000</v>
      </c>
      <c r="T463" s="350">
        <f>S463/R463</f>
        <v>1</v>
      </c>
      <c r="U463" s="128">
        <f t="shared" si="183"/>
        <v>0</v>
      </c>
      <c r="V463" s="128" t="e">
        <f t="shared" si="183"/>
        <v>#DIV/0!</v>
      </c>
      <c r="W463" s="128">
        <f t="shared" si="183"/>
        <v>60</v>
      </c>
    </row>
    <row r="464" spans="1:23" ht="12" thickBot="1">
      <c r="A464" s="14"/>
      <c r="J464" s="178"/>
      <c r="K464" s="178" t="s">
        <v>316</v>
      </c>
      <c r="L464" s="178"/>
      <c r="M464" s="179">
        <f aca="true" t="shared" si="184" ref="M464:R464">M461</f>
        <v>0</v>
      </c>
      <c r="N464" s="179">
        <f>N461</f>
        <v>0</v>
      </c>
      <c r="O464" s="179">
        <f t="shared" si="184"/>
        <v>3000</v>
      </c>
      <c r="P464" s="179">
        <f t="shared" si="184"/>
        <v>0</v>
      </c>
      <c r="Q464" s="180">
        <f>Q461</f>
        <v>5000</v>
      </c>
      <c r="R464" s="179">
        <f t="shared" si="184"/>
        <v>3000</v>
      </c>
      <c r="S464" s="180">
        <f>S461</f>
        <v>3000</v>
      </c>
      <c r="T464" s="352">
        <f>S464/R464</f>
        <v>1</v>
      </c>
      <c r="U464" s="181"/>
      <c r="V464" s="181"/>
      <c r="W464" s="181"/>
    </row>
    <row r="465" spans="10:23" ht="12" thickBot="1">
      <c r="J465" s="154"/>
      <c r="K465" s="154" t="s">
        <v>328</v>
      </c>
      <c r="L465" s="154"/>
      <c r="M465" s="155">
        <f aca="true" t="shared" si="185" ref="M465:S465">M464</f>
        <v>0</v>
      </c>
      <c r="N465" s="155">
        <f t="shared" si="185"/>
        <v>0</v>
      </c>
      <c r="O465" s="155">
        <f t="shared" si="185"/>
        <v>3000</v>
      </c>
      <c r="P465" s="155">
        <f t="shared" si="185"/>
        <v>0</v>
      </c>
      <c r="Q465" s="156">
        <f t="shared" si="185"/>
        <v>5000</v>
      </c>
      <c r="R465" s="155">
        <f t="shared" si="185"/>
        <v>3000</v>
      </c>
      <c r="S465" s="156">
        <f t="shared" si="185"/>
        <v>3000</v>
      </c>
      <c r="T465" s="357">
        <f>S465/R465</f>
        <v>1</v>
      </c>
      <c r="U465" s="157"/>
      <c r="V465" s="157"/>
      <c r="W465" s="157"/>
    </row>
    <row r="466" spans="10:23" ht="12" thickTop="1">
      <c r="J466" s="31"/>
      <c r="K466" s="31"/>
      <c r="L466" s="31"/>
      <c r="M466" s="32"/>
      <c r="N466" s="35"/>
      <c r="O466" s="32"/>
      <c r="P466" s="35"/>
      <c r="Q466" s="205"/>
      <c r="R466" s="183"/>
      <c r="S466" s="139"/>
      <c r="T466" s="331"/>
      <c r="U466" s="206"/>
      <c r="V466" s="206"/>
      <c r="W466" s="206"/>
    </row>
    <row r="467" spans="1:23" ht="11.25">
      <c r="A467" s="19"/>
      <c r="B467" s="19"/>
      <c r="C467" s="19"/>
      <c r="D467" s="19"/>
      <c r="E467" s="19"/>
      <c r="F467" s="19"/>
      <c r="G467" s="19"/>
      <c r="H467" s="19"/>
      <c r="I467" s="19"/>
      <c r="J467" s="121" t="s">
        <v>288</v>
      </c>
      <c r="K467" s="121" t="s">
        <v>191</v>
      </c>
      <c r="L467" s="121"/>
      <c r="M467" s="168"/>
      <c r="N467" s="168"/>
      <c r="O467" s="168"/>
      <c r="P467" s="168"/>
      <c r="Q467" s="167"/>
      <c r="R467" s="168"/>
      <c r="S467" s="168"/>
      <c r="T467" s="358"/>
      <c r="U467" s="169"/>
      <c r="V467" s="169"/>
      <c r="W467" s="169"/>
    </row>
    <row r="468" spans="1:23" ht="11.25">
      <c r="A468" s="19"/>
      <c r="B468" s="19"/>
      <c r="C468" s="19"/>
      <c r="D468" s="19"/>
      <c r="E468" s="19"/>
      <c r="F468" s="19"/>
      <c r="G468" s="19"/>
      <c r="H468" s="19"/>
      <c r="I468" s="19">
        <v>1000</v>
      </c>
      <c r="J468" s="19" t="s">
        <v>360</v>
      </c>
      <c r="K468" s="19"/>
      <c r="L468" s="19"/>
      <c r="M468" s="20"/>
      <c r="N468" s="20"/>
      <c r="O468" s="20"/>
      <c r="P468" s="20"/>
      <c r="Q468" s="162"/>
      <c r="R468" s="170"/>
      <c r="S468" s="170"/>
      <c r="T468" s="329"/>
      <c r="U468" s="171"/>
      <c r="V468" s="171"/>
      <c r="W468" s="171"/>
    </row>
    <row r="469" spans="1:23" ht="11.25">
      <c r="A469" s="7" t="s">
        <v>406</v>
      </c>
      <c r="B469" s="7"/>
      <c r="C469" s="7"/>
      <c r="D469" s="7"/>
      <c r="E469" s="7"/>
      <c r="F469" s="7"/>
      <c r="G469" s="7"/>
      <c r="H469" s="7"/>
      <c r="I469" s="7"/>
      <c r="J469" s="123" t="s">
        <v>249</v>
      </c>
      <c r="K469" s="123" t="s">
        <v>192</v>
      </c>
      <c r="L469" s="123"/>
      <c r="M469" s="15"/>
      <c r="N469" s="15"/>
      <c r="O469" s="15"/>
      <c r="P469" s="15"/>
      <c r="Q469" s="148"/>
      <c r="R469" s="147"/>
      <c r="S469" s="147"/>
      <c r="T469" s="344"/>
      <c r="U469" s="149"/>
      <c r="V469" s="149"/>
      <c r="W469" s="149"/>
    </row>
    <row r="470" spans="1:23" ht="11.25">
      <c r="A470" s="8" t="s">
        <v>448</v>
      </c>
      <c r="B470" s="8"/>
      <c r="C470" s="8"/>
      <c r="D470" s="8"/>
      <c r="E470" s="8"/>
      <c r="F470" s="8"/>
      <c r="G470" s="8"/>
      <c r="H470" s="8"/>
      <c r="I470" s="8">
        <v>1070</v>
      </c>
      <c r="J470" s="8" t="s">
        <v>89</v>
      </c>
      <c r="K470" s="8" t="s">
        <v>194</v>
      </c>
      <c r="L470" s="8"/>
      <c r="M470" s="16"/>
      <c r="N470" s="16"/>
      <c r="O470" s="16"/>
      <c r="P470" s="16"/>
      <c r="Q470" s="142"/>
      <c r="R470" s="141"/>
      <c r="S470" s="141"/>
      <c r="T470" s="342"/>
      <c r="U470" s="143"/>
      <c r="V470" s="143"/>
      <c r="W470" s="143"/>
    </row>
    <row r="471" spans="1:23" ht="11.25">
      <c r="A471" s="19" t="s">
        <v>448</v>
      </c>
      <c r="I471" s="1">
        <v>1070</v>
      </c>
      <c r="J471" s="67">
        <v>3</v>
      </c>
      <c r="K471" s="67" t="s">
        <v>7</v>
      </c>
      <c r="L471" s="67"/>
      <c r="M471" s="81">
        <f aca="true" t="shared" si="186" ref="M471:S472">M472</f>
        <v>0</v>
      </c>
      <c r="N471" s="80">
        <f t="shared" si="186"/>
        <v>2000</v>
      </c>
      <c r="O471" s="80">
        <f t="shared" si="186"/>
        <v>5000</v>
      </c>
      <c r="P471" s="80">
        <f t="shared" si="186"/>
        <v>10000</v>
      </c>
      <c r="Q471" s="126">
        <f t="shared" si="186"/>
        <v>10000</v>
      </c>
      <c r="R471" s="80">
        <f t="shared" si="186"/>
        <v>10000</v>
      </c>
      <c r="S471" s="127">
        <f t="shared" si="186"/>
        <v>20000</v>
      </c>
      <c r="T471" s="349">
        <f>S471/R471</f>
        <v>2</v>
      </c>
      <c r="U471" s="128">
        <f aca="true" t="shared" si="187" ref="U471:W473">P471/O471*100</f>
        <v>200</v>
      </c>
      <c r="V471" s="128">
        <f t="shared" si="187"/>
        <v>100</v>
      </c>
      <c r="W471" s="128">
        <f t="shared" si="187"/>
        <v>100</v>
      </c>
    </row>
    <row r="472" spans="1:23" ht="11.25">
      <c r="A472" s="19" t="s">
        <v>448</v>
      </c>
      <c r="I472" s="1">
        <v>1070</v>
      </c>
      <c r="J472" s="23">
        <v>37</v>
      </c>
      <c r="K472" s="23" t="s">
        <v>100</v>
      </c>
      <c r="L472" s="23"/>
      <c r="M472" s="24">
        <f t="shared" si="186"/>
        <v>0</v>
      </c>
      <c r="N472" s="28">
        <f t="shared" si="186"/>
        <v>2000</v>
      </c>
      <c r="O472" s="28">
        <f t="shared" si="186"/>
        <v>5000</v>
      </c>
      <c r="P472" s="28">
        <f t="shared" si="186"/>
        <v>10000</v>
      </c>
      <c r="Q472" s="130">
        <f t="shared" si="186"/>
        <v>10000</v>
      </c>
      <c r="R472" s="247">
        <f t="shared" si="186"/>
        <v>10000</v>
      </c>
      <c r="S472" s="129">
        <f t="shared" si="186"/>
        <v>20000</v>
      </c>
      <c r="T472" s="350">
        <f>S472/R472</f>
        <v>2</v>
      </c>
      <c r="U472" s="128">
        <f t="shared" si="187"/>
        <v>200</v>
      </c>
      <c r="V472" s="128">
        <f t="shared" si="187"/>
        <v>100</v>
      </c>
      <c r="W472" s="128">
        <f t="shared" si="187"/>
        <v>100</v>
      </c>
    </row>
    <row r="473" spans="1:23" ht="12" thickBot="1">
      <c r="A473" s="19" t="s">
        <v>448</v>
      </c>
      <c r="C473" s="1">
        <v>2</v>
      </c>
      <c r="E473" s="1">
        <v>4</v>
      </c>
      <c r="I473" s="1">
        <v>1070</v>
      </c>
      <c r="J473" s="66">
        <v>372</v>
      </c>
      <c r="K473" s="66" t="s">
        <v>104</v>
      </c>
      <c r="L473" s="66"/>
      <c r="M473" s="24">
        <v>0</v>
      </c>
      <c r="N473" s="28">
        <v>2000</v>
      </c>
      <c r="O473" s="28">
        <v>5000</v>
      </c>
      <c r="P473" s="28">
        <v>10000</v>
      </c>
      <c r="Q473" s="130">
        <v>10000</v>
      </c>
      <c r="R473" s="247">
        <v>10000</v>
      </c>
      <c r="S473" s="129">
        <v>20000</v>
      </c>
      <c r="T473" s="350">
        <f>S473/R473</f>
        <v>2</v>
      </c>
      <c r="U473" s="128">
        <f t="shared" si="187"/>
        <v>200</v>
      </c>
      <c r="V473" s="128">
        <f t="shared" si="187"/>
        <v>100</v>
      </c>
      <c r="W473" s="128">
        <f t="shared" si="187"/>
        <v>100</v>
      </c>
    </row>
    <row r="474" spans="1:23" ht="11.25">
      <c r="A474" s="14"/>
      <c r="J474" s="178"/>
      <c r="K474" s="178" t="s">
        <v>316</v>
      </c>
      <c r="L474" s="178"/>
      <c r="M474" s="179">
        <f aca="true" t="shared" si="188" ref="M474:R474">M471</f>
        <v>0</v>
      </c>
      <c r="N474" s="179">
        <f>N471</f>
        <v>2000</v>
      </c>
      <c r="O474" s="179">
        <f t="shared" si="188"/>
        <v>5000</v>
      </c>
      <c r="P474" s="179">
        <f t="shared" si="188"/>
        <v>10000</v>
      </c>
      <c r="Q474" s="180">
        <f>Q471</f>
        <v>10000</v>
      </c>
      <c r="R474" s="179">
        <f t="shared" si="188"/>
        <v>10000</v>
      </c>
      <c r="S474" s="180">
        <f>S471</f>
        <v>20000</v>
      </c>
      <c r="T474" s="352">
        <f>S474/R474</f>
        <v>2</v>
      </c>
      <c r="U474" s="181"/>
      <c r="V474" s="181"/>
      <c r="W474" s="181"/>
    </row>
    <row r="475" spans="10:23" ht="11.25">
      <c r="J475" s="223"/>
      <c r="K475" s="223"/>
      <c r="L475" s="223"/>
      <c r="M475" s="32"/>
      <c r="N475" s="35"/>
      <c r="O475" s="32"/>
      <c r="P475" s="35"/>
      <c r="Q475" s="205"/>
      <c r="R475" s="183"/>
      <c r="S475" s="139"/>
      <c r="T475" s="331"/>
      <c r="U475" s="206"/>
      <c r="V475" s="206"/>
      <c r="W475" s="206"/>
    </row>
    <row r="476" spans="1:23" ht="11.25">
      <c r="A476" s="8" t="s">
        <v>449</v>
      </c>
      <c r="B476" s="8"/>
      <c r="C476" s="8"/>
      <c r="D476" s="8"/>
      <c r="E476" s="8"/>
      <c r="F476" s="8"/>
      <c r="G476" s="8"/>
      <c r="H476" s="8"/>
      <c r="I476" s="85" t="s">
        <v>390</v>
      </c>
      <c r="J476" s="8" t="s">
        <v>89</v>
      </c>
      <c r="K476" s="8" t="s">
        <v>195</v>
      </c>
      <c r="L476" s="8"/>
      <c r="M476" s="16"/>
      <c r="N476" s="16"/>
      <c r="O476" s="16"/>
      <c r="P476" s="16"/>
      <c r="Q476" s="142"/>
      <c r="R476" s="141"/>
      <c r="S476" s="141"/>
      <c r="T476" s="342"/>
      <c r="U476" s="143"/>
      <c r="V476" s="143"/>
      <c r="W476" s="143"/>
    </row>
    <row r="477" spans="1:23" ht="11.25">
      <c r="A477" s="19" t="s">
        <v>449</v>
      </c>
      <c r="I477" s="86" t="s">
        <v>390</v>
      </c>
      <c r="J477" s="67">
        <v>3</v>
      </c>
      <c r="K477" s="67" t="s">
        <v>7</v>
      </c>
      <c r="L477" s="67"/>
      <c r="M477" s="81">
        <f aca="true" t="shared" si="189" ref="M477:S478">M478</f>
        <v>576209</v>
      </c>
      <c r="N477" s="80">
        <f t="shared" si="189"/>
        <v>513000</v>
      </c>
      <c r="O477" s="80">
        <f t="shared" si="189"/>
        <v>500000</v>
      </c>
      <c r="P477" s="80">
        <f t="shared" si="189"/>
        <v>525350</v>
      </c>
      <c r="Q477" s="126">
        <f t="shared" si="189"/>
        <v>570000</v>
      </c>
      <c r="R477" s="80">
        <f t="shared" si="189"/>
        <v>570000</v>
      </c>
      <c r="S477" s="127">
        <f t="shared" si="189"/>
        <v>570000</v>
      </c>
      <c r="T477" s="349">
        <f>S477/R477</f>
        <v>1</v>
      </c>
      <c r="U477" s="128">
        <f aca="true" t="shared" si="190" ref="U477:W479">P477/O477*100</f>
        <v>105.07</v>
      </c>
      <c r="V477" s="128">
        <f t="shared" si="190"/>
        <v>108.499095840868</v>
      </c>
      <c r="W477" s="128">
        <f t="shared" si="190"/>
        <v>100</v>
      </c>
    </row>
    <row r="478" spans="1:23" ht="11.25">
      <c r="A478" s="19" t="s">
        <v>449</v>
      </c>
      <c r="I478" s="86" t="s">
        <v>390</v>
      </c>
      <c r="J478" s="23">
        <v>37</v>
      </c>
      <c r="K478" s="23" t="s">
        <v>100</v>
      </c>
      <c r="L478" s="23"/>
      <c r="M478" s="24">
        <f t="shared" si="189"/>
        <v>576209</v>
      </c>
      <c r="N478" s="28">
        <f t="shared" si="189"/>
        <v>513000</v>
      </c>
      <c r="O478" s="28">
        <f t="shared" si="189"/>
        <v>500000</v>
      </c>
      <c r="P478" s="28">
        <f t="shared" si="189"/>
        <v>525350</v>
      </c>
      <c r="Q478" s="130">
        <f t="shared" si="189"/>
        <v>570000</v>
      </c>
      <c r="R478" s="247">
        <f t="shared" si="189"/>
        <v>570000</v>
      </c>
      <c r="S478" s="129">
        <f t="shared" si="189"/>
        <v>570000</v>
      </c>
      <c r="T478" s="350">
        <f>S478/R478</f>
        <v>1</v>
      </c>
      <c r="U478" s="128">
        <f t="shared" si="190"/>
        <v>105.07</v>
      </c>
      <c r="V478" s="128">
        <f t="shared" si="190"/>
        <v>108.499095840868</v>
      </c>
      <c r="W478" s="128">
        <f t="shared" si="190"/>
        <v>100</v>
      </c>
    </row>
    <row r="479" spans="1:23" ht="12" thickBot="1">
      <c r="A479" s="19" t="s">
        <v>449</v>
      </c>
      <c r="C479" s="1">
        <v>2</v>
      </c>
      <c r="E479" s="1">
        <v>4</v>
      </c>
      <c r="I479" s="86" t="s">
        <v>390</v>
      </c>
      <c r="J479" s="66">
        <v>372</v>
      </c>
      <c r="K479" s="66" t="s">
        <v>104</v>
      </c>
      <c r="L479" s="66"/>
      <c r="M479" s="24">
        <v>576209</v>
      </c>
      <c r="N479" s="28">
        <v>513000</v>
      </c>
      <c r="O479" s="24">
        <v>500000</v>
      </c>
      <c r="P479" s="28">
        <v>525350</v>
      </c>
      <c r="Q479" s="130">
        <v>570000</v>
      </c>
      <c r="R479" s="247">
        <v>570000</v>
      </c>
      <c r="S479" s="129">
        <v>570000</v>
      </c>
      <c r="T479" s="350">
        <f>S479/R479</f>
        <v>1</v>
      </c>
      <c r="U479" s="128">
        <f t="shared" si="190"/>
        <v>105.07</v>
      </c>
      <c r="V479" s="128">
        <f t="shared" si="190"/>
        <v>108.499095840868</v>
      </c>
      <c r="W479" s="128">
        <f t="shared" si="190"/>
        <v>100</v>
      </c>
    </row>
    <row r="480" spans="1:23" ht="11.25">
      <c r="A480" s="14"/>
      <c r="J480" s="178"/>
      <c r="K480" s="178" t="s">
        <v>316</v>
      </c>
      <c r="L480" s="178"/>
      <c r="M480" s="179">
        <f aca="true" t="shared" si="191" ref="M480:R480">M477</f>
        <v>576209</v>
      </c>
      <c r="N480" s="179">
        <f>N477</f>
        <v>513000</v>
      </c>
      <c r="O480" s="179">
        <f t="shared" si="191"/>
        <v>500000</v>
      </c>
      <c r="P480" s="179">
        <f t="shared" si="191"/>
        <v>525350</v>
      </c>
      <c r="Q480" s="180">
        <f>Q477</f>
        <v>570000</v>
      </c>
      <c r="R480" s="179">
        <f t="shared" si="191"/>
        <v>570000</v>
      </c>
      <c r="S480" s="180">
        <f>S477</f>
        <v>570000</v>
      </c>
      <c r="T480" s="352">
        <f>S480/R480</f>
        <v>1</v>
      </c>
      <c r="U480" s="181"/>
      <c r="V480" s="181"/>
      <c r="W480" s="181"/>
    </row>
    <row r="481" spans="10:23" ht="11.25">
      <c r="J481" s="223"/>
      <c r="K481" s="223"/>
      <c r="L481" s="223"/>
      <c r="M481" s="32"/>
      <c r="N481" s="35"/>
      <c r="O481" s="32"/>
      <c r="P481" s="35"/>
      <c r="Q481" s="205"/>
      <c r="R481" s="183"/>
      <c r="S481" s="139"/>
      <c r="T481" s="331"/>
      <c r="U481" s="206"/>
      <c r="V481" s="206"/>
      <c r="W481" s="206"/>
    </row>
    <row r="482" spans="1:23" ht="11.25">
      <c r="A482" s="7" t="s">
        <v>407</v>
      </c>
      <c r="B482" s="7"/>
      <c r="C482" s="7"/>
      <c r="D482" s="7"/>
      <c r="E482" s="7"/>
      <c r="F482" s="7"/>
      <c r="G482" s="7"/>
      <c r="H482" s="7"/>
      <c r="I482" s="7"/>
      <c r="J482" s="123" t="s">
        <v>252</v>
      </c>
      <c r="K482" s="123" t="s">
        <v>196</v>
      </c>
      <c r="L482" s="123"/>
      <c r="M482" s="15"/>
      <c r="N482" s="15"/>
      <c r="O482" s="15"/>
      <c r="P482" s="15"/>
      <c r="Q482" s="148"/>
      <c r="R482" s="147"/>
      <c r="S482" s="147"/>
      <c r="T482" s="344"/>
      <c r="U482" s="149"/>
      <c r="V482" s="149"/>
      <c r="W482" s="149"/>
    </row>
    <row r="483" spans="1:23" ht="11.25">
      <c r="A483" s="8" t="s">
        <v>450</v>
      </c>
      <c r="B483" s="8"/>
      <c r="C483" s="8"/>
      <c r="D483" s="8"/>
      <c r="E483" s="8"/>
      <c r="F483" s="8"/>
      <c r="G483" s="8"/>
      <c r="H483" s="8"/>
      <c r="I483" s="8">
        <v>1090</v>
      </c>
      <c r="J483" s="8" t="s">
        <v>89</v>
      </c>
      <c r="K483" s="8" t="s">
        <v>291</v>
      </c>
      <c r="L483" s="8"/>
      <c r="M483" s="16"/>
      <c r="N483" s="16"/>
      <c r="O483" s="16"/>
      <c r="P483" s="16"/>
      <c r="Q483" s="142"/>
      <c r="R483" s="141"/>
      <c r="S483" s="141"/>
      <c r="T483" s="342"/>
      <c r="U483" s="143"/>
      <c r="V483" s="143"/>
      <c r="W483" s="143"/>
    </row>
    <row r="484" spans="1:23" ht="11.25">
      <c r="A484" s="19" t="s">
        <v>450</v>
      </c>
      <c r="I484" s="1">
        <v>1090</v>
      </c>
      <c r="J484" s="67">
        <v>3</v>
      </c>
      <c r="K484" s="67" t="s">
        <v>7</v>
      </c>
      <c r="L484" s="67"/>
      <c r="M484" s="81">
        <f aca="true" t="shared" si="192" ref="M484:S485">M485</f>
        <v>0</v>
      </c>
      <c r="N484" s="80">
        <f t="shared" si="192"/>
        <v>1500</v>
      </c>
      <c r="O484" s="81">
        <f t="shared" si="192"/>
        <v>1500</v>
      </c>
      <c r="P484" s="80">
        <f t="shared" si="192"/>
        <v>1500</v>
      </c>
      <c r="Q484" s="126">
        <f t="shared" si="192"/>
        <v>8000</v>
      </c>
      <c r="R484" s="80">
        <f t="shared" si="192"/>
        <v>1500</v>
      </c>
      <c r="S484" s="127">
        <f t="shared" si="192"/>
        <v>4000</v>
      </c>
      <c r="T484" s="349">
        <f>S484/R484</f>
        <v>2.6666666666666665</v>
      </c>
      <c r="U484" s="128">
        <f aca="true" t="shared" si="193" ref="U484:W486">P484/O484*100</f>
        <v>100</v>
      </c>
      <c r="V484" s="128">
        <f t="shared" si="193"/>
        <v>533.3333333333333</v>
      </c>
      <c r="W484" s="128">
        <f t="shared" si="193"/>
        <v>18.75</v>
      </c>
    </row>
    <row r="485" spans="1:23" ht="11.25">
      <c r="A485" s="19" t="s">
        <v>450</v>
      </c>
      <c r="I485" s="1">
        <v>1090</v>
      </c>
      <c r="J485" s="23">
        <v>38</v>
      </c>
      <c r="K485" s="23" t="s">
        <v>49</v>
      </c>
      <c r="L485" s="23"/>
      <c r="M485" s="24">
        <f t="shared" si="192"/>
        <v>0</v>
      </c>
      <c r="N485" s="28">
        <f t="shared" si="192"/>
        <v>1500</v>
      </c>
      <c r="O485" s="24">
        <f t="shared" si="192"/>
        <v>1500</v>
      </c>
      <c r="P485" s="28">
        <f t="shared" si="192"/>
        <v>1500</v>
      </c>
      <c r="Q485" s="130">
        <f t="shared" si="192"/>
        <v>8000</v>
      </c>
      <c r="R485" s="247">
        <f t="shared" si="192"/>
        <v>1500</v>
      </c>
      <c r="S485" s="129">
        <f t="shared" si="192"/>
        <v>4000</v>
      </c>
      <c r="T485" s="350">
        <f>S485/R485</f>
        <v>2.6666666666666665</v>
      </c>
      <c r="U485" s="128">
        <f t="shared" si="193"/>
        <v>100</v>
      </c>
      <c r="V485" s="128">
        <f t="shared" si="193"/>
        <v>533.3333333333333</v>
      </c>
      <c r="W485" s="128">
        <f t="shared" si="193"/>
        <v>18.75</v>
      </c>
    </row>
    <row r="486" spans="1:23" ht="12" thickBot="1">
      <c r="A486" s="19" t="s">
        <v>450</v>
      </c>
      <c r="B486" s="1">
        <v>1</v>
      </c>
      <c r="C486" s="1">
        <v>2</v>
      </c>
      <c r="E486" s="1">
        <v>4</v>
      </c>
      <c r="I486" s="1">
        <v>1090</v>
      </c>
      <c r="J486" s="23">
        <v>3811</v>
      </c>
      <c r="K486" s="23" t="s">
        <v>236</v>
      </c>
      <c r="L486" s="23"/>
      <c r="M486" s="24">
        <v>0</v>
      </c>
      <c r="N486" s="28">
        <v>1500</v>
      </c>
      <c r="O486" s="24">
        <v>1500</v>
      </c>
      <c r="P486" s="28">
        <v>1500</v>
      </c>
      <c r="Q486" s="130">
        <v>8000</v>
      </c>
      <c r="R486" s="247">
        <v>1500</v>
      </c>
      <c r="S486" s="129">
        <v>4000</v>
      </c>
      <c r="T486" s="350">
        <f>S486/R486</f>
        <v>2.6666666666666665</v>
      </c>
      <c r="U486" s="128">
        <f t="shared" si="193"/>
        <v>100</v>
      </c>
      <c r="V486" s="128">
        <f t="shared" si="193"/>
        <v>533.3333333333333</v>
      </c>
      <c r="W486" s="128">
        <f t="shared" si="193"/>
        <v>18.75</v>
      </c>
    </row>
    <row r="487" spans="1:23" ht="11.25">
      <c r="A487" s="14"/>
      <c r="J487" s="178"/>
      <c r="K487" s="178" t="s">
        <v>316</v>
      </c>
      <c r="L487" s="178"/>
      <c r="M487" s="179">
        <f aca="true" t="shared" si="194" ref="M487:R487">M484</f>
        <v>0</v>
      </c>
      <c r="N487" s="179">
        <f>N484</f>
        <v>1500</v>
      </c>
      <c r="O487" s="179">
        <f t="shared" si="194"/>
        <v>1500</v>
      </c>
      <c r="P487" s="179">
        <f t="shared" si="194"/>
        <v>1500</v>
      </c>
      <c r="Q487" s="180">
        <f>Q484</f>
        <v>8000</v>
      </c>
      <c r="R487" s="179">
        <f t="shared" si="194"/>
        <v>1500</v>
      </c>
      <c r="S487" s="180">
        <f>S484</f>
        <v>4000</v>
      </c>
      <c r="T487" s="352">
        <f>S487/R487</f>
        <v>2.6666666666666665</v>
      </c>
      <c r="U487" s="181"/>
      <c r="V487" s="181"/>
      <c r="W487" s="181"/>
    </row>
    <row r="488" spans="10:23" ht="11.25">
      <c r="J488" s="31"/>
      <c r="K488" s="31"/>
      <c r="L488" s="31"/>
      <c r="M488" s="32"/>
      <c r="N488" s="35"/>
      <c r="O488" s="32"/>
      <c r="P488" s="35"/>
      <c r="Q488" s="205"/>
      <c r="R488" s="183"/>
      <c r="S488" s="139"/>
      <c r="T488" s="331"/>
      <c r="U488" s="206"/>
      <c r="V488" s="206"/>
      <c r="W488" s="206"/>
    </row>
    <row r="489" spans="1:23" ht="11.25">
      <c r="A489" s="8" t="s">
        <v>451</v>
      </c>
      <c r="B489" s="8"/>
      <c r="C489" s="8"/>
      <c r="D489" s="8"/>
      <c r="E489" s="8"/>
      <c r="F489" s="8"/>
      <c r="G489" s="8"/>
      <c r="H489" s="8"/>
      <c r="I489" s="8">
        <v>1090</v>
      </c>
      <c r="J489" s="8" t="s">
        <v>89</v>
      </c>
      <c r="K489" s="8" t="s">
        <v>198</v>
      </c>
      <c r="L489" s="8"/>
      <c r="M489" s="16"/>
      <c r="N489" s="16"/>
      <c r="O489" s="16"/>
      <c r="P489" s="16"/>
      <c r="Q489" s="142"/>
      <c r="R489" s="141"/>
      <c r="S489" s="141"/>
      <c r="T489" s="342"/>
      <c r="U489" s="143"/>
      <c r="V489" s="143"/>
      <c r="W489" s="143"/>
    </row>
    <row r="490" spans="1:23" ht="11.25">
      <c r="A490" s="60" t="s">
        <v>451</v>
      </c>
      <c r="I490" s="1">
        <v>1090</v>
      </c>
      <c r="J490" s="67">
        <v>3</v>
      </c>
      <c r="K490" s="67" t="s">
        <v>7</v>
      </c>
      <c r="L490" s="67"/>
      <c r="M490" s="81">
        <f aca="true" t="shared" si="195" ref="M490:S491">M491</f>
        <v>0</v>
      </c>
      <c r="N490" s="80">
        <f t="shared" si="195"/>
        <v>5000</v>
      </c>
      <c r="O490" s="80">
        <f t="shared" si="195"/>
        <v>5000</v>
      </c>
      <c r="P490" s="80">
        <f t="shared" si="195"/>
        <v>5000</v>
      </c>
      <c r="Q490" s="126">
        <f t="shared" si="195"/>
        <v>7000</v>
      </c>
      <c r="R490" s="80">
        <f t="shared" si="195"/>
        <v>5000</v>
      </c>
      <c r="S490" s="127">
        <f t="shared" si="195"/>
        <v>5000</v>
      </c>
      <c r="T490" s="349">
        <f>S490/R490</f>
        <v>1</v>
      </c>
      <c r="U490" s="128">
        <f aca="true" t="shared" si="196" ref="U490:W492">P490/O490*100</f>
        <v>100</v>
      </c>
      <c r="V490" s="128">
        <f t="shared" si="196"/>
        <v>140</v>
      </c>
      <c r="W490" s="128">
        <f t="shared" si="196"/>
        <v>71.42857142857143</v>
      </c>
    </row>
    <row r="491" spans="1:23" ht="11.25">
      <c r="A491" s="60" t="s">
        <v>451</v>
      </c>
      <c r="I491" s="1">
        <v>1090</v>
      </c>
      <c r="J491" s="23">
        <v>38</v>
      </c>
      <c r="K491" s="23" t="s">
        <v>49</v>
      </c>
      <c r="L491" s="23"/>
      <c r="M491" s="24">
        <f t="shared" si="195"/>
        <v>0</v>
      </c>
      <c r="N491" s="28">
        <f t="shared" si="195"/>
        <v>5000</v>
      </c>
      <c r="O491" s="28">
        <f t="shared" si="195"/>
        <v>5000</v>
      </c>
      <c r="P491" s="28">
        <f t="shared" si="195"/>
        <v>5000</v>
      </c>
      <c r="Q491" s="130">
        <f t="shared" si="195"/>
        <v>7000</v>
      </c>
      <c r="R491" s="247">
        <f t="shared" si="195"/>
        <v>5000</v>
      </c>
      <c r="S491" s="129">
        <f t="shared" si="195"/>
        <v>5000</v>
      </c>
      <c r="T491" s="350">
        <f>S491/R491</f>
        <v>1</v>
      </c>
      <c r="U491" s="128">
        <f t="shared" si="196"/>
        <v>100</v>
      </c>
      <c r="V491" s="128">
        <f t="shared" si="196"/>
        <v>140</v>
      </c>
      <c r="W491" s="128">
        <f t="shared" si="196"/>
        <v>71.42857142857143</v>
      </c>
    </row>
    <row r="492" spans="1:23" ht="12" thickBot="1">
      <c r="A492" s="60" t="s">
        <v>451</v>
      </c>
      <c r="B492" s="1">
        <v>1</v>
      </c>
      <c r="C492" s="1">
        <v>2</v>
      </c>
      <c r="E492" s="1">
        <v>4</v>
      </c>
      <c r="I492" s="1">
        <v>1090</v>
      </c>
      <c r="J492" s="23">
        <v>3811</v>
      </c>
      <c r="K492" s="23" t="s">
        <v>236</v>
      </c>
      <c r="L492" s="23"/>
      <c r="M492" s="24">
        <v>0</v>
      </c>
      <c r="N492" s="28">
        <v>5000</v>
      </c>
      <c r="O492" s="28">
        <v>5000</v>
      </c>
      <c r="P492" s="28">
        <v>5000</v>
      </c>
      <c r="Q492" s="130">
        <v>7000</v>
      </c>
      <c r="R492" s="247">
        <v>5000</v>
      </c>
      <c r="S492" s="129">
        <v>5000</v>
      </c>
      <c r="T492" s="350">
        <f>S492/R492</f>
        <v>1</v>
      </c>
      <c r="U492" s="128">
        <f t="shared" si="196"/>
        <v>100</v>
      </c>
      <c r="V492" s="128">
        <f t="shared" si="196"/>
        <v>140</v>
      </c>
      <c r="W492" s="128">
        <f t="shared" si="196"/>
        <v>71.42857142857143</v>
      </c>
    </row>
    <row r="493" spans="1:23" ht="11.25">
      <c r="A493" s="14"/>
      <c r="J493" s="178"/>
      <c r="K493" s="178" t="s">
        <v>316</v>
      </c>
      <c r="L493" s="178"/>
      <c r="M493" s="179">
        <f aca="true" t="shared" si="197" ref="M493:R493">M490</f>
        <v>0</v>
      </c>
      <c r="N493" s="179">
        <f>N490</f>
        <v>5000</v>
      </c>
      <c r="O493" s="179">
        <f t="shared" si="197"/>
        <v>5000</v>
      </c>
      <c r="P493" s="179">
        <f t="shared" si="197"/>
        <v>5000</v>
      </c>
      <c r="Q493" s="180">
        <f>Q490</f>
        <v>7000</v>
      </c>
      <c r="R493" s="179">
        <f t="shared" si="197"/>
        <v>5000</v>
      </c>
      <c r="S493" s="180">
        <f>S490</f>
        <v>5000</v>
      </c>
      <c r="T493" s="352">
        <f>S493/R493</f>
        <v>1</v>
      </c>
      <c r="U493" s="181"/>
      <c r="V493" s="181"/>
      <c r="W493" s="181"/>
    </row>
    <row r="494" spans="10:23" ht="11.25">
      <c r="J494" s="31"/>
      <c r="K494" s="31"/>
      <c r="L494" s="31"/>
      <c r="M494" s="32"/>
      <c r="N494" s="35"/>
      <c r="O494" s="32"/>
      <c r="P494" s="35"/>
      <c r="Q494" s="205"/>
      <c r="R494" s="183"/>
      <c r="S494" s="139"/>
      <c r="T494" s="331"/>
      <c r="U494" s="206"/>
      <c r="V494" s="206"/>
      <c r="W494" s="206"/>
    </row>
    <row r="495" spans="1:23" ht="11.25">
      <c r="A495" s="7" t="s">
        <v>408</v>
      </c>
      <c r="B495" s="7"/>
      <c r="C495" s="7"/>
      <c r="D495" s="7"/>
      <c r="E495" s="7"/>
      <c r="F495" s="7"/>
      <c r="G495" s="7"/>
      <c r="H495" s="7"/>
      <c r="I495" s="7"/>
      <c r="J495" s="123" t="s">
        <v>262</v>
      </c>
      <c r="K495" s="123" t="s">
        <v>253</v>
      </c>
      <c r="L495" s="123"/>
      <c r="M495" s="15"/>
      <c r="N495" s="15"/>
      <c r="O495" s="15"/>
      <c r="P495" s="15"/>
      <c r="Q495" s="148"/>
      <c r="R495" s="147"/>
      <c r="S495" s="147"/>
      <c r="T495" s="344"/>
      <c r="U495" s="149"/>
      <c r="V495" s="149"/>
      <c r="W495" s="149"/>
    </row>
    <row r="496" spans="1:23" ht="11.25">
      <c r="A496" s="8" t="s">
        <v>452</v>
      </c>
      <c r="B496" s="8"/>
      <c r="C496" s="8"/>
      <c r="D496" s="8"/>
      <c r="E496" s="8"/>
      <c r="F496" s="8"/>
      <c r="G496" s="8"/>
      <c r="H496" s="8"/>
      <c r="I496" s="8">
        <v>1012</v>
      </c>
      <c r="J496" s="8" t="s">
        <v>89</v>
      </c>
      <c r="K496" s="8" t="s">
        <v>254</v>
      </c>
      <c r="L496" s="8"/>
      <c r="M496" s="16"/>
      <c r="N496" s="16"/>
      <c r="O496" s="16"/>
      <c r="P496" s="16"/>
      <c r="Q496" s="142"/>
      <c r="R496" s="141"/>
      <c r="S496" s="142"/>
      <c r="T496" s="337"/>
      <c r="U496" s="143"/>
      <c r="V496" s="143"/>
      <c r="W496" s="143"/>
    </row>
    <row r="497" spans="1:23" ht="11.25">
      <c r="A497" s="19" t="s">
        <v>452</v>
      </c>
      <c r="I497" s="1">
        <v>1012</v>
      </c>
      <c r="J497" s="67">
        <v>3</v>
      </c>
      <c r="K497" s="67" t="s">
        <v>7</v>
      </c>
      <c r="L497" s="67"/>
      <c r="M497" s="81">
        <f>M498+M499+M500</f>
        <v>0</v>
      </c>
      <c r="N497" s="80">
        <f>N498+N499+N500+N501</f>
        <v>175325</v>
      </c>
      <c r="O497" s="80">
        <f>O498+O499+O500</f>
        <v>150000</v>
      </c>
      <c r="P497" s="80">
        <f>P498+P499+P500+P501</f>
        <v>333960</v>
      </c>
      <c r="Q497" s="126">
        <f>Q498+Q499+Q500</f>
        <v>160000</v>
      </c>
      <c r="R497" s="80">
        <f>R498+R499+R500+R501</f>
        <v>333960</v>
      </c>
      <c r="S497" s="127">
        <f>S498+S499+S500+S501</f>
        <v>305000</v>
      </c>
      <c r="T497" s="349">
        <f>S497/R497</f>
        <v>0.9132830279075338</v>
      </c>
      <c r="U497" s="128">
        <f aca="true" t="shared" si="198" ref="U497:W501">P497/O497*100</f>
        <v>222.64</v>
      </c>
      <c r="V497" s="128">
        <f t="shared" si="198"/>
        <v>47.90992933285423</v>
      </c>
      <c r="W497" s="128">
        <f t="shared" si="198"/>
        <v>208.725</v>
      </c>
    </row>
    <row r="498" spans="1:23" ht="11.25" hidden="1">
      <c r="A498" s="19" t="s">
        <v>452</v>
      </c>
      <c r="B498" s="1">
        <v>1</v>
      </c>
      <c r="E498" s="1">
        <v>4</v>
      </c>
      <c r="I498" s="1">
        <v>1012</v>
      </c>
      <c r="J498" s="23">
        <v>31</v>
      </c>
      <c r="K498" s="23" t="s">
        <v>34</v>
      </c>
      <c r="L498" s="23"/>
      <c r="M498" s="24">
        <v>0</v>
      </c>
      <c r="N498" s="28">
        <v>0</v>
      </c>
      <c r="O498" s="28">
        <v>150000</v>
      </c>
      <c r="P498" s="28">
        <v>0</v>
      </c>
      <c r="Q498" s="130">
        <v>160000</v>
      </c>
      <c r="R498" s="80">
        <v>0</v>
      </c>
      <c r="S498" s="129">
        <v>0</v>
      </c>
      <c r="T498" s="350">
        <v>0</v>
      </c>
      <c r="U498" s="128">
        <f t="shared" si="198"/>
        <v>0</v>
      </c>
      <c r="V498" s="128" t="e">
        <f t="shared" si="198"/>
        <v>#DIV/0!</v>
      </c>
      <c r="W498" s="128">
        <f t="shared" si="198"/>
        <v>0</v>
      </c>
    </row>
    <row r="499" spans="1:23" ht="11.25">
      <c r="A499" s="19" t="s">
        <v>452</v>
      </c>
      <c r="I499" s="1">
        <v>1012</v>
      </c>
      <c r="J499" s="23">
        <v>32</v>
      </c>
      <c r="K499" s="30" t="s">
        <v>255</v>
      </c>
      <c r="L499" s="29"/>
      <c r="M499" s="24">
        <v>0</v>
      </c>
      <c r="N499" s="28">
        <v>300</v>
      </c>
      <c r="O499" s="28">
        <v>0</v>
      </c>
      <c r="P499" s="28">
        <v>0</v>
      </c>
      <c r="Q499" s="130">
        <v>0</v>
      </c>
      <c r="R499" s="247">
        <v>0</v>
      </c>
      <c r="S499" s="129">
        <v>1400</v>
      </c>
      <c r="T499" s="350">
        <v>0</v>
      </c>
      <c r="U499" s="128" t="e">
        <f t="shared" si="198"/>
        <v>#DIV/0!</v>
      </c>
      <c r="V499" s="128" t="e">
        <f t="shared" si="198"/>
        <v>#DIV/0!</v>
      </c>
      <c r="W499" s="128" t="e">
        <f t="shared" si="198"/>
        <v>#DIV/0!</v>
      </c>
    </row>
    <row r="500" spans="1:23" ht="11.25" hidden="1">
      <c r="A500" s="19" t="s">
        <v>452</v>
      </c>
      <c r="I500" s="1">
        <v>1012</v>
      </c>
      <c r="J500" s="23">
        <v>34</v>
      </c>
      <c r="K500" s="30" t="s">
        <v>43</v>
      </c>
      <c r="L500" s="29"/>
      <c r="M500" s="24">
        <v>0</v>
      </c>
      <c r="N500" s="28">
        <v>0</v>
      </c>
      <c r="O500" s="24">
        <v>0</v>
      </c>
      <c r="P500" s="28">
        <v>0</v>
      </c>
      <c r="Q500" s="130">
        <v>0</v>
      </c>
      <c r="R500" s="247">
        <v>0</v>
      </c>
      <c r="S500" s="129">
        <v>0</v>
      </c>
      <c r="T500" s="350">
        <v>0</v>
      </c>
      <c r="U500" s="128" t="e">
        <f t="shared" si="198"/>
        <v>#DIV/0!</v>
      </c>
      <c r="V500" s="128" t="e">
        <f t="shared" si="198"/>
        <v>#DIV/0!</v>
      </c>
      <c r="W500" s="128" t="e">
        <f t="shared" si="198"/>
        <v>#DIV/0!</v>
      </c>
    </row>
    <row r="501" spans="1:23" ht="12" thickBot="1">
      <c r="A501" s="60"/>
      <c r="J501" s="55">
        <v>38</v>
      </c>
      <c r="K501" s="79" t="s">
        <v>374</v>
      </c>
      <c r="L501" s="61"/>
      <c r="M501" s="56"/>
      <c r="N501" s="58">
        <v>175025</v>
      </c>
      <c r="O501" s="56">
        <v>0</v>
      </c>
      <c r="P501" s="58">
        <v>333960</v>
      </c>
      <c r="Q501" s="190">
        <v>0</v>
      </c>
      <c r="R501" s="429">
        <v>333960</v>
      </c>
      <c r="S501" s="189">
        <v>303600</v>
      </c>
      <c r="T501" s="359">
        <f>S501/R501</f>
        <v>0.9090909090909091</v>
      </c>
      <c r="U501" s="133" t="e">
        <f t="shared" si="198"/>
        <v>#DIV/0!</v>
      </c>
      <c r="V501" s="133">
        <f t="shared" si="198"/>
        <v>0</v>
      </c>
      <c r="W501" s="133" t="e">
        <f t="shared" si="198"/>
        <v>#DIV/0!</v>
      </c>
    </row>
    <row r="502" spans="1:23" ht="11.25">
      <c r="A502" s="14"/>
      <c r="J502" s="178"/>
      <c r="K502" s="178" t="s">
        <v>316</v>
      </c>
      <c r="L502" s="178"/>
      <c r="M502" s="179">
        <f aca="true" t="shared" si="199" ref="M502:R502">M497</f>
        <v>0</v>
      </c>
      <c r="N502" s="179">
        <f>N497</f>
        <v>175325</v>
      </c>
      <c r="O502" s="179">
        <f t="shared" si="199"/>
        <v>150000</v>
      </c>
      <c r="P502" s="179">
        <f t="shared" si="199"/>
        <v>333960</v>
      </c>
      <c r="Q502" s="180">
        <f>Q497</f>
        <v>160000</v>
      </c>
      <c r="R502" s="179">
        <f t="shared" si="199"/>
        <v>333960</v>
      </c>
      <c r="S502" s="180">
        <f>S497</f>
        <v>305000</v>
      </c>
      <c r="T502" s="352">
        <f>S502/R502</f>
        <v>0.9132830279075338</v>
      </c>
      <c r="U502" s="181"/>
      <c r="V502" s="181"/>
      <c r="W502" s="181"/>
    </row>
    <row r="503" spans="10:23" ht="11.25">
      <c r="J503" s="51"/>
      <c r="K503" s="51"/>
      <c r="L503" s="51"/>
      <c r="M503" s="32"/>
      <c r="N503" s="35"/>
      <c r="O503" s="32"/>
      <c r="P503" s="35"/>
      <c r="Q503" s="205"/>
      <c r="R503" s="183"/>
      <c r="S503" s="139"/>
      <c r="T503" s="331"/>
      <c r="U503" s="206"/>
      <c r="V503" s="206"/>
      <c r="W503" s="206"/>
    </row>
    <row r="504" spans="1:24" s="19" customFormat="1" ht="11.25">
      <c r="A504" s="7" t="s">
        <v>409</v>
      </c>
      <c r="B504" s="7"/>
      <c r="C504" s="7"/>
      <c r="D504" s="7"/>
      <c r="E504" s="7"/>
      <c r="F504" s="7"/>
      <c r="G504" s="7"/>
      <c r="H504" s="7"/>
      <c r="I504" s="7"/>
      <c r="J504" s="123" t="s">
        <v>292</v>
      </c>
      <c r="K504" s="123" t="s">
        <v>263</v>
      </c>
      <c r="L504" s="123"/>
      <c r="M504" s="15"/>
      <c r="N504" s="15"/>
      <c r="O504" s="15"/>
      <c r="P504" s="15"/>
      <c r="Q504" s="148"/>
      <c r="R504" s="147"/>
      <c r="S504" s="147"/>
      <c r="T504" s="344"/>
      <c r="U504" s="149"/>
      <c r="V504" s="149"/>
      <c r="W504" s="149"/>
      <c r="X504" s="171"/>
    </row>
    <row r="505" spans="1:24" s="19" customFormat="1" ht="11.25">
      <c r="A505" s="8" t="s">
        <v>453</v>
      </c>
      <c r="B505" s="8"/>
      <c r="C505" s="8"/>
      <c r="D505" s="8"/>
      <c r="E505" s="8"/>
      <c r="F505" s="8"/>
      <c r="G505" s="8"/>
      <c r="H505" s="8"/>
      <c r="I505" s="8">
        <v>760</v>
      </c>
      <c r="J505" s="8" t="s">
        <v>134</v>
      </c>
      <c r="K505" s="8" t="s">
        <v>264</v>
      </c>
      <c r="L505" s="8"/>
      <c r="M505" s="16"/>
      <c r="N505" s="16"/>
      <c r="O505" s="16"/>
      <c r="P505" s="16"/>
      <c r="Q505" s="142"/>
      <c r="R505" s="141"/>
      <c r="S505" s="142"/>
      <c r="T505" s="337"/>
      <c r="U505" s="143"/>
      <c r="V505" s="143"/>
      <c r="W505" s="143"/>
      <c r="X505" s="171"/>
    </row>
    <row r="506" spans="1:23" ht="11.25">
      <c r="A506" s="19" t="s">
        <v>453</v>
      </c>
      <c r="I506" s="1">
        <v>760</v>
      </c>
      <c r="J506" s="67">
        <v>3</v>
      </c>
      <c r="K506" s="67" t="s">
        <v>7</v>
      </c>
      <c r="L506" s="67"/>
      <c r="M506" s="81">
        <f aca="true" t="shared" si="200" ref="M506:S506">M507</f>
        <v>39772</v>
      </c>
      <c r="N506" s="80">
        <f t="shared" si="200"/>
        <v>35734</v>
      </c>
      <c r="O506" s="80">
        <f t="shared" si="200"/>
        <v>40000</v>
      </c>
      <c r="P506" s="80">
        <f t="shared" si="200"/>
        <v>27000</v>
      </c>
      <c r="Q506" s="126">
        <f t="shared" si="200"/>
        <v>52000</v>
      </c>
      <c r="R506" s="80">
        <f t="shared" si="200"/>
        <v>34000</v>
      </c>
      <c r="S506" s="127">
        <f t="shared" si="200"/>
        <v>44000</v>
      </c>
      <c r="T506" s="349">
        <f aca="true" t="shared" si="201" ref="T506:T513">S506/R506</f>
        <v>1.2941176470588236</v>
      </c>
      <c r="U506" s="128">
        <v>0</v>
      </c>
      <c r="V506" s="128">
        <f aca="true" t="shared" si="202" ref="V506:W510">Q506/P506</f>
        <v>1.9259259259259258</v>
      </c>
      <c r="W506" s="128">
        <f t="shared" si="202"/>
        <v>0.6538461538461539</v>
      </c>
    </row>
    <row r="507" spans="1:23" ht="11.25">
      <c r="A507" s="19" t="s">
        <v>453</v>
      </c>
      <c r="I507" s="1">
        <v>760</v>
      </c>
      <c r="J507" s="23">
        <v>32</v>
      </c>
      <c r="K507" s="30" t="s">
        <v>38</v>
      </c>
      <c r="L507" s="29"/>
      <c r="M507" s="24">
        <f>M508+M509</f>
        <v>39772</v>
      </c>
      <c r="N507" s="28">
        <f aca="true" t="shared" si="203" ref="N507:S507">N508+N509+N510</f>
        <v>35734</v>
      </c>
      <c r="O507" s="28">
        <f t="shared" si="203"/>
        <v>40000</v>
      </c>
      <c r="P507" s="28">
        <f t="shared" si="203"/>
        <v>27000</v>
      </c>
      <c r="Q507" s="130">
        <f t="shared" si="203"/>
        <v>52000</v>
      </c>
      <c r="R507" s="247">
        <f t="shared" si="203"/>
        <v>34000</v>
      </c>
      <c r="S507" s="129">
        <f t="shared" si="203"/>
        <v>44000</v>
      </c>
      <c r="T507" s="350">
        <f t="shared" si="201"/>
        <v>1.2941176470588236</v>
      </c>
      <c r="U507" s="128">
        <v>0</v>
      </c>
      <c r="V507" s="128">
        <f t="shared" si="202"/>
        <v>1.9259259259259258</v>
      </c>
      <c r="W507" s="128">
        <f t="shared" si="202"/>
        <v>0.6538461538461539</v>
      </c>
    </row>
    <row r="508" spans="1:23" ht="11.25">
      <c r="A508" s="19" t="s">
        <v>453</v>
      </c>
      <c r="C508" s="1">
        <v>2</v>
      </c>
      <c r="D508" s="1">
        <v>3</v>
      </c>
      <c r="E508" s="1">
        <v>4</v>
      </c>
      <c r="I508" s="1">
        <v>760</v>
      </c>
      <c r="J508" s="23">
        <v>3234</v>
      </c>
      <c r="K508" s="23" t="s">
        <v>265</v>
      </c>
      <c r="L508" s="23"/>
      <c r="M508" s="24">
        <v>39040</v>
      </c>
      <c r="N508" s="28">
        <v>19680</v>
      </c>
      <c r="O508" s="28">
        <v>30000</v>
      </c>
      <c r="P508" s="28">
        <v>20000</v>
      </c>
      <c r="Q508" s="130">
        <v>40000</v>
      </c>
      <c r="R508" s="247">
        <v>25000</v>
      </c>
      <c r="S508" s="129">
        <v>25000</v>
      </c>
      <c r="T508" s="350">
        <f t="shared" si="201"/>
        <v>1</v>
      </c>
      <c r="U508" s="128">
        <v>0</v>
      </c>
      <c r="V508" s="128">
        <f t="shared" si="202"/>
        <v>2</v>
      </c>
      <c r="W508" s="128">
        <f t="shared" si="202"/>
        <v>0.625</v>
      </c>
    </row>
    <row r="509" spans="1:23" ht="11.25">
      <c r="A509" s="19" t="s">
        <v>453</v>
      </c>
      <c r="C509" s="1">
        <v>2</v>
      </c>
      <c r="D509" s="1">
        <v>3</v>
      </c>
      <c r="E509" s="1">
        <v>4</v>
      </c>
      <c r="I509" s="1">
        <v>760</v>
      </c>
      <c r="J509" s="23">
        <v>3236</v>
      </c>
      <c r="K509" s="23" t="s">
        <v>266</v>
      </c>
      <c r="L509" s="23"/>
      <c r="M509" s="24">
        <v>732</v>
      </c>
      <c r="N509" s="28">
        <v>12684</v>
      </c>
      <c r="O509" s="28">
        <v>8000</v>
      </c>
      <c r="P509" s="28">
        <v>3000</v>
      </c>
      <c r="Q509" s="130">
        <v>10000</v>
      </c>
      <c r="R509" s="247">
        <v>5000</v>
      </c>
      <c r="S509" s="129">
        <v>15000</v>
      </c>
      <c r="T509" s="350">
        <f t="shared" si="201"/>
        <v>3</v>
      </c>
      <c r="U509" s="128">
        <v>0</v>
      </c>
      <c r="V509" s="128">
        <f t="shared" si="202"/>
        <v>3.3333333333333335</v>
      </c>
      <c r="W509" s="128">
        <f t="shared" si="202"/>
        <v>0.5</v>
      </c>
    </row>
    <row r="510" spans="1:23" ht="12" thickBot="1">
      <c r="A510" s="19" t="s">
        <v>453</v>
      </c>
      <c r="C510" s="1">
        <v>2</v>
      </c>
      <c r="D510" s="1">
        <v>3</v>
      </c>
      <c r="E510" s="1">
        <v>4</v>
      </c>
      <c r="I510" s="1">
        <v>760</v>
      </c>
      <c r="J510" s="23">
        <v>3237</v>
      </c>
      <c r="K510" s="23" t="s">
        <v>267</v>
      </c>
      <c r="L510" s="23"/>
      <c r="M510" s="24">
        <v>0</v>
      </c>
      <c r="N510" s="28">
        <v>3370</v>
      </c>
      <c r="O510" s="28">
        <v>2000</v>
      </c>
      <c r="P510" s="28">
        <v>4000</v>
      </c>
      <c r="Q510" s="130">
        <v>2000</v>
      </c>
      <c r="R510" s="247">
        <v>4000</v>
      </c>
      <c r="S510" s="129">
        <v>4000</v>
      </c>
      <c r="T510" s="350">
        <f t="shared" si="201"/>
        <v>1</v>
      </c>
      <c r="U510" s="128">
        <v>0</v>
      </c>
      <c r="V510" s="128">
        <f t="shared" si="202"/>
        <v>0.5</v>
      </c>
      <c r="W510" s="128">
        <f t="shared" si="202"/>
        <v>2</v>
      </c>
    </row>
    <row r="511" spans="1:23" ht="12" thickBot="1">
      <c r="A511" s="14"/>
      <c r="J511" s="178"/>
      <c r="K511" s="178" t="s">
        <v>316</v>
      </c>
      <c r="L511" s="178"/>
      <c r="M511" s="179">
        <f aca="true" t="shared" si="204" ref="M511:R511">M506</f>
        <v>39772</v>
      </c>
      <c r="N511" s="179">
        <f>N506</f>
        <v>35734</v>
      </c>
      <c r="O511" s="179">
        <f t="shared" si="204"/>
        <v>40000</v>
      </c>
      <c r="P511" s="179">
        <f t="shared" si="204"/>
        <v>27000</v>
      </c>
      <c r="Q511" s="180">
        <f>Q506</f>
        <v>52000</v>
      </c>
      <c r="R511" s="179">
        <f t="shared" si="204"/>
        <v>34000</v>
      </c>
      <c r="S511" s="180">
        <f>S506</f>
        <v>44000</v>
      </c>
      <c r="T511" s="352">
        <f t="shared" si="201"/>
        <v>1.2941176470588236</v>
      </c>
      <c r="U511" s="181"/>
      <c r="V511" s="181"/>
      <c r="W511" s="181"/>
    </row>
    <row r="512" spans="10:23" ht="12" thickBot="1">
      <c r="J512" s="154"/>
      <c r="K512" s="154" t="s">
        <v>329</v>
      </c>
      <c r="L512" s="154"/>
      <c r="M512" s="155">
        <f aca="true" t="shared" si="205" ref="M512:S512">M474+M480+M487+M493+M502+M511</f>
        <v>615981</v>
      </c>
      <c r="N512" s="155">
        <f t="shared" si="205"/>
        <v>732559</v>
      </c>
      <c r="O512" s="155">
        <f t="shared" si="205"/>
        <v>701500</v>
      </c>
      <c r="P512" s="155">
        <f t="shared" si="205"/>
        <v>902810</v>
      </c>
      <c r="Q512" s="156">
        <f t="shared" si="205"/>
        <v>807000</v>
      </c>
      <c r="R512" s="155">
        <f t="shared" si="205"/>
        <v>954460</v>
      </c>
      <c r="S512" s="156">
        <f t="shared" si="205"/>
        <v>948000</v>
      </c>
      <c r="T512" s="357">
        <f t="shared" si="201"/>
        <v>0.9932317750350984</v>
      </c>
      <c r="U512" s="157"/>
      <c r="V512" s="157"/>
      <c r="W512" s="157"/>
    </row>
    <row r="513" spans="10:23" ht="12" thickTop="1">
      <c r="J513" s="49"/>
      <c r="K513" s="158" t="s">
        <v>330</v>
      </c>
      <c r="L513" s="49"/>
      <c r="M513" s="159">
        <f aca="true" t="shared" si="206" ref="M513:S513">M407+M441+M455+M465+M512</f>
        <v>913677</v>
      </c>
      <c r="N513" s="159">
        <f t="shared" si="206"/>
        <v>919650</v>
      </c>
      <c r="O513" s="159">
        <f t="shared" si="206"/>
        <v>891600</v>
      </c>
      <c r="P513" s="159">
        <f t="shared" si="206"/>
        <v>1069139</v>
      </c>
      <c r="Q513" s="160">
        <f t="shared" si="206"/>
        <v>1055600</v>
      </c>
      <c r="R513" s="159">
        <f t="shared" si="206"/>
        <v>1135960</v>
      </c>
      <c r="S513" s="160">
        <f t="shared" si="206"/>
        <v>1176163</v>
      </c>
      <c r="T513" s="363">
        <f t="shared" si="201"/>
        <v>1.0353912109581322</v>
      </c>
      <c r="U513" s="161"/>
      <c r="V513" s="161"/>
      <c r="W513" s="161"/>
    </row>
    <row r="514" spans="10:23" ht="11.25">
      <c r="J514" s="31"/>
      <c r="K514" s="31"/>
      <c r="L514" s="31"/>
      <c r="M514" s="32"/>
      <c r="N514" s="93"/>
      <c r="O514" s="32"/>
      <c r="P514" s="35"/>
      <c r="Q514" s="205"/>
      <c r="R514" s="183"/>
      <c r="S514" s="139"/>
      <c r="T514" s="331"/>
      <c r="U514" s="206"/>
      <c r="V514" s="206"/>
      <c r="W514" s="206"/>
    </row>
    <row r="515" spans="1:23" ht="11.25">
      <c r="A515" s="19"/>
      <c r="B515" s="19"/>
      <c r="C515" s="19"/>
      <c r="D515" s="19"/>
      <c r="E515" s="19"/>
      <c r="F515" s="19"/>
      <c r="G515" s="19"/>
      <c r="H515" s="19"/>
      <c r="I515" s="19"/>
      <c r="J515" s="120" t="s">
        <v>293</v>
      </c>
      <c r="K515" s="120" t="s">
        <v>343</v>
      </c>
      <c r="L515" s="120"/>
      <c r="M515" s="21"/>
      <c r="N515" s="230"/>
      <c r="O515" s="21"/>
      <c r="P515" s="21"/>
      <c r="Q515" s="164"/>
      <c r="R515" s="165"/>
      <c r="S515" s="165"/>
      <c r="T515" s="364"/>
      <c r="U515" s="166"/>
      <c r="V515" s="166"/>
      <c r="W515" s="166"/>
    </row>
    <row r="516" spans="1:23" ht="11.25">
      <c r="A516" s="19"/>
      <c r="B516" s="19"/>
      <c r="C516" s="19"/>
      <c r="D516" s="19"/>
      <c r="E516" s="19"/>
      <c r="F516" s="19"/>
      <c r="G516" s="19"/>
      <c r="H516" s="19"/>
      <c r="I516" s="19"/>
      <c r="J516" s="121" t="s">
        <v>294</v>
      </c>
      <c r="K516" s="9" t="s">
        <v>344</v>
      </c>
      <c r="L516" s="9"/>
      <c r="M516" s="17"/>
      <c r="N516" s="211"/>
      <c r="O516" s="17"/>
      <c r="P516" s="17"/>
      <c r="Q516" s="167"/>
      <c r="R516" s="168"/>
      <c r="S516" s="168"/>
      <c r="T516" s="358"/>
      <c r="U516" s="169"/>
      <c r="V516" s="169"/>
      <c r="W516" s="169"/>
    </row>
    <row r="517" spans="1:23" ht="11.25">
      <c r="A517" s="19"/>
      <c r="B517" s="19"/>
      <c r="C517" s="19"/>
      <c r="D517" s="19"/>
      <c r="E517" s="19"/>
      <c r="F517" s="19"/>
      <c r="G517" s="19"/>
      <c r="H517" s="19"/>
      <c r="I517" s="19">
        <v>600</v>
      </c>
      <c r="J517" s="19" t="s">
        <v>250</v>
      </c>
      <c r="K517" s="1" t="s">
        <v>116</v>
      </c>
      <c r="L517" s="19"/>
      <c r="M517" s="20"/>
      <c r="N517" s="208"/>
      <c r="O517" s="20"/>
      <c r="P517" s="20"/>
      <c r="Q517" s="162"/>
      <c r="R517" s="170"/>
      <c r="S517" s="170"/>
      <c r="T517" s="329"/>
      <c r="U517" s="171"/>
      <c r="V517" s="171"/>
      <c r="W517" s="171"/>
    </row>
    <row r="518" spans="1:23" ht="11.25">
      <c r="A518" s="7" t="s">
        <v>410</v>
      </c>
      <c r="B518" s="7"/>
      <c r="C518" s="7"/>
      <c r="D518" s="7"/>
      <c r="E518" s="7"/>
      <c r="F518" s="7"/>
      <c r="G518" s="7"/>
      <c r="H518" s="7"/>
      <c r="I518" s="7"/>
      <c r="J518" s="123" t="s">
        <v>295</v>
      </c>
      <c r="K518" s="123" t="s">
        <v>345</v>
      </c>
      <c r="L518" s="123"/>
      <c r="M518" s="15"/>
      <c r="N518" s="212"/>
      <c r="O518" s="15"/>
      <c r="P518" s="15"/>
      <c r="Q518" s="148"/>
      <c r="R518" s="147"/>
      <c r="S518" s="147"/>
      <c r="T518" s="344"/>
      <c r="U518" s="149"/>
      <c r="V518" s="149"/>
      <c r="W518" s="149"/>
    </row>
    <row r="519" spans="1:23" ht="11.25">
      <c r="A519" s="8" t="s">
        <v>454</v>
      </c>
      <c r="B519" s="8"/>
      <c r="C519" s="8"/>
      <c r="D519" s="8"/>
      <c r="E519" s="8"/>
      <c r="F519" s="8"/>
      <c r="G519" s="8"/>
      <c r="H519" s="8"/>
      <c r="I519" s="8">
        <v>660</v>
      </c>
      <c r="J519" s="8" t="s">
        <v>136</v>
      </c>
      <c r="K519" s="8" t="s">
        <v>256</v>
      </c>
      <c r="L519" s="8"/>
      <c r="M519" s="16"/>
      <c r="N519" s="207"/>
      <c r="O519" s="16"/>
      <c r="P519" s="16"/>
      <c r="Q519" s="142"/>
      <c r="R519" s="141"/>
      <c r="S519" s="141"/>
      <c r="T519" s="342"/>
      <c r="U519" s="143"/>
      <c r="V519" s="143"/>
      <c r="W519" s="143"/>
    </row>
    <row r="520" spans="1:24" s="19" customFormat="1" ht="11.25">
      <c r="A520" s="19" t="s">
        <v>454</v>
      </c>
      <c r="I520" s="19">
        <v>660</v>
      </c>
      <c r="J520" s="104">
        <v>3</v>
      </c>
      <c r="K520" s="104" t="s">
        <v>7</v>
      </c>
      <c r="L520" s="104"/>
      <c r="M520" s="80">
        <f aca="true" t="shared" si="207" ref="M520:R520">M521+M528</f>
        <v>327753</v>
      </c>
      <c r="N520" s="80">
        <f>N521+N528</f>
        <v>197206</v>
      </c>
      <c r="O520" s="80">
        <f t="shared" si="207"/>
        <v>265000</v>
      </c>
      <c r="P520" s="80">
        <f t="shared" si="207"/>
        <v>330984</v>
      </c>
      <c r="Q520" s="129">
        <f>Q521+Q528</f>
        <v>0</v>
      </c>
      <c r="R520" s="80">
        <f t="shared" si="207"/>
        <v>290700</v>
      </c>
      <c r="S520" s="129">
        <f>S521+S528</f>
        <v>326505</v>
      </c>
      <c r="T520" s="350">
        <f>S520/R520</f>
        <v>1.1231682146542827</v>
      </c>
      <c r="U520" s="128">
        <v>0</v>
      </c>
      <c r="V520" s="128">
        <v>0</v>
      </c>
      <c r="W520" s="128">
        <v>0</v>
      </c>
      <c r="X520" s="171"/>
    </row>
    <row r="521" spans="1:24" s="19" customFormat="1" ht="11.25">
      <c r="A521" s="19" t="s">
        <v>454</v>
      </c>
      <c r="I521" s="19">
        <v>660</v>
      </c>
      <c r="J521" s="27">
        <v>31</v>
      </c>
      <c r="K521" s="27" t="s">
        <v>34</v>
      </c>
      <c r="L521" s="27"/>
      <c r="M521" s="28">
        <f aca="true" t="shared" si="208" ref="M521:S521">M522</f>
        <v>246498</v>
      </c>
      <c r="N521" s="28">
        <f t="shared" si="208"/>
        <v>107038</v>
      </c>
      <c r="O521" s="28">
        <f t="shared" si="208"/>
        <v>168500</v>
      </c>
      <c r="P521" s="28">
        <f t="shared" si="208"/>
        <v>191200</v>
      </c>
      <c r="Q521" s="129">
        <f t="shared" si="208"/>
        <v>0</v>
      </c>
      <c r="R521" s="247">
        <f t="shared" si="208"/>
        <v>190200</v>
      </c>
      <c r="S521" s="129">
        <f t="shared" si="208"/>
        <v>192505</v>
      </c>
      <c r="T521" s="350">
        <f>S521/R521</f>
        <v>1.0121188222923239</v>
      </c>
      <c r="U521" s="128">
        <v>0</v>
      </c>
      <c r="V521" s="128">
        <v>0</v>
      </c>
      <c r="W521" s="128">
        <v>0</v>
      </c>
      <c r="X521" s="171"/>
    </row>
    <row r="522" spans="1:24" s="19" customFormat="1" ht="11.25">
      <c r="A522" s="19" t="s">
        <v>454</v>
      </c>
      <c r="I522" s="19">
        <v>660</v>
      </c>
      <c r="J522" s="68">
        <v>311</v>
      </c>
      <c r="K522" s="69" t="s">
        <v>220</v>
      </c>
      <c r="L522" s="70"/>
      <c r="M522" s="28">
        <f>M523+M525+M526+M527</f>
        <v>246498</v>
      </c>
      <c r="N522" s="28">
        <f>N523+N525+N526+N527</f>
        <v>107038</v>
      </c>
      <c r="O522" s="28">
        <f>O523+O525+O526+O527</f>
        <v>168500</v>
      </c>
      <c r="P522" s="28">
        <f>P523+P525+P526+P527+P524</f>
        <v>191200</v>
      </c>
      <c r="Q522" s="129">
        <f>Q523+Q525+Q526+Q527</f>
        <v>0</v>
      </c>
      <c r="R522" s="80">
        <f>R523+R525+R526+R527</f>
        <v>190200</v>
      </c>
      <c r="S522" s="129">
        <f>S523+S525+S526+S527+S524</f>
        <v>192505</v>
      </c>
      <c r="T522" s="350">
        <f aca="true" t="shared" si="209" ref="T522:T540">S522/R522</f>
        <v>1.0121188222923239</v>
      </c>
      <c r="U522" s="128">
        <v>0</v>
      </c>
      <c r="V522" s="128">
        <v>0</v>
      </c>
      <c r="W522" s="128">
        <v>0</v>
      </c>
      <c r="X522" s="171"/>
    </row>
    <row r="523" spans="1:26" s="19" customFormat="1" ht="11.25">
      <c r="A523" s="19" t="s">
        <v>454</v>
      </c>
      <c r="B523" s="19">
        <v>1</v>
      </c>
      <c r="E523" s="19">
        <v>4</v>
      </c>
      <c r="I523" s="19">
        <v>660</v>
      </c>
      <c r="J523" s="27">
        <v>3111</v>
      </c>
      <c r="K523" s="27" t="s">
        <v>212</v>
      </c>
      <c r="L523" s="27"/>
      <c r="M523" s="28">
        <v>201281</v>
      </c>
      <c r="N523" s="28">
        <v>86431</v>
      </c>
      <c r="O523" s="28">
        <v>135000</v>
      </c>
      <c r="P523" s="28">
        <v>154000</v>
      </c>
      <c r="Q523" s="129">
        <v>0</v>
      </c>
      <c r="R523" s="247">
        <v>154000</v>
      </c>
      <c r="S523" s="129">
        <v>154000</v>
      </c>
      <c r="T523" s="350">
        <f t="shared" si="209"/>
        <v>1</v>
      </c>
      <c r="U523" s="128">
        <v>0</v>
      </c>
      <c r="V523" s="128">
        <v>0</v>
      </c>
      <c r="W523" s="128">
        <v>0</v>
      </c>
      <c r="X523" s="171"/>
      <c r="Z523" s="171"/>
    </row>
    <row r="524" spans="1:26" s="19" customFormat="1" ht="11.25">
      <c r="A524" s="19" t="s">
        <v>454</v>
      </c>
      <c r="B524" s="19">
        <v>1</v>
      </c>
      <c r="E524" s="19">
        <v>4</v>
      </c>
      <c r="I524" s="19">
        <v>660</v>
      </c>
      <c r="J524" s="27">
        <v>3113</v>
      </c>
      <c r="K524" s="27" t="s">
        <v>492</v>
      </c>
      <c r="L524" s="27"/>
      <c r="M524" s="28"/>
      <c r="N524" s="28">
        <v>0</v>
      </c>
      <c r="O524" s="28">
        <v>0</v>
      </c>
      <c r="P524" s="28">
        <v>1000</v>
      </c>
      <c r="Q524" s="129">
        <v>0</v>
      </c>
      <c r="R524" s="247">
        <v>0</v>
      </c>
      <c r="S524" s="129">
        <v>2305</v>
      </c>
      <c r="T524" s="350" t="e">
        <f t="shared" si="209"/>
        <v>#DIV/0!</v>
      </c>
      <c r="U524" s="128"/>
      <c r="V524" s="128"/>
      <c r="W524" s="128"/>
      <c r="X524" s="171"/>
      <c r="Z524" s="171"/>
    </row>
    <row r="525" spans="1:26" s="19" customFormat="1" ht="11.25">
      <c r="A525" s="19" t="s">
        <v>454</v>
      </c>
      <c r="B525" s="19">
        <v>1</v>
      </c>
      <c r="E525" s="19">
        <v>4</v>
      </c>
      <c r="I525" s="19">
        <v>660</v>
      </c>
      <c r="J525" s="27">
        <v>3121</v>
      </c>
      <c r="K525" s="27" t="s">
        <v>36</v>
      </c>
      <c r="L525" s="27"/>
      <c r="M525" s="28">
        <v>10600</v>
      </c>
      <c r="N525" s="28">
        <v>5750</v>
      </c>
      <c r="O525" s="28">
        <v>9500</v>
      </c>
      <c r="P525" s="28">
        <v>9500</v>
      </c>
      <c r="Q525" s="129">
        <v>0</v>
      </c>
      <c r="R525" s="247">
        <v>9500</v>
      </c>
      <c r="S525" s="129">
        <v>9500</v>
      </c>
      <c r="T525" s="350">
        <f t="shared" si="209"/>
        <v>1</v>
      </c>
      <c r="U525" s="128">
        <v>0</v>
      </c>
      <c r="V525" s="128">
        <v>0</v>
      </c>
      <c r="W525" s="128">
        <v>0</v>
      </c>
      <c r="X525" s="171"/>
      <c r="Z525" s="171"/>
    </row>
    <row r="526" spans="1:26" s="19" customFormat="1" ht="11.25">
      <c r="A526" s="19" t="s">
        <v>454</v>
      </c>
      <c r="B526" s="19">
        <v>1</v>
      </c>
      <c r="E526" s="19">
        <v>4</v>
      </c>
      <c r="I526" s="19">
        <v>660</v>
      </c>
      <c r="J526" s="27">
        <v>3132</v>
      </c>
      <c r="K526" s="27" t="s">
        <v>257</v>
      </c>
      <c r="L526" s="27"/>
      <c r="M526" s="28">
        <v>31195</v>
      </c>
      <c r="N526" s="28">
        <v>13388</v>
      </c>
      <c r="O526" s="28">
        <v>21000</v>
      </c>
      <c r="P526" s="28">
        <v>24000</v>
      </c>
      <c r="Q526" s="129">
        <v>0</v>
      </c>
      <c r="R526" s="247">
        <v>24000</v>
      </c>
      <c r="S526" s="129">
        <v>24000</v>
      </c>
      <c r="T526" s="350">
        <f t="shared" si="209"/>
        <v>1</v>
      </c>
      <c r="U526" s="128">
        <v>0</v>
      </c>
      <c r="V526" s="128">
        <v>0</v>
      </c>
      <c r="W526" s="128">
        <v>0</v>
      </c>
      <c r="X526" s="171"/>
      <c r="Z526" s="171"/>
    </row>
    <row r="527" spans="1:26" s="19" customFormat="1" ht="11.25">
      <c r="A527" s="19" t="s">
        <v>454</v>
      </c>
      <c r="B527" s="19">
        <v>1</v>
      </c>
      <c r="E527" s="19">
        <v>4</v>
      </c>
      <c r="I527" s="19">
        <v>660</v>
      </c>
      <c r="J527" s="27">
        <v>3133</v>
      </c>
      <c r="K527" s="27" t="s">
        <v>213</v>
      </c>
      <c r="L527" s="27"/>
      <c r="M527" s="28">
        <v>3422</v>
      </c>
      <c r="N527" s="28">
        <v>1469</v>
      </c>
      <c r="O527" s="28">
        <v>3000</v>
      </c>
      <c r="P527" s="28">
        <v>2700</v>
      </c>
      <c r="Q527" s="129">
        <v>0</v>
      </c>
      <c r="R527" s="247">
        <v>2700</v>
      </c>
      <c r="S527" s="129">
        <v>2700</v>
      </c>
      <c r="T527" s="350">
        <f t="shared" si="209"/>
        <v>1</v>
      </c>
      <c r="U527" s="128">
        <v>0</v>
      </c>
      <c r="V527" s="128">
        <v>0</v>
      </c>
      <c r="W527" s="128">
        <v>0</v>
      </c>
      <c r="X527" s="171"/>
      <c r="Z527" s="171"/>
    </row>
    <row r="528" spans="1:24" s="19" customFormat="1" ht="11.25">
      <c r="A528" s="19" t="s">
        <v>454</v>
      </c>
      <c r="I528" s="19">
        <v>660</v>
      </c>
      <c r="J528" s="23">
        <v>32</v>
      </c>
      <c r="K528" s="30" t="s">
        <v>38</v>
      </c>
      <c r="L528" s="29"/>
      <c r="M528" s="28">
        <f>M529</f>
        <v>81255</v>
      </c>
      <c r="N528" s="28">
        <v>90168</v>
      </c>
      <c r="O528" s="28">
        <f>O529</f>
        <v>96500</v>
      </c>
      <c r="P528" s="28">
        <f>P529</f>
        <v>139784</v>
      </c>
      <c r="Q528" s="129">
        <f>Q529</f>
        <v>0</v>
      </c>
      <c r="R528" s="247">
        <f>R529</f>
        <v>100500</v>
      </c>
      <c r="S528" s="129">
        <f>S529</f>
        <v>134000</v>
      </c>
      <c r="T528" s="350">
        <f t="shared" si="209"/>
        <v>1.3333333333333333</v>
      </c>
      <c r="U528" s="128">
        <v>0</v>
      </c>
      <c r="V528" s="128">
        <v>0</v>
      </c>
      <c r="W528" s="128">
        <v>0</v>
      </c>
      <c r="X528" s="171"/>
    </row>
    <row r="529" spans="1:24" s="19" customFormat="1" ht="11.25">
      <c r="A529" s="19" t="s">
        <v>454</v>
      </c>
      <c r="I529" s="19">
        <v>660</v>
      </c>
      <c r="J529" s="64">
        <v>321</v>
      </c>
      <c r="K529" s="64" t="s">
        <v>39</v>
      </c>
      <c r="L529" s="64"/>
      <c r="M529" s="28">
        <f>M530+M531+M532+M534+M536+M540</f>
        <v>81255</v>
      </c>
      <c r="N529" s="28">
        <f>N530+N531+N532+N534+N536+N540+N533+N537</f>
        <v>90168</v>
      </c>
      <c r="O529" s="28">
        <f>O530+O531+O532+O534+O536+O540+O533+O537</f>
        <v>96500</v>
      </c>
      <c r="P529" s="28">
        <f>P530+P531+P532+P534+P536+P540+P533+P537+P538+P539+P535</f>
        <v>139784</v>
      </c>
      <c r="Q529" s="129">
        <f>Q530+Q531+Q532+Q534+Q536+Q540</f>
        <v>0</v>
      </c>
      <c r="R529" s="80">
        <f>R530+R531+R532+R533+R534+R535+R536+R537+R538+R539+R540</f>
        <v>100500</v>
      </c>
      <c r="S529" s="129">
        <f>S530+S531+S532+S533+S534+S535+S536+S537+S538+S539+S540</f>
        <v>134000</v>
      </c>
      <c r="T529" s="350">
        <f t="shared" si="209"/>
        <v>1.3333333333333333</v>
      </c>
      <c r="U529" s="128">
        <v>0</v>
      </c>
      <c r="V529" s="128">
        <v>0</v>
      </c>
      <c r="W529" s="128">
        <v>0</v>
      </c>
      <c r="X529" s="171"/>
    </row>
    <row r="530" spans="1:24" s="19" customFormat="1" ht="11.25">
      <c r="A530" s="19" t="s">
        <v>454</v>
      </c>
      <c r="E530" s="19">
        <v>4</v>
      </c>
      <c r="I530" s="19">
        <v>660</v>
      </c>
      <c r="J530" s="23">
        <v>3212</v>
      </c>
      <c r="K530" s="23" t="s">
        <v>215</v>
      </c>
      <c r="L530" s="23"/>
      <c r="M530" s="28">
        <v>14780</v>
      </c>
      <c r="N530" s="28">
        <v>7054</v>
      </c>
      <c r="O530" s="28">
        <v>12000</v>
      </c>
      <c r="P530" s="28">
        <v>12000</v>
      </c>
      <c r="Q530" s="129">
        <v>0</v>
      </c>
      <c r="R530" s="247">
        <v>12000</v>
      </c>
      <c r="S530" s="129">
        <v>12000</v>
      </c>
      <c r="T530" s="350">
        <f t="shared" si="209"/>
        <v>1</v>
      </c>
      <c r="U530" s="128">
        <v>0</v>
      </c>
      <c r="V530" s="128">
        <v>0</v>
      </c>
      <c r="W530" s="128">
        <v>0</v>
      </c>
      <c r="X530" s="171"/>
    </row>
    <row r="531" spans="1:24" s="19" customFormat="1" ht="11.25" hidden="1">
      <c r="A531" s="19" t="s">
        <v>454</v>
      </c>
      <c r="E531" s="19">
        <v>4</v>
      </c>
      <c r="I531" s="19">
        <v>660</v>
      </c>
      <c r="J531" s="23">
        <v>3221</v>
      </c>
      <c r="K531" s="23" t="s">
        <v>296</v>
      </c>
      <c r="L531" s="23"/>
      <c r="M531" s="28">
        <v>3484</v>
      </c>
      <c r="N531" s="28">
        <v>4864</v>
      </c>
      <c r="O531" s="28">
        <v>3000</v>
      </c>
      <c r="P531" s="28">
        <v>0</v>
      </c>
      <c r="Q531" s="129">
        <v>0</v>
      </c>
      <c r="R531" s="247">
        <v>0</v>
      </c>
      <c r="S531" s="129">
        <v>0</v>
      </c>
      <c r="T531" s="350" t="e">
        <f t="shared" si="209"/>
        <v>#DIV/0!</v>
      </c>
      <c r="U531" s="128">
        <v>0</v>
      </c>
      <c r="V531" s="128">
        <v>0</v>
      </c>
      <c r="W531" s="128">
        <v>0</v>
      </c>
      <c r="X531" s="171"/>
    </row>
    <row r="532" spans="1:24" s="19" customFormat="1" ht="11.25">
      <c r="A532" s="19" t="s">
        <v>454</v>
      </c>
      <c r="E532" s="19">
        <v>4</v>
      </c>
      <c r="I532" s="19">
        <v>660</v>
      </c>
      <c r="J532" s="23">
        <v>3223</v>
      </c>
      <c r="K532" s="23" t="s">
        <v>297</v>
      </c>
      <c r="L532" s="23"/>
      <c r="M532" s="28">
        <v>38654</v>
      </c>
      <c r="N532" s="28">
        <v>24386</v>
      </c>
      <c r="O532" s="28">
        <v>40000</v>
      </c>
      <c r="P532" s="28">
        <v>42000</v>
      </c>
      <c r="Q532" s="129">
        <v>0</v>
      </c>
      <c r="R532" s="247">
        <v>42000</v>
      </c>
      <c r="S532" s="129">
        <v>50000</v>
      </c>
      <c r="T532" s="350">
        <f t="shared" si="209"/>
        <v>1.1904761904761905</v>
      </c>
      <c r="U532" s="128">
        <v>0</v>
      </c>
      <c r="V532" s="128">
        <v>0</v>
      </c>
      <c r="W532" s="128">
        <v>0</v>
      </c>
      <c r="X532" s="171"/>
    </row>
    <row r="533" spans="1:24" s="19" customFormat="1" ht="11.25">
      <c r="A533" s="19" t="s">
        <v>454</v>
      </c>
      <c r="I533" s="19">
        <v>660</v>
      </c>
      <c r="J533" s="23">
        <v>3223</v>
      </c>
      <c r="K533" s="30" t="s">
        <v>218</v>
      </c>
      <c r="L533" s="29"/>
      <c r="M533" s="28"/>
      <c r="N533" s="28">
        <v>285</v>
      </c>
      <c r="O533" s="28">
        <v>1500</v>
      </c>
      <c r="P533" s="28">
        <v>5500</v>
      </c>
      <c r="Q533" s="129">
        <v>0</v>
      </c>
      <c r="R533" s="247">
        <v>5000</v>
      </c>
      <c r="S533" s="129">
        <v>5000</v>
      </c>
      <c r="T533" s="350">
        <f t="shared" si="209"/>
        <v>1</v>
      </c>
      <c r="U533" s="128"/>
      <c r="V533" s="128"/>
      <c r="W533" s="128"/>
      <c r="X533" s="171"/>
    </row>
    <row r="534" spans="1:24" s="19" customFormat="1" ht="11.25">
      <c r="A534" s="19" t="s">
        <v>454</v>
      </c>
      <c r="E534" s="19">
        <v>4</v>
      </c>
      <c r="I534" s="19">
        <v>660</v>
      </c>
      <c r="J534" s="23">
        <v>3225</v>
      </c>
      <c r="K534" s="23" t="s">
        <v>219</v>
      </c>
      <c r="L534" s="23"/>
      <c r="M534" s="28">
        <v>0</v>
      </c>
      <c r="N534" s="28">
        <v>2928</v>
      </c>
      <c r="O534" s="28">
        <v>10000</v>
      </c>
      <c r="P534" s="28">
        <v>2000</v>
      </c>
      <c r="Q534" s="130">
        <v>0</v>
      </c>
      <c r="R534" s="247">
        <v>5000</v>
      </c>
      <c r="S534" s="129">
        <v>20000</v>
      </c>
      <c r="T534" s="350">
        <f t="shared" si="209"/>
        <v>4</v>
      </c>
      <c r="U534" s="128">
        <v>0</v>
      </c>
      <c r="V534" s="128">
        <v>0</v>
      </c>
      <c r="W534" s="128">
        <v>0</v>
      </c>
      <c r="X534" s="171"/>
    </row>
    <row r="535" spans="1:24" s="19" customFormat="1" ht="11.25">
      <c r="A535" s="19" t="s">
        <v>454</v>
      </c>
      <c r="I535" s="19">
        <v>660</v>
      </c>
      <c r="J535" s="23">
        <v>3227</v>
      </c>
      <c r="K535" s="23" t="s">
        <v>296</v>
      </c>
      <c r="L535" s="23"/>
      <c r="M535" s="28"/>
      <c r="N535" s="28">
        <v>0</v>
      </c>
      <c r="O535" s="28">
        <v>0</v>
      </c>
      <c r="P535" s="28">
        <v>4500</v>
      </c>
      <c r="Q535" s="130">
        <v>0</v>
      </c>
      <c r="R535" s="247">
        <v>4500</v>
      </c>
      <c r="S535" s="129">
        <v>5000</v>
      </c>
      <c r="T535" s="350">
        <f t="shared" si="209"/>
        <v>1.1111111111111112</v>
      </c>
      <c r="U535" s="128"/>
      <c r="V535" s="128"/>
      <c r="W535" s="128"/>
      <c r="X535" s="171"/>
    </row>
    <row r="536" spans="1:24" s="19" customFormat="1" ht="11.25">
      <c r="A536" s="19" t="s">
        <v>454</v>
      </c>
      <c r="C536" s="19">
        <v>2</v>
      </c>
      <c r="D536" s="19">
        <v>3</v>
      </c>
      <c r="E536" s="19">
        <v>4</v>
      </c>
      <c r="I536" s="19">
        <v>660</v>
      </c>
      <c r="J536" s="23">
        <v>3232</v>
      </c>
      <c r="K536" s="23" t="s">
        <v>298</v>
      </c>
      <c r="L536" s="23"/>
      <c r="M536" s="28">
        <v>6346</v>
      </c>
      <c r="N536" s="28">
        <v>32972</v>
      </c>
      <c r="O536" s="28">
        <v>10000</v>
      </c>
      <c r="P536" s="28">
        <v>50000</v>
      </c>
      <c r="Q536" s="129">
        <v>0</v>
      </c>
      <c r="R536" s="247">
        <v>10000</v>
      </c>
      <c r="S536" s="129">
        <v>20000</v>
      </c>
      <c r="T536" s="350">
        <f t="shared" si="209"/>
        <v>2</v>
      </c>
      <c r="U536" s="128">
        <v>0</v>
      </c>
      <c r="V536" s="128">
        <v>0</v>
      </c>
      <c r="W536" s="128">
        <v>0</v>
      </c>
      <c r="X536" s="171"/>
    </row>
    <row r="537" spans="1:24" s="19" customFormat="1" ht="11.25">
      <c r="A537" s="19" t="s">
        <v>454</v>
      </c>
      <c r="C537" s="19">
        <v>2</v>
      </c>
      <c r="D537" s="19">
        <v>3</v>
      </c>
      <c r="E537" s="19">
        <v>4</v>
      </c>
      <c r="I537" s="19">
        <v>660</v>
      </c>
      <c r="J537" s="23">
        <v>3232</v>
      </c>
      <c r="K537" s="23" t="s">
        <v>375</v>
      </c>
      <c r="L537" s="23"/>
      <c r="M537" s="28"/>
      <c r="N537" s="28">
        <v>1928</v>
      </c>
      <c r="O537" s="28">
        <v>2000</v>
      </c>
      <c r="P537" s="28">
        <v>1000</v>
      </c>
      <c r="Q537" s="129">
        <v>0</v>
      </c>
      <c r="R537" s="247">
        <v>1000</v>
      </c>
      <c r="S537" s="129">
        <v>1000</v>
      </c>
      <c r="T537" s="350">
        <f t="shared" si="209"/>
        <v>1</v>
      </c>
      <c r="U537" s="128"/>
      <c r="V537" s="128"/>
      <c r="W537" s="128"/>
      <c r="X537" s="171"/>
    </row>
    <row r="538" spans="1:24" s="19" customFormat="1" ht="11.25" hidden="1">
      <c r="A538" s="19" t="s">
        <v>454</v>
      </c>
      <c r="C538" s="19">
        <v>2</v>
      </c>
      <c r="I538" s="19">
        <v>660</v>
      </c>
      <c r="J538" s="23">
        <v>3236</v>
      </c>
      <c r="K538" s="23" t="s">
        <v>505</v>
      </c>
      <c r="L538" s="23"/>
      <c r="M538" s="28"/>
      <c r="N538" s="28">
        <v>0</v>
      </c>
      <c r="O538" s="28">
        <v>0</v>
      </c>
      <c r="P538" s="28">
        <v>660</v>
      </c>
      <c r="Q538" s="129">
        <v>0</v>
      </c>
      <c r="R538" s="247">
        <v>0</v>
      </c>
      <c r="S538" s="129">
        <v>0</v>
      </c>
      <c r="T538" s="350" t="e">
        <f t="shared" si="209"/>
        <v>#DIV/0!</v>
      </c>
      <c r="U538" s="128"/>
      <c r="V538" s="128"/>
      <c r="W538" s="128"/>
      <c r="X538" s="171"/>
    </row>
    <row r="539" spans="1:24" s="19" customFormat="1" ht="11.25" hidden="1">
      <c r="A539" s="19" t="s">
        <v>454</v>
      </c>
      <c r="C539" s="19">
        <v>2</v>
      </c>
      <c r="I539" s="19">
        <v>660</v>
      </c>
      <c r="J539" s="23">
        <v>3236</v>
      </c>
      <c r="K539" s="23" t="s">
        <v>506</v>
      </c>
      <c r="L539" s="23"/>
      <c r="M539" s="28"/>
      <c r="N539" s="28">
        <v>0</v>
      </c>
      <c r="O539" s="28">
        <v>0</v>
      </c>
      <c r="P539" s="28">
        <v>3000</v>
      </c>
      <c r="Q539" s="129">
        <v>0</v>
      </c>
      <c r="R539" s="247">
        <v>0</v>
      </c>
      <c r="S539" s="129">
        <v>0</v>
      </c>
      <c r="T539" s="350" t="e">
        <f t="shared" si="209"/>
        <v>#DIV/0!</v>
      </c>
      <c r="U539" s="128"/>
      <c r="V539" s="128"/>
      <c r="W539" s="128"/>
      <c r="X539" s="171"/>
    </row>
    <row r="540" spans="1:24" s="19" customFormat="1" ht="12" thickBot="1">
      <c r="A540" s="19" t="s">
        <v>454</v>
      </c>
      <c r="C540" s="19">
        <v>2</v>
      </c>
      <c r="D540" s="19">
        <v>3</v>
      </c>
      <c r="E540" s="19">
        <v>4</v>
      </c>
      <c r="I540" s="19">
        <v>660</v>
      </c>
      <c r="J540" s="23">
        <v>3239</v>
      </c>
      <c r="K540" s="23" t="s">
        <v>299</v>
      </c>
      <c r="L540" s="23"/>
      <c r="M540" s="28">
        <v>17991</v>
      </c>
      <c r="N540" s="28">
        <v>15751</v>
      </c>
      <c r="O540" s="28">
        <v>18000</v>
      </c>
      <c r="P540" s="28">
        <v>19124</v>
      </c>
      <c r="Q540" s="129">
        <v>0</v>
      </c>
      <c r="R540" s="247">
        <v>21000</v>
      </c>
      <c r="S540" s="129">
        <v>21000</v>
      </c>
      <c r="T540" s="350">
        <f t="shared" si="209"/>
        <v>1</v>
      </c>
      <c r="U540" s="128">
        <v>0</v>
      </c>
      <c r="V540" s="128">
        <v>0</v>
      </c>
      <c r="W540" s="128">
        <v>0</v>
      </c>
      <c r="X540" s="171"/>
    </row>
    <row r="541" spans="1:23" ht="12" thickBot="1">
      <c r="A541" s="14"/>
      <c r="J541" s="178"/>
      <c r="K541" s="178" t="s">
        <v>316</v>
      </c>
      <c r="L541" s="178"/>
      <c r="M541" s="179">
        <f aca="true" t="shared" si="210" ref="M541:R541">M520</f>
        <v>327753</v>
      </c>
      <c r="N541" s="179">
        <f>N520</f>
        <v>197206</v>
      </c>
      <c r="O541" s="179">
        <f t="shared" si="210"/>
        <v>265000</v>
      </c>
      <c r="P541" s="179">
        <f t="shared" si="210"/>
        <v>330984</v>
      </c>
      <c r="Q541" s="180">
        <f>Q520</f>
        <v>0</v>
      </c>
      <c r="R541" s="179">
        <f t="shared" si="210"/>
        <v>290700</v>
      </c>
      <c r="S541" s="180">
        <f>S520</f>
        <v>326505</v>
      </c>
      <c r="T541" s="352">
        <f>S541/R541</f>
        <v>1.1231682146542827</v>
      </c>
      <c r="U541" s="181"/>
      <c r="V541" s="181"/>
      <c r="W541" s="181"/>
    </row>
    <row r="542" spans="10:23" ht="12" thickBot="1">
      <c r="J542" s="154"/>
      <c r="K542" s="154" t="s">
        <v>331</v>
      </c>
      <c r="L542" s="154"/>
      <c r="M542" s="155">
        <f>M541</f>
        <v>327753</v>
      </c>
      <c r="N542" s="155">
        <f aca="true" t="shared" si="211" ref="N542:P543">N541</f>
        <v>197206</v>
      </c>
      <c r="O542" s="155">
        <f t="shared" si="211"/>
        <v>265000</v>
      </c>
      <c r="P542" s="155">
        <f t="shared" si="211"/>
        <v>330984</v>
      </c>
      <c r="Q542" s="156">
        <f aca="true" t="shared" si="212" ref="Q542:S543">Q541</f>
        <v>0</v>
      </c>
      <c r="R542" s="155">
        <f t="shared" si="212"/>
        <v>290700</v>
      </c>
      <c r="S542" s="156">
        <f t="shared" si="212"/>
        <v>326505</v>
      </c>
      <c r="T542" s="357">
        <f>S542/R542</f>
        <v>1.1231682146542827</v>
      </c>
      <c r="U542" s="157"/>
      <c r="V542" s="157"/>
      <c r="W542" s="157"/>
    </row>
    <row r="543" spans="10:23" ht="12.75" thickBot="1" thickTop="1">
      <c r="J543" s="52"/>
      <c r="K543" s="231" t="s">
        <v>332</v>
      </c>
      <c r="L543" s="52"/>
      <c r="M543" s="232">
        <f>M542</f>
        <v>327753</v>
      </c>
      <c r="N543" s="232">
        <f t="shared" si="211"/>
        <v>197206</v>
      </c>
      <c r="O543" s="232">
        <f t="shared" si="211"/>
        <v>265000</v>
      </c>
      <c r="P543" s="232">
        <f t="shared" si="211"/>
        <v>330984</v>
      </c>
      <c r="Q543" s="233">
        <f t="shared" si="212"/>
        <v>0</v>
      </c>
      <c r="R543" s="232">
        <f t="shared" si="212"/>
        <v>290700</v>
      </c>
      <c r="S543" s="233">
        <f t="shared" si="212"/>
        <v>326505</v>
      </c>
      <c r="T543" s="366">
        <f>S543/R543</f>
        <v>1.1231682146542827</v>
      </c>
      <c r="U543" s="234"/>
      <c r="V543" s="234"/>
      <c r="W543" s="234"/>
    </row>
    <row r="544" spans="10:23" ht="21.75" customHeight="1" thickBot="1" thickTop="1">
      <c r="J544" s="53"/>
      <c r="K544" s="235" t="s">
        <v>333</v>
      </c>
      <c r="L544" s="54"/>
      <c r="M544" s="236">
        <f>M543+M513+M378+M58</f>
        <v>5001260</v>
      </c>
      <c r="N544" s="236">
        <f aca="true" t="shared" si="213" ref="N544:S544">N58+N378+N513+N543</f>
        <v>5408368</v>
      </c>
      <c r="O544" s="236">
        <f t="shared" si="213"/>
        <v>8121548</v>
      </c>
      <c r="P544" s="236">
        <f t="shared" si="213"/>
        <v>6741048</v>
      </c>
      <c r="Q544" s="237">
        <f t="shared" si="213"/>
        <v>8185842</v>
      </c>
      <c r="R544" s="236">
        <f t="shared" si="213"/>
        <v>5504110</v>
      </c>
      <c r="S544" s="237">
        <f t="shared" si="213"/>
        <v>6854782.87</v>
      </c>
      <c r="T544" s="367">
        <f>S544/R544</f>
        <v>1.2453935095773885</v>
      </c>
      <c r="U544" s="53"/>
      <c r="V544" s="53"/>
      <c r="W544" s="53"/>
    </row>
    <row r="545" spans="13:14" ht="12" thickTop="1">
      <c r="M545" s="14"/>
      <c r="N545" s="14"/>
    </row>
    <row r="546" spans="13:24" s="272" customFormat="1" ht="11.25">
      <c r="M546" s="273" t="s">
        <v>2</v>
      </c>
      <c r="N546" s="273" t="s">
        <v>2</v>
      </c>
      <c r="O546" s="274" t="s">
        <v>3</v>
      </c>
      <c r="P546" s="275" t="s">
        <v>470</v>
      </c>
      <c r="Q546" s="274" t="s">
        <v>4</v>
      </c>
      <c r="R546" s="433" t="s">
        <v>3</v>
      </c>
      <c r="S546" s="437" t="s">
        <v>573</v>
      </c>
      <c r="T546" s="441" t="s">
        <v>77</v>
      </c>
      <c r="U546" s="274" t="s">
        <v>77</v>
      </c>
      <c r="V546" s="274" t="s">
        <v>77</v>
      </c>
      <c r="W546" s="274" t="s">
        <v>77</v>
      </c>
      <c r="X546" s="318"/>
    </row>
    <row r="547" spans="13:24" s="272" customFormat="1" ht="11.25">
      <c r="M547" s="276" t="s">
        <v>348</v>
      </c>
      <c r="N547" s="276" t="s">
        <v>349</v>
      </c>
      <c r="O547" s="277" t="s">
        <v>350</v>
      </c>
      <c r="P547" s="278" t="s">
        <v>350</v>
      </c>
      <c r="Q547" s="279" t="s">
        <v>351</v>
      </c>
      <c r="R547" s="434" t="s">
        <v>351</v>
      </c>
      <c r="S547" s="438" t="s">
        <v>351</v>
      </c>
      <c r="T547" s="442" t="s">
        <v>574</v>
      </c>
      <c r="U547" s="280" t="s">
        <v>80</v>
      </c>
      <c r="V547" s="281" t="s">
        <v>81</v>
      </c>
      <c r="W547" s="280" t="s">
        <v>82</v>
      </c>
      <c r="X547" s="318"/>
    </row>
    <row r="548" spans="10:24" s="272" customFormat="1" ht="11.25">
      <c r="J548" s="282"/>
      <c r="K548" s="283"/>
      <c r="L548" s="284"/>
      <c r="M548" s="285"/>
      <c r="N548" s="285"/>
      <c r="O548" s="284"/>
      <c r="P548" s="286"/>
      <c r="Q548" s="284"/>
      <c r="R548" s="435"/>
      <c r="S548" s="439"/>
      <c r="T548" s="443"/>
      <c r="U548" s="284"/>
      <c r="V548" s="284"/>
      <c r="W548" s="284"/>
      <c r="X548" s="318"/>
    </row>
    <row r="549" spans="1:24" s="272" customFormat="1" ht="11.25">
      <c r="A549" s="287" t="s">
        <v>105</v>
      </c>
      <c r="B549" s="287"/>
      <c r="J549" s="284" t="s">
        <v>201</v>
      </c>
      <c r="K549" s="284"/>
      <c r="L549" s="284" t="s">
        <v>106</v>
      </c>
      <c r="M549" s="285">
        <f aca="true" t="shared" si="214" ref="M549:R549">M58+M179</f>
        <v>2127255</v>
      </c>
      <c r="N549" s="285">
        <f t="shared" si="214"/>
        <v>1840116</v>
      </c>
      <c r="O549" s="285">
        <f t="shared" si="214"/>
        <v>1974500</v>
      </c>
      <c r="P549" s="285">
        <f t="shared" si="214"/>
        <v>2536270</v>
      </c>
      <c r="Q549" s="285">
        <f>Q58+Q179</f>
        <v>2299242</v>
      </c>
      <c r="R549" s="436">
        <f t="shared" si="214"/>
        <v>1910100</v>
      </c>
      <c r="S549" s="440">
        <f>S58+S179</f>
        <v>2917115</v>
      </c>
      <c r="T549" s="443">
        <f>S549/R549</f>
        <v>1.5272053819171771</v>
      </c>
      <c r="U549" s="284">
        <f>P549/O549*100</f>
        <v>128.45125348189416</v>
      </c>
      <c r="V549" s="284">
        <f>Q549/P549*100</f>
        <v>90.65446502146854</v>
      </c>
      <c r="W549" s="284">
        <f>R549/Q549*100</f>
        <v>83.07520478488128</v>
      </c>
      <c r="X549" s="318"/>
    </row>
    <row r="550" spans="1:24" s="272" customFormat="1" ht="11.25">
      <c r="A550" s="272" t="s">
        <v>107</v>
      </c>
      <c r="J550" s="284" t="s">
        <v>201</v>
      </c>
      <c r="K550" s="284"/>
      <c r="L550" s="284" t="s">
        <v>108</v>
      </c>
      <c r="M550" s="285"/>
      <c r="N550" s="285"/>
      <c r="O550" s="285"/>
      <c r="P550" s="285"/>
      <c r="Q550" s="285"/>
      <c r="R550" s="436"/>
      <c r="S550" s="440"/>
      <c r="T550" s="443" t="e">
        <f aca="true" t="shared" si="215" ref="T550:T558">S550/R550</f>
        <v>#DIV/0!</v>
      </c>
      <c r="U550" s="284"/>
      <c r="V550" s="284"/>
      <c r="W550" s="284"/>
      <c r="X550" s="318"/>
    </row>
    <row r="551" spans="1:24" s="272" customFormat="1" ht="11.25">
      <c r="A551" s="272" t="s">
        <v>109</v>
      </c>
      <c r="J551" s="284" t="s">
        <v>201</v>
      </c>
      <c r="K551" s="284"/>
      <c r="L551" s="284" t="s">
        <v>110</v>
      </c>
      <c r="M551" s="285">
        <f aca="true" t="shared" si="216" ref="M551:S551">M188+M198+M465</f>
        <v>94000</v>
      </c>
      <c r="N551" s="285">
        <f t="shared" si="216"/>
        <v>88000</v>
      </c>
      <c r="O551" s="285">
        <f t="shared" si="216"/>
        <v>113000</v>
      </c>
      <c r="P551" s="285">
        <f t="shared" si="216"/>
        <v>129500</v>
      </c>
      <c r="Q551" s="285">
        <f t="shared" si="216"/>
        <v>135000</v>
      </c>
      <c r="R551" s="436">
        <f t="shared" si="216"/>
        <v>136500</v>
      </c>
      <c r="S551" s="440">
        <f t="shared" si="216"/>
        <v>186500</v>
      </c>
      <c r="T551" s="443">
        <f t="shared" si="215"/>
        <v>1.3663003663003663</v>
      </c>
      <c r="U551" s="284">
        <f aca="true" t="shared" si="217" ref="U551:W552">P551/O551*100</f>
        <v>114.60176991150442</v>
      </c>
      <c r="V551" s="284">
        <f t="shared" si="217"/>
        <v>104.24710424710423</v>
      </c>
      <c r="W551" s="284">
        <f t="shared" si="217"/>
        <v>101.11111111111111</v>
      </c>
      <c r="X551" s="318"/>
    </row>
    <row r="552" spans="1:24" s="272" customFormat="1" ht="11.25">
      <c r="A552" s="272" t="s">
        <v>111</v>
      </c>
      <c r="J552" s="284" t="s">
        <v>201</v>
      </c>
      <c r="K552" s="284"/>
      <c r="L552" s="284" t="s">
        <v>112</v>
      </c>
      <c r="M552" s="285">
        <f>M215+M224+M255+M264+M270+M282+M317+M329+M338+M346+M361+M376</f>
        <v>1538575</v>
      </c>
      <c r="N552" s="285">
        <f>N215+N224+N255+N264+N270+N282+N317+N329+N338+N346+N361+N376+N248</f>
        <v>2363396</v>
      </c>
      <c r="O552" s="285">
        <f>O215+O224+O255+O264+O270+O282+O317+O329+O338+O346+O361+O376</f>
        <v>4880448</v>
      </c>
      <c r="P552" s="285">
        <f>P215+P224+P255+P264+P270+P282+P317+P329+P338+P346+P361+P376+P248</f>
        <v>2675155</v>
      </c>
      <c r="Q552" s="285">
        <f>Q215+Q224+Q255+Q264+Q270+Q282+Q317+Q329+Q338+Q346+Q361+Q376</f>
        <v>4701000</v>
      </c>
      <c r="R552" s="436">
        <f>R215+R224+R255+R264+R270+R282+R317+R329+R338+R346+R361+R376+R248</f>
        <v>2033850</v>
      </c>
      <c r="S552" s="440">
        <f>S215+S224+S255+S264+S270+S282+S317+S329+S338+S346+S361+S376+S248</f>
        <v>2251499.87</v>
      </c>
      <c r="T552" s="443">
        <f t="shared" si="215"/>
        <v>1.1070137276593652</v>
      </c>
      <c r="U552" s="284">
        <f t="shared" si="217"/>
        <v>54.813717920977744</v>
      </c>
      <c r="V552" s="284">
        <f t="shared" si="217"/>
        <v>175.72813537907152</v>
      </c>
      <c r="W552" s="284">
        <f t="shared" si="217"/>
        <v>43.26419910657307</v>
      </c>
      <c r="X552" s="318"/>
    </row>
    <row r="553" spans="1:24" s="272" customFormat="1" ht="11.25">
      <c r="A553" s="272" t="s">
        <v>113</v>
      </c>
      <c r="J553" s="284" t="s">
        <v>201</v>
      </c>
      <c r="K553" s="284"/>
      <c r="L553" s="284" t="s">
        <v>114</v>
      </c>
      <c r="M553" s="285"/>
      <c r="N553" s="285"/>
      <c r="O553" s="285"/>
      <c r="P553" s="285"/>
      <c r="Q553" s="285"/>
      <c r="R553" s="436"/>
      <c r="S553" s="440"/>
      <c r="T553" s="443" t="e">
        <f t="shared" si="215"/>
        <v>#DIV/0!</v>
      </c>
      <c r="U553" s="284"/>
      <c r="V553" s="284"/>
      <c r="W553" s="284"/>
      <c r="X553" s="318"/>
    </row>
    <row r="554" spans="1:24" s="272" customFormat="1" ht="11.25">
      <c r="A554" s="272" t="s">
        <v>115</v>
      </c>
      <c r="J554" s="284" t="s">
        <v>201</v>
      </c>
      <c r="K554" s="284"/>
      <c r="L554" s="284" t="s">
        <v>116</v>
      </c>
      <c r="M554" s="285">
        <f>M541</f>
        <v>327753</v>
      </c>
      <c r="N554" s="285">
        <f>N541</f>
        <v>197206</v>
      </c>
      <c r="O554" s="285">
        <f>O541</f>
        <v>265000</v>
      </c>
      <c r="P554" s="285">
        <f>P541+Q582</f>
        <v>330984</v>
      </c>
      <c r="Q554" s="285">
        <f>Q541</f>
        <v>0</v>
      </c>
      <c r="R554" s="436">
        <f>R541</f>
        <v>290700</v>
      </c>
      <c r="S554" s="440">
        <f>S541</f>
        <v>326505</v>
      </c>
      <c r="T554" s="443">
        <f t="shared" si="215"/>
        <v>1.1231682146542827</v>
      </c>
      <c r="U554" s="284">
        <f>P554/O554*100</f>
        <v>124.89962264150944</v>
      </c>
      <c r="V554" s="284">
        <f>Q554/P554*100</f>
        <v>0</v>
      </c>
      <c r="W554" s="284" t="e">
        <f>R554/Q554*100</f>
        <v>#DIV/0!</v>
      </c>
      <c r="X554" s="318"/>
    </row>
    <row r="555" spans="1:24" s="272" customFormat="1" ht="11.25">
      <c r="A555" s="272" t="s">
        <v>117</v>
      </c>
      <c r="J555" s="284" t="s">
        <v>201</v>
      </c>
      <c r="K555" s="284"/>
      <c r="L555" s="284" t="s">
        <v>118</v>
      </c>
      <c r="M555" s="285"/>
      <c r="N555" s="285"/>
      <c r="O555" s="285"/>
      <c r="P555" s="285"/>
      <c r="Q555" s="285"/>
      <c r="R555" s="436"/>
      <c r="S555" s="440"/>
      <c r="T555" s="443" t="e">
        <f t="shared" si="215"/>
        <v>#DIV/0!</v>
      </c>
      <c r="U555" s="284"/>
      <c r="V555" s="284"/>
      <c r="W555" s="284"/>
      <c r="X555" s="318"/>
    </row>
    <row r="556" spans="1:24" s="272" customFormat="1" ht="11.25">
      <c r="A556" s="272" t="s">
        <v>119</v>
      </c>
      <c r="J556" s="284" t="s">
        <v>201</v>
      </c>
      <c r="K556" s="284"/>
      <c r="L556" s="284" t="s">
        <v>371</v>
      </c>
      <c r="M556" s="285">
        <f>M454+M420+M433+M440</f>
        <v>83294</v>
      </c>
      <c r="N556" s="285">
        <f aca="true" t="shared" si="218" ref="N556:S556">N454+N420+N433+N440+N426</f>
        <v>108895</v>
      </c>
      <c r="O556" s="285">
        <f t="shared" si="218"/>
        <v>99500</v>
      </c>
      <c r="P556" s="285">
        <f t="shared" si="218"/>
        <v>94500</v>
      </c>
      <c r="Q556" s="285">
        <f t="shared" si="218"/>
        <v>131000</v>
      </c>
      <c r="R556" s="436">
        <f t="shared" si="218"/>
        <v>96500</v>
      </c>
      <c r="S556" s="440">
        <f t="shared" si="218"/>
        <v>138000</v>
      </c>
      <c r="T556" s="443">
        <f t="shared" si="215"/>
        <v>1.4300518134715026</v>
      </c>
      <c r="U556" s="284">
        <f aca="true" t="shared" si="219" ref="U556:W558">P556/O556*100</f>
        <v>94.9748743718593</v>
      </c>
      <c r="V556" s="284">
        <f t="shared" si="219"/>
        <v>138.62433862433863</v>
      </c>
      <c r="W556" s="284">
        <f t="shared" si="219"/>
        <v>73.66412213740458</v>
      </c>
      <c r="X556" s="318"/>
    </row>
    <row r="557" spans="10:24" s="272" customFormat="1" ht="11.25">
      <c r="J557" s="284" t="s">
        <v>201</v>
      </c>
      <c r="K557" s="284"/>
      <c r="L557" s="284" t="s">
        <v>120</v>
      </c>
      <c r="M557" s="285">
        <f aca="true" t="shared" si="220" ref="M557:R557">M392+M399+M406</f>
        <v>214402</v>
      </c>
      <c r="N557" s="285">
        <f t="shared" si="220"/>
        <v>78196</v>
      </c>
      <c r="O557" s="285">
        <f t="shared" si="220"/>
        <v>87600</v>
      </c>
      <c r="P557" s="285">
        <f t="shared" si="220"/>
        <v>71829</v>
      </c>
      <c r="Q557" s="285">
        <f>Q392+Q399+Q406</f>
        <v>112600</v>
      </c>
      <c r="R557" s="436">
        <f t="shared" si="220"/>
        <v>82000</v>
      </c>
      <c r="S557" s="440">
        <f>S392+S399+S406</f>
        <v>87163</v>
      </c>
      <c r="T557" s="443">
        <f t="shared" si="215"/>
        <v>1.0629634146341462</v>
      </c>
      <c r="U557" s="284">
        <f t="shared" si="219"/>
        <v>81.99657534246575</v>
      </c>
      <c r="V557" s="284">
        <f t="shared" si="219"/>
        <v>156.76119673112532</v>
      </c>
      <c r="W557" s="284">
        <f t="shared" si="219"/>
        <v>72.82415630550622</v>
      </c>
      <c r="X557" s="318"/>
    </row>
    <row r="558" spans="10:24" s="272" customFormat="1" ht="11.25">
      <c r="J558" s="284" t="s">
        <v>201</v>
      </c>
      <c r="K558" s="284"/>
      <c r="L558" s="284" t="s">
        <v>121</v>
      </c>
      <c r="M558" s="285">
        <f aca="true" t="shared" si="221" ref="M558:R558">M474+M480+M487+M493+M502+M511</f>
        <v>615981</v>
      </c>
      <c r="N558" s="285">
        <f t="shared" si="221"/>
        <v>732559</v>
      </c>
      <c r="O558" s="285">
        <f t="shared" si="221"/>
        <v>701500</v>
      </c>
      <c r="P558" s="285">
        <f t="shared" si="221"/>
        <v>902810</v>
      </c>
      <c r="Q558" s="285">
        <f>Q474+Q480+Q487+Q493+Q502+Q511</f>
        <v>807000</v>
      </c>
      <c r="R558" s="436">
        <f t="shared" si="221"/>
        <v>954460</v>
      </c>
      <c r="S558" s="440">
        <f>S474+S480+S487+S493+S502+S511</f>
        <v>948000</v>
      </c>
      <c r="T558" s="443">
        <f t="shared" si="215"/>
        <v>0.9932317750350984</v>
      </c>
      <c r="U558" s="284">
        <f t="shared" si="219"/>
        <v>128.69707769066287</v>
      </c>
      <c r="V558" s="284">
        <f t="shared" si="219"/>
        <v>89.38757878180348</v>
      </c>
      <c r="W558" s="284">
        <f t="shared" si="219"/>
        <v>118.272614622057</v>
      </c>
      <c r="X558" s="318"/>
    </row>
    <row r="559" spans="13:20" ht="11.25">
      <c r="M559" s="14">
        <f>SUM(M549:M558)</f>
        <v>5001260</v>
      </c>
      <c r="N559" s="14">
        <f aca="true" t="shared" si="222" ref="N559:S559">SUM(N548:N558)</f>
        <v>5408368</v>
      </c>
      <c r="O559" s="14">
        <f t="shared" si="222"/>
        <v>8121548</v>
      </c>
      <c r="P559" s="59">
        <f t="shared" si="222"/>
        <v>6741048</v>
      </c>
      <c r="Q559" s="20">
        <f t="shared" si="222"/>
        <v>8185842</v>
      </c>
      <c r="R559" s="59">
        <f t="shared" si="222"/>
        <v>5504110</v>
      </c>
      <c r="S559" s="36">
        <f t="shared" si="222"/>
        <v>6854782.87</v>
      </c>
      <c r="T559" s="330">
        <f>S559/R559</f>
        <v>1.2453935095773885</v>
      </c>
    </row>
    <row r="560" spans="13:19" ht="11.25">
      <c r="M560" s="14"/>
      <c r="N560" s="14"/>
      <c r="O560" s="14"/>
      <c r="P560" s="170"/>
      <c r="Q560" s="20"/>
      <c r="R560" s="170"/>
      <c r="S560" s="36"/>
    </row>
    <row r="561" spans="1:20" ht="15">
      <c r="A561" t="s">
        <v>539</v>
      </c>
      <c r="B561"/>
      <c r="C561"/>
      <c r="D561"/>
      <c r="E561"/>
      <c r="F561"/>
      <c r="G561"/>
      <c r="H561"/>
      <c r="I561"/>
      <c r="J561"/>
      <c r="K561"/>
      <c r="L561"/>
      <c r="M561" s="249"/>
      <c r="N561"/>
      <c r="O561"/>
      <c r="P561" s="250"/>
      <c r="Q561" s="44"/>
      <c r="R561" s="1"/>
      <c r="S561"/>
      <c r="T561" s="368"/>
    </row>
    <row r="562" spans="1:20" ht="11.25">
      <c r="A562" s="464" t="s">
        <v>469</v>
      </c>
      <c r="B562" s="464"/>
      <c r="C562" s="464"/>
      <c r="D562" s="464"/>
      <c r="E562" s="464"/>
      <c r="F562" s="464"/>
      <c r="G562" s="464"/>
      <c r="H562" s="464"/>
      <c r="I562" s="464"/>
      <c r="J562" s="464"/>
      <c r="K562" s="464"/>
      <c r="L562" s="464"/>
      <c r="M562" s="464"/>
      <c r="N562" s="464"/>
      <c r="O562" s="464"/>
      <c r="P562" s="464"/>
      <c r="Q562" s="464"/>
      <c r="R562" s="464"/>
      <c r="S562" s="464"/>
      <c r="T562" s="464"/>
    </row>
    <row r="563" spans="1:20" ht="15">
      <c r="A563" t="s">
        <v>595</v>
      </c>
      <c r="B563"/>
      <c r="C563"/>
      <c r="D563"/>
      <c r="E563"/>
      <c r="F563"/>
      <c r="G563"/>
      <c r="H563"/>
      <c r="I563"/>
      <c r="J563"/>
      <c r="K563"/>
      <c r="L563"/>
      <c r="M563" s="249"/>
      <c r="N563"/>
      <c r="O563"/>
      <c r="P563" s="250"/>
      <c r="Q563" s="44"/>
      <c r="R563" s="1"/>
      <c r="S563"/>
      <c r="T563" s="368"/>
    </row>
    <row r="564" spans="1:24" ht="12.75">
      <c r="A564" s="251"/>
      <c r="J564" s="89"/>
      <c r="K564" s="248"/>
      <c r="L564" s="248"/>
      <c r="M564" s="14"/>
      <c r="P564" s="252"/>
      <c r="Q564" s="253"/>
      <c r="R564" s="1"/>
      <c r="S564" s="1"/>
      <c r="T564" s="369"/>
      <c r="U564" s="88"/>
      <c r="V564" s="88"/>
      <c r="W564" s="88"/>
      <c r="X564" s="319"/>
    </row>
    <row r="565" spans="1:24" s="265" customFormat="1" ht="24">
      <c r="A565" s="465" t="s">
        <v>73</v>
      </c>
      <c r="B565" s="466"/>
      <c r="C565" s="466"/>
      <c r="D565" s="466"/>
      <c r="E565" s="466"/>
      <c r="F565" s="466"/>
      <c r="G565" s="466"/>
      <c r="H565" s="466"/>
      <c r="I565" s="467"/>
      <c r="J565" s="260"/>
      <c r="K565" s="261"/>
      <c r="L565" s="262"/>
      <c r="M565" s="263" t="s">
        <v>540</v>
      </c>
      <c r="N565" s="266" t="s">
        <v>545</v>
      </c>
      <c r="O565" s="267" t="s">
        <v>543</v>
      </c>
      <c r="P565" s="267" t="s">
        <v>544</v>
      </c>
      <c r="Q565" s="269" t="s">
        <v>546</v>
      </c>
      <c r="R565" s="424" t="s">
        <v>3</v>
      </c>
      <c r="S565" s="270" t="s">
        <v>575</v>
      </c>
      <c r="T565" s="370"/>
      <c r="U565" s="264"/>
      <c r="V565" s="264"/>
      <c r="W565" s="264"/>
      <c r="X565" s="320"/>
    </row>
    <row r="566" spans="1:20" ht="12.75">
      <c r="A566" s="459"/>
      <c r="B566" s="468"/>
      <c r="C566" s="468"/>
      <c r="D566" s="468"/>
      <c r="E566" s="468"/>
      <c r="F566" s="468"/>
      <c r="G566" s="468"/>
      <c r="H566" s="468"/>
      <c r="I566" s="469"/>
      <c r="J566" s="257"/>
      <c r="K566" s="255"/>
      <c r="L566" s="256"/>
      <c r="M566" s="24"/>
      <c r="N566" s="268">
        <v>1</v>
      </c>
      <c r="O566" s="268">
        <v>2</v>
      </c>
      <c r="P566" s="268">
        <v>3</v>
      </c>
      <c r="Q566" s="258"/>
      <c r="R566" s="23"/>
      <c r="S566" s="23"/>
      <c r="T566" s="371"/>
    </row>
    <row r="567" spans="1:20" ht="12.75">
      <c r="A567" s="459">
        <v>4</v>
      </c>
      <c r="B567" s="460"/>
      <c r="C567" s="460"/>
      <c r="D567" s="460"/>
      <c r="E567" s="460"/>
      <c r="F567" s="460"/>
      <c r="G567" s="460"/>
      <c r="H567" s="460"/>
      <c r="I567" s="461"/>
      <c r="J567" s="257" t="s">
        <v>541</v>
      </c>
      <c r="K567" s="255"/>
      <c r="L567" s="256"/>
      <c r="M567" s="24"/>
      <c r="N567" s="101">
        <f>N568</f>
        <v>1326000</v>
      </c>
      <c r="O567" s="246">
        <f>O568</f>
        <v>1421628.87</v>
      </c>
      <c r="P567" s="246">
        <f>P568</f>
        <v>10.66192959830905</v>
      </c>
      <c r="Q567" s="271">
        <f>O567/N567</f>
        <v>1.0721183031674208</v>
      </c>
      <c r="R567" s="28">
        <f>List1!O115</f>
        <v>1326000</v>
      </c>
      <c r="S567" s="328">
        <f>List1!P115</f>
        <v>1421628.87</v>
      </c>
      <c r="T567" s="372"/>
    </row>
    <row r="568" spans="1:20" ht="12.75">
      <c r="A568" s="459">
        <v>42</v>
      </c>
      <c r="B568" s="460"/>
      <c r="C568" s="460"/>
      <c r="D568" s="460"/>
      <c r="E568" s="460"/>
      <c r="F568" s="460"/>
      <c r="G568" s="460"/>
      <c r="H568" s="460"/>
      <c r="I568" s="461"/>
      <c r="J568" s="259" t="s">
        <v>97</v>
      </c>
      <c r="K568" s="255"/>
      <c r="L568" s="256"/>
      <c r="M568" s="24"/>
      <c r="N568" s="101">
        <f>N569+N570+N571</f>
        <v>1326000</v>
      </c>
      <c r="O568" s="246">
        <f>O569+O570+O571</f>
        <v>1421628.87</v>
      </c>
      <c r="P568" s="246">
        <f>P569+P570+P571</f>
        <v>10.66192959830905</v>
      </c>
      <c r="Q568" s="271">
        <f>O568/N568</f>
        <v>1.0721183031674208</v>
      </c>
      <c r="R568" s="28">
        <f>List1!O115</f>
        <v>1326000</v>
      </c>
      <c r="S568" s="328">
        <f>List1!P115</f>
        <v>1421628.87</v>
      </c>
      <c r="T568" s="373"/>
    </row>
    <row r="569" spans="1:20" ht="12.75">
      <c r="A569" s="459">
        <v>421</v>
      </c>
      <c r="B569" s="460"/>
      <c r="C569" s="460"/>
      <c r="D569" s="460"/>
      <c r="E569" s="460"/>
      <c r="F569" s="460"/>
      <c r="G569" s="460"/>
      <c r="H569" s="460"/>
      <c r="I569" s="461"/>
      <c r="J569" s="259" t="s">
        <v>55</v>
      </c>
      <c r="K569" s="255"/>
      <c r="L569" s="256"/>
      <c r="M569" s="24"/>
      <c r="N569" s="101">
        <f>List1!O116</f>
        <v>1090000</v>
      </c>
      <c r="O569" s="246">
        <f>List1!P116</f>
        <v>1042330.87</v>
      </c>
      <c r="P569" s="246">
        <f>List1!Q116</f>
        <v>0.9562668532110091</v>
      </c>
      <c r="Q569" s="271">
        <f>O569/N569</f>
        <v>0.9562668532110091</v>
      </c>
      <c r="R569" s="28">
        <f>List1!O116</f>
        <v>1090000</v>
      </c>
      <c r="S569" s="328">
        <f>List1!P116</f>
        <v>1042330.87</v>
      </c>
      <c r="T569" s="371"/>
    </row>
    <row r="570" spans="1:20" ht="12.75">
      <c r="A570" s="459">
        <v>422</v>
      </c>
      <c r="B570" s="460"/>
      <c r="C570" s="460"/>
      <c r="D570" s="460"/>
      <c r="E570" s="460"/>
      <c r="F570" s="460"/>
      <c r="G570" s="460"/>
      <c r="H570" s="460"/>
      <c r="I570" s="461"/>
      <c r="J570" s="259" t="s">
        <v>56</v>
      </c>
      <c r="K570" s="255"/>
      <c r="L570" s="256"/>
      <c r="M570" s="24"/>
      <c r="N570" s="101">
        <f>List1!O117</f>
        <v>15000</v>
      </c>
      <c r="O570" s="246">
        <f>List1!P117</f>
        <v>128567</v>
      </c>
      <c r="P570" s="246">
        <f>List1!Q117</f>
        <v>8.571133333333334</v>
      </c>
      <c r="Q570" s="271">
        <f>O570/N570</f>
        <v>8.571133333333334</v>
      </c>
      <c r="R570" s="28">
        <f>List1!O117</f>
        <v>15000</v>
      </c>
      <c r="S570" s="328">
        <f>List1!P117</f>
        <v>128567</v>
      </c>
      <c r="T570" s="371"/>
    </row>
    <row r="571" spans="1:20" ht="12.75">
      <c r="A571" s="459">
        <v>426</v>
      </c>
      <c r="B571" s="460"/>
      <c r="C571" s="460"/>
      <c r="D571" s="460"/>
      <c r="E571" s="460"/>
      <c r="F571" s="460"/>
      <c r="G571" s="460"/>
      <c r="H571" s="460"/>
      <c r="I571" s="461"/>
      <c r="J571" s="259" t="s">
        <v>99</v>
      </c>
      <c r="K571" s="255"/>
      <c r="L571" s="256"/>
      <c r="M571" s="24"/>
      <c r="N571" s="101">
        <f>List1!O120</f>
        <v>221000</v>
      </c>
      <c r="O571" s="246">
        <f>List1!P120</f>
        <v>250731</v>
      </c>
      <c r="P571" s="246">
        <f>List1!Q120</f>
        <v>1.1345294117647058</v>
      </c>
      <c r="Q571" s="271">
        <f>O571/N571</f>
        <v>1.1345294117647058</v>
      </c>
      <c r="R571" s="28">
        <f>List1!O120</f>
        <v>221000</v>
      </c>
      <c r="S571" s="328">
        <f>List1!P120</f>
        <v>250731</v>
      </c>
      <c r="T571" s="371"/>
    </row>
    <row r="572" spans="12:19" ht="11.25">
      <c r="L572" s="116" t="s">
        <v>542</v>
      </c>
      <c r="M572" s="14"/>
      <c r="N572" s="14"/>
      <c r="O572" s="14"/>
      <c r="P572" s="170"/>
      <c r="Q572" s="20"/>
      <c r="R572" s="170"/>
      <c r="S572" s="20"/>
    </row>
    <row r="573" ht="11.25">
      <c r="M573" s="14"/>
    </row>
    <row r="574" spans="1:13" ht="11.25">
      <c r="A574" s="1" t="s">
        <v>599</v>
      </c>
      <c r="M574" s="14"/>
    </row>
    <row r="575" spans="1:13" ht="11.25">
      <c r="A575" s="1" t="s">
        <v>608</v>
      </c>
      <c r="M575" s="14"/>
    </row>
    <row r="576" spans="13:20" ht="11.25">
      <c r="M576" s="14"/>
      <c r="O576" s="88"/>
      <c r="Q576" s="88"/>
      <c r="R576" s="425"/>
      <c r="S576" s="115"/>
      <c r="T576" s="374"/>
    </row>
    <row r="577" spans="1:20" ht="11.25">
      <c r="A577" s="1" t="s">
        <v>605</v>
      </c>
      <c r="M577" s="14"/>
      <c r="O577" s="88"/>
      <c r="Q577" s="88"/>
      <c r="R577" s="425"/>
      <c r="S577" s="115"/>
      <c r="T577" s="374"/>
    </row>
    <row r="578" spans="1:13" ht="11.25">
      <c r="A578" s="1" t="s">
        <v>606</v>
      </c>
      <c r="M578" s="14"/>
    </row>
    <row r="579" spans="1:13" ht="11.25">
      <c r="A579" s="1" t="s">
        <v>607</v>
      </c>
      <c r="M579" s="14"/>
    </row>
    <row r="580" spans="1:20" ht="12.75" customHeight="1">
      <c r="A580" s="458" t="s">
        <v>609</v>
      </c>
      <c r="B580" s="458"/>
      <c r="C580" s="458"/>
      <c r="D580" s="458"/>
      <c r="E580" s="458"/>
      <c r="F580" s="458"/>
      <c r="G580" s="458"/>
      <c r="H580" s="458"/>
      <c r="I580" s="458"/>
      <c r="J580" s="458"/>
      <c r="K580" s="458"/>
      <c r="L580" s="458"/>
      <c r="M580" s="458"/>
      <c r="N580" s="458"/>
      <c r="O580" s="458"/>
      <c r="P580" s="458"/>
      <c r="Q580" s="458"/>
      <c r="R580" s="458"/>
      <c r="S580" s="458"/>
      <c r="T580" s="458"/>
    </row>
    <row r="581" spans="1:20" ht="12.75" customHeight="1">
      <c r="A581" s="458" t="s">
        <v>610</v>
      </c>
      <c r="B581" s="458"/>
      <c r="C581" s="458"/>
      <c r="D581" s="458"/>
      <c r="E581" s="458"/>
      <c r="F581" s="458"/>
      <c r="G581" s="458"/>
      <c r="H581" s="458"/>
      <c r="I581" s="458"/>
      <c r="J581" s="458"/>
      <c r="K581" s="458"/>
      <c r="L581" s="458"/>
      <c r="M581" s="458"/>
      <c r="N581" s="458"/>
      <c r="O581" s="458"/>
      <c r="P581" s="458"/>
      <c r="Q581" s="458"/>
      <c r="R581" s="458"/>
      <c r="S581" s="458"/>
      <c r="T581" s="458"/>
    </row>
    <row r="582" spans="1:20" ht="12.75" customHeight="1">
      <c r="A582" s="458" t="s">
        <v>572</v>
      </c>
      <c r="B582" s="458"/>
      <c r="C582" s="458"/>
      <c r="D582" s="458"/>
      <c r="E582" s="458"/>
      <c r="F582" s="458"/>
      <c r="G582" s="458"/>
      <c r="H582" s="458"/>
      <c r="I582" s="458"/>
      <c r="J582" s="458"/>
      <c r="K582" s="458"/>
      <c r="L582" s="458"/>
      <c r="M582" s="458"/>
      <c r="N582" s="458"/>
      <c r="O582" s="458"/>
      <c r="P582" s="458"/>
      <c r="Q582" s="458"/>
      <c r="R582" s="458"/>
      <c r="S582" s="458"/>
      <c r="T582" s="458"/>
    </row>
    <row r="583" ht="11.25">
      <c r="M583" s="14"/>
    </row>
    <row r="584" ht="11.25">
      <c r="M584" s="14"/>
    </row>
    <row r="585" ht="11.25">
      <c r="M585" s="14"/>
    </row>
    <row r="586" ht="11.25">
      <c r="M586" s="14"/>
    </row>
    <row r="587" ht="11.25">
      <c r="M587" s="14"/>
    </row>
    <row r="588" ht="11.25">
      <c r="M588" s="14"/>
    </row>
    <row r="589" ht="11.25">
      <c r="M589" s="14"/>
    </row>
    <row r="590" ht="11.25">
      <c r="M590" s="14"/>
    </row>
    <row r="591" ht="11.25">
      <c r="M591" s="14"/>
    </row>
    <row r="592" ht="11.25">
      <c r="M592" s="14"/>
    </row>
    <row r="593" ht="11.25">
      <c r="M593" s="14"/>
    </row>
    <row r="594" ht="11.25">
      <c r="M594" s="14"/>
    </row>
    <row r="595" ht="11.25">
      <c r="M595" s="14"/>
    </row>
    <row r="596" ht="11.25">
      <c r="M596" s="14"/>
    </row>
    <row r="597" ht="11.25">
      <c r="M597" s="14"/>
    </row>
    <row r="598" ht="11.25">
      <c r="M598" s="14"/>
    </row>
    <row r="599" ht="11.25">
      <c r="M599" s="14"/>
    </row>
    <row r="600" ht="11.25">
      <c r="M600" s="14"/>
    </row>
    <row r="601" ht="11.25">
      <c r="M601" s="14"/>
    </row>
    <row r="602" ht="11.25">
      <c r="M602" s="14"/>
    </row>
    <row r="603" ht="11.25">
      <c r="M603" s="14"/>
    </row>
    <row r="604" ht="11.25">
      <c r="M604" s="14"/>
    </row>
    <row r="605" ht="11.25">
      <c r="M605" s="14"/>
    </row>
    <row r="606" ht="11.25">
      <c r="M606" s="14"/>
    </row>
    <row r="607" ht="11.25">
      <c r="M607" s="14"/>
    </row>
    <row r="608" ht="11.25">
      <c r="M608" s="14"/>
    </row>
    <row r="609" ht="11.25">
      <c r="M609" s="14"/>
    </row>
    <row r="610" ht="11.25">
      <c r="M610" s="14"/>
    </row>
    <row r="611" ht="11.25">
      <c r="M611" s="14"/>
    </row>
    <row r="612" ht="11.25">
      <c r="M612" s="14"/>
    </row>
    <row r="613" ht="11.25">
      <c r="M613" s="14"/>
    </row>
    <row r="614" ht="11.25">
      <c r="M614" s="14"/>
    </row>
    <row r="615" ht="11.25">
      <c r="M615" s="14"/>
    </row>
    <row r="616" ht="11.25">
      <c r="M616" s="14"/>
    </row>
    <row r="617" ht="11.25">
      <c r="M617" s="14"/>
    </row>
    <row r="618" ht="11.25">
      <c r="M618" s="14"/>
    </row>
    <row r="619" ht="11.25">
      <c r="M619" s="14"/>
    </row>
    <row r="620" ht="11.25">
      <c r="M620" s="14"/>
    </row>
    <row r="621" ht="11.25">
      <c r="M621" s="14"/>
    </row>
    <row r="622" ht="11.25">
      <c r="M622" s="14"/>
    </row>
    <row r="623" ht="11.25">
      <c r="M623" s="14"/>
    </row>
    <row r="624" ht="11.25">
      <c r="M624" s="14"/>
    </row>
    <row r="625" ht="11.25">
      <c r="M625" s="14"/>
    </row>
    <row r="626" ht="11.25">
      <c r="M626" s="14"/>
    </row>
    <row r="627" ht="11.25">
      <c r="M627" s="14"/>
    </row>
    <row r="628" ht="11.25">
      <c r="M628" s="14"/>
    </row>
    <row r="629" ht="11.25">
      <c r="M629" s="14"/>
    </row>
    <row r="630" ht="11.25">
      <c r="M630" s="14"/>
    </row>
    <row r="631" ht="11.25">
      <c r="M631" s="14"/>
    </row>
    <row r="632" ht="11.25">
      <c r="M632" s="14"/>
    </row>
    <row r="633" ht="11.25">
      <c r="M633" s="14"/>
    </row>
    <row r="634" ht="11.25">
      <c r="M634" s="14"/>
    </row>
    <row r="635" ht="11.25">
      <c r="M635" s="14"/>
    </row>
    <row r="636" ht="11.25">
      <c r="M636" s="14"/>
    </row>
    <row r="637" ht="11.25">
      <c r="M637" s="14"/>
    </row>
    <row r="638" ht="11.25">
      <c r="M638" s="14"/>
    </row>
    <row r="639" ht="11.25">
      <c r="M639" s="14"/>
    </row>
    <row r="640" ht="11.25">
      <c r="M640" s="14"/>
    </row>
    <row r="641" ht="11.25">
      <c r="M641" s="14"/>
    </row>
    <row r="642" ht="11.25">
      <c r="M642" s="14"/>
    </row>
    <row r="643" ht="11.25">
      <c r="M643" s="14"/>
    </row>
    <row r="644" ht="11.25">
      <c r="M644" s="14"/>
    </row>
    <row r="645" ht="11.25">
      <c r="M645" s="14"/>
    </row>
    <row r="646" ht="11.25">
      <c r="M646" s="14"/>
    </row>
    <row r="647" ht="11.25">
      <c r="M647" s="14"/>
    </row>
    <row r="648" ht="11.25">
      <c r="M648" s="14"/>
    </row>
    <row r="649" ht="11.25">
      <c r="M649" s="14"/>
    </row>
    <row r="650" ht="11.25">
      <c r="M650" s="14"/>
    </row>
    <row r="651" ht="11.25">
      <c r="M651" s="14"/>
    </row>
    <row r="652" ht="11.25">
      <c r="M652" s="14"/>
    </row>
    <row r="653" ht="11.25">
      <c r="M653" s="14"/>
    </row>
    <row r="654" ht="11.25">
      <c r="M654" s="14"/>
    </row>
    <row r="655" ht="11.25">
      <c r="M655" s="14"/>
    </row>
    <row r="656" ht="11.25">
      <c r="M656" s="14"/>
    </row>
    <row r="657" ht="11.25">
      <c r="M657" s="14"/>
    </row>
    <row r="658" ht="11.25">
      <c r="M658" s="14"/>
    </row>
    <row r="659" ht="11.25">
      <c r="M659" s="14"/>
    </row>
    <row r="660" ht="11.25">
      <c r="M660" s="14"/>
    </row>
    <row r="661" ht="11.25">
      <c r="M661" s="14"/>
    </row>
    <row r="662" ht="11.25">
      <c r="M662" s="14"/>
    </row>
    <row r="663" ht="11.25">
      <c r="M663" s="14"/>
    </row>
    <row r="664" ht="11.25">
      <c r="M664" s="14"/>
    </row>
    <row r="665" ht="11.25">
      <c r="M665" s="14"/>
    </row>
    <row r="666" ht="11.25">
      <c r="M666" s="14"/>
    </row>
    <row r="667" ht="11.25">
      <c r="M667" s="14"/>
    </row>
    <row r="668" ht="11.25">
      <c r="M668" s="14"/>
    </row>
    <row r="669" ht="11.25">
      <c r="M669" s="14"/>
    </row>
    <row r="670" ht="11.25">
      <c r="M670" s="14"/>
    </row>
    <row r="671" ht="11.25">
      <c r="M671" s="14"/>
    </row>
    <row r="672" ht="11.25">
      <c r="M672" s="14"/>
    </row>
    <row r="673" ht="11.25">
      <c r="M673" s="14"/>
    </row>
    <row r="674" ht="11.25">
      <c r="M674" s="14"/>
    </row>
    <row r="675" ht="11.25">
      <c r="M675" s="14"/>
    </row>
    <row r="676" ht="11.25">
      <c r="M676" s="14"/>
    </row>
    <row r="677" ht="11.25">
      <c r="M677" s="14"/>
    </row>
    <row r="678" ht="11.25">
      <c r="M678" s="14"/>
    </row>
    <row r="679" ht="11.25">
      <c r="M679" s="14"/>
    </row>
    <row r="680" ht="11.25">
      <c r="M680" s="14"/>
    </row>
    <row r="681" ht="11.25">
      <c r="M681" s="14"/>
    </row>
    <row r="682" ht="11.25">
      <c r="M682" s="14"/>
    </row>
    <row r="683" ht="11.25">
      <c r="M683" s="14"/>
    </row>
    <row r="684" ht="11.25">
      <c r="M684" s="14"/>
    </row>
    <row r="685" ht="11.25">
      <c r="M685" s="14"/>
    </row>
    <row r="686" ht="11.25">
      <c r="M686" s="14"/>
    </row>
    <row r="687" ht="11.25">
      <c r="M687" s="14"/>
    </row>
    <row r="688" ht="11.25">
      <c r="M688" s="14"/>
    </row>
    <row r="689" ht="11.25">
      <c r="M689" s="14"/>
    </row>
    <row r="690" ht="11.25">
      <c r="M690" s="14"/>
    </row>
    <row r="691" ht="11.25">
      <c r="M691" s="14"/>
    </row>
    <row r="692" ht="11.25">
      <c r="M692" s="14"/>
    </row>
    <row r="693" ht="11.25">
      <c r="M693" s="14"/>
    </row>
    <row r="694" ht="11.25">
      <c r="M694" s="14"/>
    </row>
    <row r="695" ht="11.25">
      <c r="M695" s="14"/>
    </row>
    <row r="696" ht="11.25">
      <c r="M696" s="14"/>
    </row>
    <row r="697" ht="11.25">
      <c r="M697" s="14"/>
    </row>
    <row r="698" ht="11.25">
      <c r="M698" s="14"/>
    </row>
    <row r="699" ht="11.25">
      <c r="M699" s="14"/>
    </row>
    <row r="700" ht="11.25">
      <c r="M700" s="14"/>
    </row>
    <row r="701" ht="11.25">
      <c r="M701" s="14"/>
    </row>
    <row r="702" ht="11.25">
      <c r="M702" s="14"/>
    </row>
    <row r="703" ht="11.25">
      <c r="M703" s="14"/>
    </row>
    <row r="704" ht="11.25">
      <c r="M704" s="14"/>
    </row>
    <row r="705" ht="11.25">
      <c r="M705" s="14"/>
    </row>
    <row r="706" ht="11.25">
      <c r="M706" s="14"/>
    </row>
    <row r="707" ht="11.25">
      <c r="M707" s="14"/>
    </row>
    <row r="708" ht="11.25">
      <c r="M708" s="14"/>
    </row>
    <row r="709" ht="11.25">
      <c r="M709" s="14"/>
    </row>
    <row r="710" ht="11.25">
      <c r="M710" s="14"/>
    </row>
    <row r="711" ht="11.25">
      <c r="M711" s="14"/>
    </row>
    <row r="712" ht="11.25">
      <c r="M712" s="14"/>
    </row>
    <row r="713" ht="11.25">
      <c r="M713" s="14"/>
    </row>
    <row r="714" ht="11.25">
      <c r="M714" s="14"/>
    </row>
    <row r="715" ht="11.25">
      <c r="M715" s="14"/>
    </row>
    <row r="716" ht="11.25">
      <c r="M716" s="14"/>
    </row>
    <row r="717" ht="11.25">
      <c r="M717" s="14"/>
    </row>
    <row r="718" ht="11.25">
      <c r="M718" s="14"/>
    </row>
    <row r="719" ht="11.25">
      <c r="M719" s="14"/>
    </row>
    <row r="720" ht="11.25">
      <c r="M720" s="14"/>
    </row>
    <row r="721" ht="11.25">
      <c r="M721" s="14"/>
    </row>
    <row r="722" ht="11.25">
      <c r="M722" s="14"/>
    </row>
    <row r="723" ht="11.25">
      <c r="M723" s="14"/>
    </row>
    <row r="724" ht="11.25">
      <c r="M724" s="14"/>
    </row>
    <row r="725" ht="11.25">
      <c r="M725" s="14"/>
    </row>
    <row r="726" ht="11.25">
      <c r="M726" s="14"/>
    </row>
    <row r="727" ht="11.25">
      <c r="M727" s="14"/>
    </row>
    <row r="728" ht="11.25">
      <c r="M728" s="14"/>
    </row>
    <row r="729" ht="11.25">
      <c r="M729" s="14"/>
    </row>
    <row r="730" ht="11.25">
      <c r="M730" s="14"/>
    </row>
    <row r="731" ht="11.25">
      <c r="M731" s="14"/>
    </row>
    <row r="732" ht="11.25">
      <c r="M732" s="14"/>
    </row>
    <row r="733" ht="11.25">
      <c r="M733" s="14"/>
    </row>
    <row r="734" ht="11.25">
      <c r="M734" s="14"/>
    </row>
    <row r="735" ht="11.25">
      <c r="M735" s="14"/>
    </row>
    <row r="736" ht="11.25">
      <c r="M736" s="14"/>
    </row>
    <row r="737" ht="11.25">
      <c r="M737" s="14"/>
    </row>
    <row r="738" ht="11.25">
      <c r="M738" s="14"/>
    </row>
    <row r="739" ht="11.25">
      <c r="M739" s="14"/>
    </row>
    <row r="740" ht="11.25">
      <c r="M740" s="14"/>
    </row>
    <row r="741" ht="11.25">
      <c r="M741" s="14"/>
    </row>
    <row r="742" ht="11.25">
      <c r="M742" s="14"/>
    </row>
    <row r="743" ht="11.25">
      <c r="M743" s="14"/>
    </row>
    <row r="744" ht="11.25">
      <c r="M744" s="14"/>
    </row>
    <row r="745" ht="11.25">
      <c r="M745" s="14"/>
    </row>
    <row r="746" ht="11.25">
      <c r="M746" s="14"/>
    </row>
    <row r="747" ht="11.25">
      <c r="M747" s="14"/>
    </row>
    <row r="748" ht="11.25">
      <c r="M748" s="14"/>
    </row>
    <row r="749" ht="11.25">
      <c r="M749" s="14"/>
    </row>
    <row r="750" ht="11.25">
      <c r="M750" s="14"/>
    </row>
    <row r="751" ht="11.25">
      <c r="M751" s="14"/>
    </row>
    <row r="752" ht="11.25">
      <c r="M752" s="14"/>
    </row>
    <row r="753" ht="11.25">
      <c r="M753" s="14"/>
    </row>
    <row r="754" ht="11.25">
      <c r="M754" s="14"/>
    </row>
    <row r="755" ht="11.25">
      <c r="M755" s="14"/>
    </row>
    <row r="756" ht="11.25">
      <c r="M756" s="14"/>
    </row>
    <row r="757" ht="11.25">
      <c r="M757" s="14"/>
    </row>
    <row r="758" ht="11.25">
      <c r="M758" s="14"/>
    </row>
    <row r="759" ht="11.25">
      <c r="M759" s="14"/>
    </row>
    <row r="760" ht="11.25">
      <c r="M760" s="14"/>
    </row>
    <row r="761" ht="11.25">
      <c r="M761" s="14"/>
    </row>
    <row r="762" ht="11.25">
      <c r="M762" s="14"/>
    </row>
    <row r="763" ht="11.25">
      <c r="M763" s="14"/>
    </row>
    <row r="764" ht="11.25">
      <c r="M764" s="14"/>
    </row>
    <row r="765" ht="11.25">
      <c r="M765" s="14"/>
    </row>
    <row r="766" ht="11.25">
      <c r="M766" s="14"/>
    </row>
    <row r="767" ht="11.25">
      <c r="M767" s="14"/>
    </row>
    <row r="768" ht="11.25">
      <c r="M768" s="14"/>
    </row>
    <row r="769" ht="11.25">
      <c r="M769" s="14"/>
    </row>
    <row r="770" ht="11.25">
      <c r="M770" s="14"/>
    </row>
    <row r="771" ht="11.25">
      <c r="M771" s="14"/>
    </row>
    <row r="772" ht="11.25">
      <c r="M772" s="14"/>
    </row>
    <row r="773" ht="11.25">
      <c r="M773" s="14"/>
    </row>
    <row r="774" ht="11.25">
      <c r="M774" s="14"/>
    </row>
    <row r="775" ht="11.25">
      <c r="M775" s="14"/>
    </row>
    <row r="776" ht="11.25">
      <c r="M776" s="14"/>
    </row>
    <row r="777" ht="11.25">
      <c r="M777" s="14"/>
    </row>
    <row r="778" ht="11.25">
      <c r="M778" s="14"/>
    </row>
    <row r="779" ht="11.25">
      <c r="M779" s="14"/>
    </row>
    <row r="780" ht="11.25">
      <c r="M780" s="14"/>
    </row>
    <row r="781" ht="11.25">
      <c r="M781" s="14"/>
    </row>
    <row r="782" ht="11.25">
      <c r="M782" s="14"/>
    </row>
    <row r="783" ht="11.25">
      <c r="M783" s="14"/>
    </row>
    <row r="784" ht="11.25">
      <c r="M784" s="14"/>
    </row>
    <row r="785" ht="11.25">
      <c r="M785" s="14"/>
    </row>
    <row r="786" ht="11.25">
      <c r="M786" s="14"/>
    </row>
    <row r="787" ht="11.25">
      <c r="M787" s="14"/>
    </row>
    <row r="788" ht="11.25">
      <c r="M788" s="14"/>
    </row>
    <row r="789" ht="11.25">
      <c r="M789" s="14"/>
    </row>
    <row r="790" ht="11.25">
      <c r="M790" s="14"/>
    </row>
    <row r="791" ht="11.25">
      <c r="M791" s="14"/>
    </row>
    <row r="792" ht="11.25">
      <c r="M792" s="14"/>
    </row>
    <row r="793" ht="11.25">
      <c r="M793" s="14"/>
    </row>
    <row r="794" ht="11.25">
      <c r="M794" s="14"/>
    </row>
    <row r="795" ht="11.25">
      <c r="M795" s="14"/>
    </row>
    <row r="796" ht="11.25">
      <c r="M796" s="14"/>
    </row>
    <row r="797" ht="11.25">
      <c r="M797" s="14"/>
    </row>
    <row r="798" ht="11.25">
      <c r="M798" s="14"/>
    </row>
    <row r="799" ht="11.25">
      <c r="M799" s="14"/>
    </row>
    <row r="800" ht="11.25">
      <c r="M800" s="14"/>
    </row>
    <row r="801" ht="11.25">
      <c r="M801" s="14"/>
    </row>
    <row r="802" ht="11.25">
      <c r="M802" s="14"/>
    </row>
    <row r="803" ht="11.25">
      <c r="M803" s="14"/>
    </row>
    <row r="804" ht="11.25">
      <c r="M804" s="14"/>
    </row>
    <row r="805" ht="11.25">
      <c r="M805" s="14"/>
    </row>
    <row r="806" ht="11.25">
      <c r="M806" s="14"/>
    </row>
    <row r="807" ht="11.25">
      <c r="M807" s="14"/>
    </row>
    <row r="808" ht="11.25">
      <c r="M808" s="14"/>
    </row>
    <row r="809" ht="11.25">
      <c r="M809" s="14"/>
    </row>
    <row r="810" ht="11.25">
      <c r="M810" s="14"/>
    </row>
    <row r="811" ht="11.25">
      <c r="M811" s="14"/>
    </row>
    <row r="812" ht="11.25">
      <c r="M812" s="14"/>
    </row>
    <row r="813" ht="11.25">
      <c r="M813" s="14"/>
    </row>
    <row r="814" ht="11.25">
      <c r="M814" s="14"/>
    </row>
    <row r="815" ht="11.25">
      <c r="M815" s="14"/>
    </row>
    <row r="816" ht="11.25">
      <c r="M816" s="14"/>
    </row>
    <row r="817" ht="11.25">
      <c r="M817" s="14"/>
    </row>
    <row r="818" ht="11.25">
      <c r="M818" s="14"/>
    </row>
    <row r="819" ht="11.25">
      <c r="M819" s="14"/>
    </row>
    <row r="820" ht="11.25">
      <c r="M820" s="14"/>
    </row>
    <row r="821" ht="11.25">
      <c r="M821" s="14"/>
    </row>
    <row r="822" ht="11.25">
      <c r="M822" s="14"/>
    </row>
    <row r="823" ht="11.25">
      <c r="M823" s="14"/>
    </row>
    <row r="824" ht="11.25">
      <c r="M824" s="14"/>
    </row>
    <row r="825" ht="11.25">
      <c r="M825" s="14"/>
    </row>
    <row r="826" ht="11.25">
      <c r="M826" s="14"/>
    </row>
    <row r="827" ht="11.25">
      <c r="M827" s="14"/>
    </row>
    <row r="828" ht="11.25">
      <c r="M828" s="14"/>
    </row>
    <row r="829" ht="11.25">
      <c r="M829" s="14"/>
    </row>
    <row r="830" ht="11.25">
      <c r="M830" s="14"/>
    </row>
    <row r="831" ht="11.25">
      <c r="M831" s="14"/>
    </row>
    <row r="832" ht="11.25">
      <c r="M832" s="14"/>
    </row>
    <row r="833" ht="11.25">
      <c r="M833" s="14"/>
    </row>
    <row r="834" ht="11.25">
      <c r="M834" s="14"/>
    </row>
    <row r="835" ht="11.25">
      <c r="M835" s="14"/>
    </row>
    <row r="836" ht="11.25">
      <c r="M836" s="14"/>
    </row>
    <row r="837" ht="11.25">
      <c r="M837" s="14"/>
    </row>
    <row r="838" ht="11.25">
      <c r="M838" s="14"/>
    </row>
    <row r="839" ht="11.25">
      <c r="M839" s="14"/>
    </row>
    <row r="840" ht="11.25">
      <c r="M840" s="14"/>
    </row>
    <row r="841" ht="11.25">
      <c r="M841" s="14"/>
    </row>
    <row r="842" ht="11.25">
      <c r="M842" s="14"/>
    </row>
    <row r="843" ht="11.25">
      <c r="M843" s="14"/>
    </row>
    <row r="844" ht="11.25">
      <c r="M844" s="14"/>
    </row>
    <row r="845" ht="11.25">
      <c r="M845" s="14"/>
    </row>
    <row r="846" ht="11.25">
      <c r="M846" s="14"/>
    </row>
    <row r="847" ht="11.25">
      <c r="M847" s="14"/>
    </row>
    <row r="848" ht="11.25">
      <c r="M848" s="14"/>
    </row>
    <row r="849" ht="11.25">
      <c r="M849" s="14"/>
    </row>
    <row r="850" ht="11.25">
      <c r="M850" s="14"/>
    </row>
    <row r="851" ht="11.25">
      <c r="M851" s="14"/>
    </row>
    <row r="852" ht="11.25">
      <c r="M852" s="14"/>
    </row>
    <row r="853" ht="11.25">
      <c r="M853" s="14"/>
    </row>
    <row r="854" ht="11.25">
      <c r="M854" s="14"/>
    </row>
    <row r="855" ht="11.25">
      <c r="M855" s="14"/>
    </row>
    <row r="856" ht="11.25">
      <c r="M856" s="14"/>
    </row>
    <row r="857" ht="11.25">
      <c r="M857" s="14"/>
    </row>
    <row r="858" ht="11.25">
      <c r="M858" s="14"/>
    </row>
    <row r="859" ht="11.25">
      <c r="M859" s="14"/>
    </row>
    <row r="860" ht="11.25">
      <c r="M860" s="14"/>
    </row>
    <row r="861" ht="11.25">
      <c r="M861" s="14"/>
    </row>
    <row r="862" ht="11.25">
      <c r="M862" s="14"/>
    </row>
    <row r="863" ht="11.25">
      <c r="M863" s="14"/>
    </row>
    <row r="864" ht="11.25">
      <c r="M864" s="14"/>
    </row>
    <row r="865" ht="11.25">
      <c r="M865" s="14"/>
    </row>
    <row r="866" ht="11.25">
      <c r="M866" s="14"/>
    </row>
    <row r="867" ht="11.25">
      <c r="M867" s="14"/>
    </row>
    <row r="868" ht="11.25">
      <c r="M868" s="14"/>
    </row>
    <row r="869" ht="11.25">
      <c r="M869" s="14"/>
    </row>
    <row r="870" ht="11.25">
      <c r="M870" s="14"/>
    </row>
    <row r="871" ht="11.25">
      <c r="M871" s="14"/>
    </row>
    <row r="872" ht="11.25">
      <c r="M872" s="14"/>
    </row>
    <row r="873" ht="11.25">
      <c r="M873" s="14"/>
    </row>
    <row r="874" ht="11.25">
      <c r="M874" s="14"/>
    </row>
    <row r="875" ht="11.25">
      <c r="M875" s="14"/>
    </row>
    <row r="876" ht="11.25">
      <c r="M876" s="14"/>
    </row>
    <row r="877" ht="11.25">
      <c r="M877" s="14"/>
    </row>
    <row r="878" ht="11.25">
      <c r="M878" s="14"/>
    </row>
    <row r="879" ht="11.25">
      <c r="M879" s="14"/>
    </row>
    <row r="880" ht="11.25">
      <c r="M880" s="14"/>
    </row>
    <row r="881" ht="11.25">
      <c r="M881" s="14"/>
    </row>
    <row r="882" ht="11.25">
      <c r="M882" s="14"/>
    </row>
    <row r="883" ht="11.25">
      <c r="M883" s="14"/>
    </row>
    <row r="884" ht="11.25">
      <c r="M884" s="14"/>
    </row>
    <row r="885" ht="11.25">
      <c r="M885" s="14"/>
    </row>
    <row r="886" ht="11.25">
      <c r="M886" s="14"/>
    </row>
    <row r="887" ht="11.25">
      <c r="M887" s="14"/>
    </row>
    <row r="888" ht="11.25">
      <c r="M888" s="14"/>
    </row>
    <row r="889" ht="11.25">
      <c r="M889" s="14"/>
    </row>
    <row r="890" ht="11.25">
      <c r="M890" s="14"/>
    </row>
    <row r="891" ht="11.25">
      <c r="M891" s="14"/>
    </row>
    <row r="892" ht="11.25">
      <c r="M892" s="14"/>
    </row>
    <row r="893" ht="11.25">
      <c r="M893" s="14"/>
    </row>
    <row r="894" ht="11.25">
      <c r="M894" s="14"/>
    </row>
    <row r="895" ht="11.25">
      <c r="M895" s="14"/>
    </row>
    <row r="896" ht="11.25">
      <c r="M896" s="14"/>
    </row>
    <row r="897" ht="11.25">
      <c r="M897" s="14"/>
    </row>
    <row r="898" ht="11.25">
      <c r="M898" s="14"/>
    </row>
    <row r="899" ht="11.25">
      <c r="M899" s="14"/>
    </row>
    <row r="900" ht="11.25">
      <c r="M900" s="14"/>
    </row>
    <row r="901" ht="11.25">
      <c r="M901" s="14"/>
    </row>
    <row r="902" ht="11.25">
      <c r="M902" s="14"/>
    </row>
    <row r="903" ht="11.25">
      <c r="M903" s="14"/>
    </row>
    <row r="904" ht="11.25">
      <c r="M904" s="14"/>
    </row>
    <row r="905" ht="11.25">
      <c r="M905" s="14"/>
    </row>
    <row r="906" ht="11.25">
      <c r="M906" s="14"/>
    </row>
    <row r="907" ht="11.25">
      <c r="M907" s="14"/>
    </row>
    <row r="908" ht="11.25">
      <c r="M908" s="14"/>
    </row>
    <row r="909" ht="11.25">
      <c r="M909" s="14"/>
    </row>
    <row r="910" ht="11.25">
      <c r="M910" s="14"/>
    </row>
    <row r="911" ht="11.25">
      <c r="M911" s="14"/>
    </row>
    <row r="912" ht="11.25">
      <c r="M912" s="14"/>
    </row>
    <row r="913" ht="11.25">
      <c r="M913" s="14"/>
    </row>
    <row r="914" ht="11.25">
      <c r="M914" s="14"/>
    </row>
    <row r="915" ht="11.25">
      <c r="M915" s="14"/>
    </row>
    <row r="916" ht="11.25">
      <c r="M916" s="14"/>
    </row>
    <row r="917" ht="11.25">
      <c r="M917" s="14"/>
    </row>
    <row r="918" ht="11.25">
      <c r="M918" s="14"/>
    </row>
    <row r="919" ht="11.25">
      <c r="M919" s="14"/>
    </row>
    <row r="920" ht="11.25">
      <c r="M920" s="14"/>
    </row>
    <row r="921" ht="11.25">
      <c r="M921" s="14"/>
    </row>
    <row r="922" ht="11.25">
      <c r="M922" s="14"/>
    </row>
    <row r="923" ht="11.25">
      <c r="M923" s="14"/>
    </row>
    <row r="924" ht="11.25">
      <c r="M924" s="14"/>
    </row>
    <row r="925" ht="11.25">
      <c r="M925" s="14"/>
    </row>
    <row r="926" ht="11.25">
      <c r="M926" s="14"/>
    </row>
    <row r="927" ht="11.25">
      <c r="M927" s="14"/>
    </row>
    <row r="928" ht="11.25">
      <c r="M928" s="14"/>
    </row>
    <row r="929" ht="11.25">
      <c r="M929" s="14"/>
    </row>
    <row r="930" ht="11.25">
      <c r="M930" s="14"/>
    </row>
    <row r="931" ht="11.25">
      <c r="M931" s="14"/>
    </row>
    <row r="932" ht="11.25">
      <c r="M932" s="14"/>
    </row>
    <row r="933" ht="11.25">
      <c r="M933" s="14"/>
    </row>
    <row r="934" ht="11.25">
      <c r="M934" s="14"/>
    </row>
    <row r="935" ht="11.25">
      <c r="M935" s="14"/>
    </row>
    <row r="936" ht="11.25">
      <c r="M936" s="14"/>
    </row>
    <row r="937" ht="11.25">
      <c r="M937" s="14"/>
    </row>
    <row r="938" ht="11.25">
      <c r="M938" s="14"/>
    </row>
    <row r="939" ht="11.25">
      <c r="M939" s="14"/>
    </row>
    <row r="940" ht="11.25">
      <c r="M940" s="14"/>
    </row>
    <row r="941" ht="11.25">
      <c r="M941" s="14"/>
    </row>
    <row r="942" ht="11.25">
      <c r="M942" s="14"/>
    </row>
    <row r="943" ht="11.25">
      <c r="M943" s="14"/>
    </row>
    <row r="944" ht="11.25">
      <c r="M944" s="14"/>
    </row>
    <row r="945" ht="11.25">
      <c r="M945" s="14"/>
    </row>
    <row r="946" ht="11.25">
      <c r="M946" s="14"/>
    </row>
    <row r="947" ht="11.25">
      <c r="M947" s="14"/>
    </row>
    <row r="948" ht="11.25">
      <c r="M948" s="14"/>
    </row>
    <row r="949" ht="11.25">
      <c r="M949" s="14"/>
    </row>
    <row r="950" ht="11.25">
      <c r="M950" s="14"/>
    </row>
    <row r="951" ht="11.25">
      <c r="M951" s="14"/>
    </row>
    <row r="952" ht="11.25">
      <c r="M952" s="14"/>
    </row>
    <row r="953" ht="11.25">
      <c r="M953" s="14"/>
    </row>
    <row r="954" ht="11.25">
      <c r="M954" s="14"/>
    </row>
    <row r="955" ht="11.25">
      <c r="M955" s="14"/>
    </row>
    <row r="956" ht="11.25">
      <c r="M956" s="14"/>
    </row>
    <row r="957" ht="11.25">
      <c r="M957" s="14"/>
    </row>
    <row r="958" ht="11.25">
      <c r="M958" s="14"/>
    </row>
    <row r="959" ht="11.25">
      <c r="M959" s="14"/>
    </row>
    <row r="960" ht="11.25">
      <c r="M960" s="14"/>
    </row>
    <row r="961" ht="11.25">
      <c r="M961" s="14"/>
    </row>
    <row r="962" ht="11.25">
      <c r="M962" s="14"/>
    </row>
    <row r="963" ht="11.25">
      <c r="M963" s="14"/>
    </row>
    <row r="964" ht="11.25">
      <c r="M964" s="14"/>
    </row>
    <row r="965" ht="11.25">
      <c r="M965" s="14"/>
    </row>
    <row r="966" ht="11.25">
      <c r="M966" s="14"/>
    </row>
    <row r="967" ht="11.25">
      <c r="M967" s="14"/>
    </row>
    <row r="968" ht="11.25">
      <c r="M968" s="14"/>
    </row>
    <row r="969" ht="11.25">
      <c r="M969" s="14"/>
    </row>
    <row r="970" ht="11.25">
      <c r="M970" s="14"/>
    </row>
    <row r="971" ht="11.25">
      <c r="M971" s="14"/>
    </row>
    <row r="972" ht="11.25">
      <c r="M972" s="14"/>
    </row>
    <row r="973" ht="11.25">
      <c r="M973" s="14"/>
    </row>
    <row r="974" ht="11.25">
      <c r="M974" s="14"/>
    </row>
    <row r="975" ht="11.25">
      <c r="M975" s="14"/>
    </row>
    <row r="976" ht="11.25">
      <c r="M976" s="14"/>
    </row>
    <row r="977" ht="11.25">
      <c r="M977" s="14"/>
    </row>
    <row r="978" ht="11.25">
      <c r="M978" s="14"/>
    </row>
    <row r="979" ht="11.25">
      <c r="M979" s="14"/>
    </row>
    <row r="980" ht="11.25">
      <c r="M980" s="14"/>
    </row>
    <row r="981" ht="11.25">
      <c r="M981" s="14"/>
    </row>
    <row r="982" ht="11.25">
      <c r="M982" s="14"/>
    </row>
    <row r="983" ht="11.25">
      <c r="M983" s="14"/>
    </row>
    <row r="984" ht="11.25">
      <c r="M984" s="14"/>
    </row>
    <row r="985" ht="11.25">
      <c r="M985" s="14"/>
    </row>
    <row r="986" ht="11.25">
      <c r="M986" s="14"/>
    </row>
    <row r="987" ht="11.25">
      <c r="M987" s="14"/>
    </row>
    <row r="988" ht="11.25">
      <c r="M988" s="14"/>
    </row>
    <row r="989" ht="11.25">
      <c r="M989" s="14"/>
    </row>
    <row r="990" ht="11.25">
      <c r="M990" s="14"/>
    </row>
    <row r="991" ht="11.25">
      <c r="M991" s="14"/>
    </row>
    <row r="992" ht="11.25">
      <c r="M992" s="14"/>
    </row>
    <row r="993" ht="11.25">
      <c r="M993" s="14"/>
    </row>
    <row r="994" ht="11.25">
      <c r="M994" s="14"/>
    </row>
    <row r="995" ht="11.25">
      <c r="M995" s="14"/>
    </row>
    <row r="996" ht="11.25">
      <c r="M996" s="14"/>
    </row>
    <row r="997" ht="11.25">
      <c r="M997" s="14"/>
    </row>
    <row r="998" ht="11.25">
      <c r="M998" s="14"/>
    </row>
    <row r="999" ht="11.25">
      <c r="M999" s="14"/>
    </row>
    <row r="1000" ht="11.25">
      <c r="M1000" s="14"/>
    </row>
    <row r="1001" ht="11.25">
      <c r="M1001" s="14"/>
    </row>
    <row r="1002" ht="11.25">
      <c r="M1002" s="14"/>
    </row>
    <row r="1003" ht="11.25">
      <c r="M1003" s="14"/>
    </row>
    <row r="1004" ht="11.25">
      <c r="M1004" s="14"/>
    </row>
    <row r="1005" ht="11.25">
      <c r="M1005" s="14"/>
    </row>
    <row r="1006" ht="11.25">
      <c r="M1006" s="14"/>
    </row>
    <row r="1007" ht="11.25">
      <c r="M1007" s="14"/>
    </row>
    <row r="1008" ht="11.25">
      <c r="M1008" s="14"/>
    </row>
    <row r="1009" ht="11.25">
      <c r="M1009" s="14"/>
    </row>
    <row r="1010" ht="11.25">
      <c r="M1010" s="14"/>
    </row>
    <row r="1011" ht="11.25">
      <c r="M1011" s="14"/>
    </row>
    <row r="1012" ht="11.25">
      <c r="M1012" s="14"/>
    </row>
    <row r="1013" ht="11.25">
      <c r="M1013" s="14"/>
    </row>
    <row r="1014" ht="11.25">
      <c r="M1014" s="14"/>
    </row>
    <row r="1015" ht="11.25">
      <c r="M1015" s="14"/>
    </row>
    <row r="1016" ht="11.25">
      <c r="M1016" s="14"/>
    </row>
    <row r="1017" ht="11.25">
      <c r="M1017" s="14"/>
    </row>
    <row r="1018" ht="11.25">
      <c r="M1018" s="14"/>
    </row>
    <row r="1019" ht="11.25">
      <c r="M1019" s="14"/>
    </row>
    <row r="1020" ht="11.25">
      <c r="M1020" s="14"/>
    </row>
    <row r="1021" ht="11.25">
      <c r="M1021" s="14"/>
    </row>
    <row r="1022" ht="11.25">
      <c r="M1022" s="14"/>
    </row>
    <row r="1023" ht="11.25">
      <c r="M1023" s="14"/>
    </row>
    <row r="1024" ht="11.25">
      <c r="M1024" s="14"/>
    </row>
    <row r="1025" ht="11.25">
      <c r="M1025" s="14"/>
    </row>
    <row r="1026" ht="11.25">
      <c r="M1026" s="14"/>
    </row>
    <row r="1027" ht="11.25">
      <c r="M1027" s="14"/>
    </row>
    <row r="1028" ht="11.25">
      <c r="M1028" s="14"/>
    </row>
    <row r="1029" ht="11.25">
      <c r="M1029" s="14"/>
    </row>
    <row r="1030" ht="11.25">
      <c r="M1030" s="14"/>
    </row>
    <row r="1031" ht="11.25">
      <c r="M1031" s="14"/>
    </row>
    <row r="1032" ht="11.25">
      <c r="M1032" s="14"/>
    </row>
    <row r="1033" ht="11.25">
      <c r="M1033" s="14"/>
    </row>
    <row r="1034" ht="11.25">
      <c r="M1034" s="14"/>
    </row>
    <row r="1035" ht="11.25">
      <c r="M1035" s="14"/>
    </row>
    <row r="1036" ht="11.25">
      <c r="M1036" s="14"/>
    </row>
    <row r="1037" ht="11.25">
      <c r="M1037" s="14"/>
    </row>
    <row r="1038" ht="11.25">
      <c r="M1038" s="14"/>
    </row>
    <row r="1039" ht="11.25">
      <c r="M1039" s="14"/>
    </row>
    <row r="1040" ht="11.25">
      <c r="M1040" s="14"/>
    </row>
    <row r="1041" ht="11.25">
      <c r="M1041" s="14"/>
    </row>
    <row r="1042" ht="11.25">
      <c r="M1042" s="14"/>
    </row>
    <row r="1043" ht="11.25">
      <c r="M1043" s="14"/>
    </row>
    <row r="1044" ht="11.25">
      <c r="M1044" s="14"/>
    </row>
    <row r="1045" ht="11.25">
      <c r="M1045" s="14"/>
    </row>
    <row r="1046" ht="11.25">
      <c r="M1046" s="14"/>
    </row>
    <row r="1047" ht="11.25">
      <c r="M1047" s="14"/>
    </row>
    <row r="1048" ht="11.25">
      <c r="M1048" s="14"/>
    </row>
    <row r="1049" ht="11.25">
      <c r="M1049" s="14"/>
    </row>
    <row r="1050" ht="11.25">
      <c r="M1050" s="14"/>
    </row>
    <row r="1051" ht="11.25">
      <c r="M1051" s="14"/>
    </row>
    <row r="1052" ht="11.25">
      <c r="M1052" s="14"/>
    </row>
    <row r="1053" ht="11.25">
      <c r="M1053" s="14"/>
    </row>
    <row r="1054" ht="11.25">
      <c r="M1054" s="14"/>
    </row>
    <row r="1055" ht="11.25">
      <c r="M1055" s="14"/>
    </row>
    <row r="1056" ht="11.25">
      <c r="M1056" s="14"/>
    </row>
    <row r="1057" ht="11.25">
      <c r="M1057" s="14"/>
    </row>
    <row r="1058" ht="11.25">
      <c r="M1058" s="14"/>
    </row>
    <row r="1059" ht="11.25">
      <c r="M1059" s="14"/>
    </row>
    <row r="1060" ht="11.25">
      <c r="M1060" s="14"/>
    </row>
    <row r="1061" ht="11.25">
      <c r="M1061" s="14"/>
    </row>
    <row r="1062" ht="11.25">
      <c r="M1062" s="14"/>
    </row>
    <row r="1063" ht="11.25">
      <c r="M1063" s="14"/>
    </row>
    <row r="1064" ht="11.25">
      <c r="M1064" s="14"/>
    </row>
    <row r="1065" ht="11.25">
      <c r="M1065" s="14"/>
    </row>
    <row r="1066" ht="11.25">
      <c r="M1066" s="14"/>
    </row>
    <row r="1067" ht="11.25">
      <c r="M1067" s="14"/>
    </row>
    <row r="1068" ht="11.25">
      <c r="M1068" s="14"/>
    </row>
    <row r="1069" ht="11.25">
      <c r="M1069" s="14"/>
    </row>
    <row r="1070" ht="11.25">
      <c r="M1070" s="14"/>
    </row>
    <row r="1071" ht="11.25">
      <c r="M1071" s="14"/>
    </row>
    <row r="1072" ht="11.25">
      <c r="M1072" s="14"/>
    </row>
    <row r="1073" ht="11.25">
      <c r="M1073" s="14"/>
    </row>
    <row r="1074" ht="11.25">
      <c r="M1074" s="14"/>
    </row>
    <row r="1075" ht="11.25">
      <c r="M1075" s="14"/>
    </row>
    <row r="1076" ht="11.25">
      <c r="M1076" s="14"/>
    </row>
    <row r="1077" ht="11.25">
      <c r="M1077" s="14"/>
    </row>
    <row r="1078" ht="11.25">
      <c r="M1078" s="14"/>
    </row>
    <row r="1079" ht="11.25">
      <c r="M1079" s="14"/>
    </row>
    <row r="1080" ht="11.25">
      <c r="M1080" s="14"/>
    </row>
    <row r="1081" ht="11.25">
      <c r="M1081" s="14"/>
    </row>
    <row r="1082" ht="11.25">
      <c r="M1082" s="14"/>
    </row>
    <row r="1083" ht="11.25">
      <c r="M1083" s="14"/>
    </row>
    <row r="1084" ht="11.25">
      <c r="M1084" s="14"/>
    </row>
    <row r="1085" ht="11.25">
      <c r="M1085" s="14"/>
    </row>
    <row r="1086" ht="11.25">
      <c r="M1086" s="14"/>
    </row>
    <row r="1087" ht="11.25">
      <c r="M1087" s="14"/>
    </row>
    <row r="1088" ht="11.25">
      <c r="M1088" s="14"/>
    </row>
    <row r="1089" ht="11.25">
      <c r="M1089" s="14"/>
    </row>
    <row r="1090" ht="11.25">
      <c r="M1090" s="14"/>
    </row>
    <row r="1091" ht="11.25">
      <c r="M1091" s="14"/>
    </row>
    <row r="1092" ht="11.25">
      <c r="M1092" s="14"/>
    </row>
    <row r="1093" ht="11.25">
      <c r="M1093" s="14"/>
    </row>
    <row r="1094" ht="11.25">
      <c r="M1094" s="14"/>
    </row>
    <row r="1095" ht="11.25">
      <c r="M1095" s="14"/>
    </row>
    <row r="1096" ht="11.25">
      <c r="M1096" s="14"/>
    </row>
    <row r="1097" ht="11.25">
      <c r="M1097" s="14"/>
    </row>
    <row r="1098" ht="11.25">
      <c r="M1098" s="14"/>
    </row>
    <row r="1099" ht="11.25">
      <c r="M1099" s="14"/>
    </row>
    <row r="1100" ht="11.25">
      <c r="M1100" s="14"/>
    </row>
    <row r="1101" ht="11.25">
      <c r="M1101" s="14"/>
    </row>
    <row r="1102" ht="11.25">
      <c r="M1102" s="14"/>
    </row>
    <row r="1103" ht="11.25">
      <c r="M1103" s="14"/>
    </row>
    <row r="1104" ht="11.25">
      <c r="M1104" s="14"/>
    </row>
    <row r="1105" ht="11.25">
      <c r="M1105" s="14"/>
    </row>
    <row r="1106" ht="11.25">
      <c r="M1106" s="14"/>
    </row>
    <row r="1107" ht="11.25">
      <c r="M1107" s="14"/>
    </row>
    <row r="1108" ht="11.25">
      <c r="M1108" s="14"/>
    </row>
    <row r="1109" ht="11.25">
      <c r="M1109" s="14"/>
    </row>
    <row r="1110" ht="11.25">
      <c r="M1110" s="14"/>
    </row>
    <row r="1111" ht="11.25">
      <c r="M1111" s="14"/>
    </row>
    <row r="1112" ht="11.25">
      <c r="M1112" s="14"/>
    </row>
    <row r="1113" ht="11.25">
      <c r="M1113" s="14"/>
    </row>
    <row r="1114" ht="11.25">
      <c r="M1114" s="14"/>
    </row>
    <row r="1115" ht="11.25">
      <c r="M1115" s="14"/>
    </row>
    <row r="1116" ht="11.25">
      <c r="M1116" s="14"/>
    </row>
    <row r="1117" ht="11.25">
      <c r="M1117" s="14"/>
    </row>
    <row r="1118" ht="11.25">
      <c r="M1118" s="14"/>
    </row>
    <row r="1119" ht="11.25">
      <c r="M1119" s="14"/>
    </row>
    <row r="1120" ht="11.25">
      <c r="M1120" s="14"/>
    </row>
    <row r="1121" ht="11.25">
      <c r="M1121" s="14"/>
    </row>
    <row r="1122" ht="11.25">
      <c r="M1122" s="14"/>
    </row>
    <row r="1123" ht="11.25">
      <c r="M1123" s="14"/>
    </row>
    <row r="1124" ht="11.25">
      <c r="M1124" s="14"/>
    </row>
    <row r="1125" ht="11.25">
      <c r="M1125" s="14"/>
    </row>
    <row r="1126" ht="11.25">
      <c r="M1126" s="14"/>
    </row>
    <row r="1127" ht="11.25">
      <c r="M1127" s="14"/>
    </row>
    <row r="1128" ht="11.25">
      <c r="M1128" s="14"/>
    </row>
    <row r="1129" ht="11.25">
      <c r="M1129" s="14"/>
    </row>
    <row r="1130" ht="11.25">
      <c r="M1130" s="14"/>
    </row>
  </sheetData>
  <sheetProtection/>
  <mergeCells count="12">
    <mergeCell ref="S2:T2"/>
    <mergeCell ref="A562:T562"/>
    <mergeCell ref="A565:I565"/>
    <mergeCell ref="A566:I566"/>
    <mergeCell ref="A580:T580"/>
    <mergeCell ref="A581:T581"/>
    <mergeCell ref="A582:T582"/>
    <mergeCell ref="A570:I570"/>
    <mergeCell ref="A571:I571"/>
    <mergeCell ref="A567:I567"/>
    <mergeCell ref="A568:I568"/>
    <mergeCell ref="A569:I5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168"/>
  <sheetViews>
    <sheetView zoomScalePageLayoutView="0" workbookViewId="0" topLeftCell="A7">
      <selection activeCell="D31" sqref="D31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7" width="12.7109375" style="0" customWidth="1"/>
    <col min="8" max="10" width="10.7109375" style="0" customWidth="1"/>
  </cols>
  <sheetData>
    <row r="3" ht="12.75">
      <c r="A3" s="288"/>
    </row>
    <row r="4" ht="12.75">
      <c r="A4" s="288"/>
    </row>
    <row r="5" ht="12.75">
      <c r="A5" s="288"/>
    </row>
    <row r="6" ht="12.75">
      <c r="A6" s="288"/>
    </row>
    <row r="7" ht="12.75">
      <c r="A7" s="288"/>
    </row>
    <row r="8" ht="12.75">
      <c r="A8" s="288"/>
    </row>
    <row r="9" ht="12.75">
      <c r="A9" s="288"/>
    </row>
    <row r="10" ht="12.75">
      <c r="A10" s="288"/>
    </row>
    <row r="11" ht="12.75">
      <c r="A11" s="288"/>
    </row>
    <row r="12" ht="12.75">
      <c r="A12" s="288"/>
    </row>
    <row r="13" ht="12.75">
      <c r="A13" s="288"/>
    </row>
    <row r="14" ht="12.75">
      <c r="A14" s="288"/>
    </row>
    <row r="15" ht="12.75">
      <c r="A15" s="288"/>
    </row>
    <row r="16" ht="12.75">
      <c r="A16" s="288"/>
    </row>
    <row r="17" ht="12.75">
      <c r="A17" s="288"/>
    </row>
    <row r="18" ht="12.75">
      <c r="A18" s="288"/>
    </row>
    <row r="19" ht="12.75">
      <c r="A19" s="288"/>
    </row>
    <row r="20" ht="12.75">
      <c r="A20" s="288"/>
    </row>
    <row r="21" ht="12.75">
      <c r="A21" s="288"/>
    </row>
    <row r="22" ht="12.75">
      <c r="A22" s="288"/>
    </row>
    <row r="23" ht="12.75">
      <c r="A23" s="288"/>
    </row>
    <row r="24" ht="12.75">
      <c r="A24" s="288"/>
    </row>
    <row r="25" ht="12.75">
      <c r="A25" s="288"/>
    </row>
    <row r="26" ht="12.75">
      <c r="A26" s="288"/>
    </row>
    <row r="27" ht="12.75">
      <c r="A27" s="288"/>
    </row>
    <row r="28" ht="12.75">
      <c r="A28" s="288"/>
    </row>
    <row r="29" ht="12.75">
      <c r="A29" s="288"/>
    </row>
    <row r="30" ht="12.75">
      <c r="A30" s="288"/>
    </row>
    <row r="31" ht="12.75">
      <c r="A31" s="288"/>
    </row>
    <row r="32" ht="12.75">
      <c r="A32" s="288"/>
    </row>
    <row r="33" ht="12.75">
      <c r="A33" s="288"/>
    </row>
    <row r="34" ht="12.75">
      <c r="A34" s="288"/>
    </row>
    <row r="35" ht="12.75">
      <c r="A35" s="288"/>
    </row>
    <row r="36" ht="12.75">
      <c r="A36" s="288"/>
    </row>
    <row r="37" ht="12.75">
      <c r="A37" s="288"/>
    </row>
    <row r="38" ht="12.75">
      <c r="A38" s="288"/>
    </row>
    <row r="39" ht="12.75">
      <c r="A39" s="288"/>
    </row>
    <row r="40" ht="12.75">
      <c r="A40" s="288"/>
    </row>
    <row r="41" ht="12.75">
      <c r="A41" s="288"/>
    </row>
    <row r="42" ht="12.75">
      <c r="A42" s="288"/>
    </row>
    <row r="43" ht="12.75">
      <c r="A43" s="288"/>
    </row>
    <row r="44" ht="12.75">
      <c r="A44" s="288"/>
    </row>
    <row r="45" ht="12.75">
      <c r="A45" s="288"/>
    </row>
    <row r="46" ht="12.75">
      <c r="A46" s="288"/>
    </row>
    <row r="47" ht="12.75">
      <c r="A47" s="288"/>
    </row>
    <row r="48" ht="12.75">
      <c r="A48" s="288"/>
    </row>
    <row r="49" ht="12.75">
      <c r="A49" s="288"/>
    </row>
    <row r="50" ht="12.75">
      <c r="A50" s="288"/>
    </row>
    <row r="51" ht="12.75">
      <c r="A51" s="288"/>
    </row>
    <row r="52" ht="12.75">
      <c r="A52" s="288"/>
    </row>
    <row r="53" ht="12.75">
      <c r="A53" s="288"/>
    </row>
    <row r="54" ht="12.75">
      <c r="A54" s="288"/>
    </row>
    <row r="55" ht="12.75">
      <c r="A55" s="288"/>
    </row>
    <row r="56" ht="12.75">
      <c r="A56" s="288"/>
    </row>
    <row r="57" ht="12.75">
      <c r="A57" s="288"/>
    </row>
    <row r="58" ht="12.75">
      <c r="A58" s="288"/>
    </row>
    <row r="59" ht="12.75">
      <c r="A59" s="288"/>
    </row>
    <row r="60" ht="12.75">
      <c r="A60" s="288"/>
    </row>
    <row r="61" ht="12.75">
      <c r="A61" s="288"/>
    </row>
    <row r="62" ht="12.75">
      <c r="A62" s="288"/>
    </row>
    <row r="63" ht="12.75">
      <c r="A63" s="288"/>
    </row>
    <row r="64" ht="12.75">
      <c r="A64" s="288"/>
    </row>
    <row r="65" ht="12.75">
      <c r="A65" s="288"/>
    </row>
    <row r="66" ht="12.75">
      <c r="A66" s="288"/>
    </row>
    <row r="67" ht="12.75">
      <c r="A67" s="288"/>
    </row>
    <row r="68" ht="12.75">
      <c r="A68" s="288"/>
    </row>
    <row r="69" ht="12.75">
      <c r="A69" s="288"/>
    </row>
    <row r="70" ht="12.75">
      <c r="A70" s="288"/>
    </row>
    <row r="71" ht="12.75">
      <c r="A71" s="288"/>
    </row>
    <row r="72" ht="12.75">
      <c r="A72" s="288"/>
    </row>
    <row r="73" ht="12.75">
      <c r="A73" s="288"/>
    </row>
    <row r="74" ht="12.75">
      <c r="A74" s="288"/>
    </row>
    <row r="75" ht="12.75">
      <c r="A75" s="288"/>
    </row>
    <row r="76" ht="12.75">
      <c r="A76" s="288"/>
    </row>
    <row r="77" ht="12.75">
      <c r="A77" s="288"/>
    </row>
    <row r="78" ht="12.75">
      <c r="A78" s="288"/>
    </row>
    <row r="79" ht="12.75">
      <c r="A79" s="288"/>
    </row>
    <row r="80" ht="12.75">
      <c r="A80" s="288"/>
    </row>
    <row r="81" ht="12.75">
      <c r="A81" s="288"/>
    </row>
    <row r="82" ht="12.75">
      <c r="A82" s="288"/>
    </row>
    <row r="83" ht="12.75">
      <c r="A83" s="288"/>
    </row>
    <row r="84" ht="12.75">
      <c r="A84" s="288"/>
    </row>
    <row r="85" ht="12.75">
      <c r="A85" s="288"/>
    </row>
    <row r="86" ht="12.75">
      <c r="A86" s="288"/>
    </row>
    <row r="87" ht="12.75">
      <c r="A87" s="288"/>
    </row>
    <row r="88" ht="12.75">
      <c r="A88" s="288"/>
    </row>
    <row r="89" ht="12.75">
      <c r="A89" s="288"/>
    </row>
    <row r="90" ht="12.75">
      <c r="A90" s="288"/>
    </row>
    <row r="91" ht="12.75">
      <c r="A91" s="288"/>
    </row>
    <row r="92" ht="12.75">
      <c r="A92" s="288"/>
    </row>
    <row r="93" ht="12.75">
      <c r="A93" s="288"/>
    </row>
    <row r="94" ht="12.75">
      <c r="A94" s="288"/>
    </row>
    <row r="95" ht="12.75">
      <c r="A95" s="288"/>
    </row>
    <row r="96" ht="12.75">
      <c r="A96" s="288"/>
    </row>
    <row r="97" ht="12.75">
      <c r="A97" s="288"/>
    </row>
    <row r="98" ht="12.75">
      <c r="A98" s="288"/>
    </row>
    <row r="99" ht="12.75">
      <c r="A99" s="288"/>
    </row>
    <row r="100" ht="12.75">
      <c r="A100" s="288"/>
    </row>
    <row r="101" ht="12.75">
      <c r="A101" s="288"/>
    </row>
    <row r="102" ht="12.75">
      <c r="A102" s="288"/>
    </row>
    <row r="103" ht="12.75">
      <c r="A103" s="288"/>
    </row>
    <row r="104" ht="12.75">
      <c r="A104" s="288"/>
    </row>
    <row r="105" ht="12.75">
      <c r="A105" s="288"/>
    </row>
    <row r="106" ht="12.75">
      <c r="A106" s="288"/>
    </row>
    <row r="107" ht="12.75">
      <c r="A107" s="288"/>
    </row>
    <row r="108" ht="12.75">
      <c r="A108" s="288"/>
    </row>
    <row r="109" ht="12.75">
      <c r="A109" s="288"/>
    </row>
    <row r="110" ht="12.75">
      <c r="A110" s="288"/>
    </row>
    <row r="111" ht="12.75">
      <c r="A111" s="288"/>
    </row>
    <row r="112" ht="12.75">
      <c r="A112" s="288"/>
    </row>
    <row r="113" ht="12.75">
      <c r="A113" s="288"/>
    </row>
    <row r="114" ht="12.75">
      <c r="A114" s="288"/>
    </row>
    <row r="115" ht="12.75">
      <c r="A115" s="288"/>
    </row>
    <row r="116" ht="12.75">
      <c r="A116" s="288"/>
    </row>
    <row r="117" ht="12.75">
      <c r="A117" s="288"/>
    </row>
    <row r="118" ht="12.75">
      <c r="A118" s="288"/>
    </row>
    <row r="119" ht="12.75">
      <c r="A119" s="288"/>
    </row>
    <row r="120" ht="12.75">
      <c r="A120" s="288"/>
    </row>
    <row r="121" ht="12.75">
      <c r="A121" s="288"/>
    </row>
    <row r="122" ht="12.75">
      <c r="A122" s="288"/>
    </row>
    <row r="123" ht="12.75">
      <c r="A123" s="288"/>
    </row>
    <row r="124" ht="12.75">
      <c r="A124" s="288"/>
    </row>
    <row r="125" ht="12.75">
      <c r="A125" s="288"/>
    </row>
    <row r="126" ht="12.75">
      <c r="A126" s="288"/>
    </row>
    <row r="127" ht="12.75">
      <c r="A127" s="288"/>
    </row>
    <row r="128" ht="12.75">
      <c r="A128" s="288"/>
    </row>
    <row r="129" ht="12.75">
      <c r="A129" s="288"/>
    </row>
    <row r="130" ht="12.75">
      <c r="A130" s="288"/>
    </row>
    <row r="131" ht="12.75">
      <c r="A131" s="288"/>
    </row>
    <row r="132" ht="12.75">
      <c r="A132" s="288"/>
    </row>
    <row r="133" ht="12.75">
      <c r="A133" s="288"/>
    </row>
    <row r="134" ht="12.75">
      <c r="A134" s="288"/>
    </row>
    <row r="135" ht="12.75">
      <c r="A135" s="288"/>
    </row>
    <row r="136" ht="12.75">
      <c r="A136" s="288"/>
    </row>
    <row r="137" ht="12.75">
      <c r="A137" s="288"/>
    </row>
    <row r="138" ht="12.75">
      <c r="A138" s="288"/>
    </row>
    <row r="139" ht="12.75">
      <c r="A139" s="288"/>
    </row>
    <row r="140" ht="12.75">
      <c r="A140" s="288"/>
    </row>
    <row r="141" ht="12.75">
      <c r="A141" s="288"/>
    </row>
    <row r="142" ht="12.75">
      <c r="A142" s="288"/>
    </row>
    <row r="143" ht="12.75">
      <c r="A143" s="288"/>
    </row>
    <row r="144" ht="12.75">
      <c r="A144" s="288"/>
    </row>
    <row r="145" ht="12.75">
      <c r="A145" s="288"/>
    </row>
    <row r="146" ht="12.75">
      <c r="A146" s="288"/>
    </row>
    <row r="147" ht="12.75">
      <c r="A147" s="288"/>
    </row>
    <row r="148" ht="12.75">
      <c r="A148" s="288"/>
    </row>
    <row r="149" ht="12.75">
      <c r="A149" s="288"/>
    </row>
    <row r="150" ht="12.75">
      <c r="A150" s="288"/>
    </row>
    <row r="151" ht="12.75">
      <c r="A151" s="288"/>
    </row>
    <row r="152" ht="12.75">
      <c r="A152" s="288"/>
    </row>
    <row r="153" ht="12.75">
      <c r="A153" s="288"/>
    </row>
    <row r="154" ht="12.75">
      <c r="A154" s="288"/>
    </row>
    <row r="155" ht="12.75">
      <c r="A155" s="288"/>
    </row>
    <row r="156" ht="12.75">
      <c r="A156" s="288"/>
    </row>
    <row r="157" ht="12.75">
      <c r="A157" s="288"/>
    </row>
    <row r="158" ht="12.75">
      <c r="A158" s="288"/>
    </row>
    <row r="159" ht="12.75">
      <c r="A159" s="288"/>
    </row>
    <row r="160" ht="12.75">
      <c r="A160" s="288"/>
    </row>
    <row r="161" ht="12.75">
      <c r="A161" s="288"/>
    </row>
    <row r="162" ht="12.75">
      <c r="A162" s="288"/>
    </row>
    <row r="163" ht="12.75">
      <c r="A163" s="288"/>
    </row>
    <row r="164" ht="12.75">
      <c r="A164" s="288"/>
    </row>
    <row r="165" ht="12.75">
      <c r="A165" s="288"/>
    </row>
    <row r="166" ht="12.75">
      <c r="A166" s="288"/>
    </row>
    <row r="167" ht="12.75">
      <c r="A167" s="288"/>
    </row>
    <row r="168" ht="12.75">
      <c r="A168" s="28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2012-08-27T08:26:03Z</cp:lastPrinted>
  <dcterms:created xsi:type="dcterms:W3CDTF">2009-10-25T14:18:30Z</dcterms:created>
  <dcterms:modified xsi:type="dcterms:W3CDTF">2012-09-29T14:31:08Z</dcterms:modified>
  <cp:category/>
  <cp:version/>
  <cp:contentType/>
  <cp:contentStatus/>
</cp:coreProperties>
</file>