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55" windowHeight="6255" activeTab="1"/>
  </bookViews>
  <sheets>
    <sheet name="Opći dio" sheetId="1" r:id="rId1"/>
    <sheet name="Posebni dio" sheetId="2" r:id="rId2"/>
  </sheets>
  <definedNames>
    <definedName name="_xlnm.Print_Area" localSheetId="0">'Opći dio'!$A$2:$V$181</definedName>
    <definedName name="_xlnm.Print_Area" localSheetId="1">'Posebni dio'!$A$3:$Z$695</definedName>
  </definedNames>
  <calcPr fullCalcOnLoad="1"/>
</workbook>
</file>

<file path=xl/sharedStrings.xml><?xml version="1.0" encoding="utf-8"?>
<sst xmlns="http://schemas.openxmlformats.org/spreadsheetml/2006/main" count="1572" uniqueCount="719">
  <si>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</si>
  <si>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</si>
  <si>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</si>
  <si>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</si>
  <si>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</si>
  <si>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</si>
  <si>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</si>
  <si>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</si>
  <si>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</si>
  <si>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</si>
  <si>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</si>
  <si>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</si>
  <si>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</si>
  <si>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</si>
  <si>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</si>
  <si>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</si>
  <si>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</si>
  <si>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</si>
  <si>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</si>
  <si>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</si>
  <si>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</si>
  <si>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</si>
  <si>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</si>
  <si>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</si>
  <si>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</si>
  <si>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</si>
  <si>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</si>
  <si>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</si>
  <si>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</si>
  <si>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</si>
  <si>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</si>
  <si>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</si>
  <si>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</si>
  <si>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</si>
  <si>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</si>
  <si>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</si>
  <si>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</si>
  <si>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</si>
  <si>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</si>
  <si>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</si>
  <si>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</si>
  <si>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</si>
  <si>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</si>
  <si>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</si>
  <si>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</si>
  <si>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</si>
  <si>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</si>
  <si>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</si>
  <si>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</si>
  <si>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</si>
  <si>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</si>
  <si>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</si>
  <si>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</si>
  <si>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</si>
  <si>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</si>
  <si>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</si>
  <si>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</si>
  <si>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</si>
  <si>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</si>
  <si>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</si>
  <si>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</si>
  <si>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</si>
  <si>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</si>
  <si>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</si>
  <si>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</si>
  <si>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</si>
  <si>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</si>
  <si>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</si>
  <si>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</si>
  <si>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</si>
  <si>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</si>
  <si>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</si>
  <si>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</si>
  <si>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</si>
  <si>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</si>
  <si>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</si>
  <si>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</si>
  <si>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</si>
  <si>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</si>
  <si>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</si>
  <si>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</si>
  <si>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</si>
  <si>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</si>
  <si>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</si>
  <si>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</si>
  <si>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</si>
  <si>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</si>
  <si>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</si>
  <si>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</si>
  <si>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</si>
  <si>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</si>
  <si>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</si>
  <si>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</si>
  <si>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</si>
  <si>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</si>
  <si>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</si>
  <si>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</si>
  <si>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</si>
  <si>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</si>
  <si>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</si>
  <si>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</si>
  <si>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</si>
  <si>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</si>
  <si>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</si>
  <si>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</si>
  <si>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</si>
  <si>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</si>
  <si>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</si>
  <si>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</si>
  <si>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</si>
  <si>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</si>
  <si>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</si>
  <si>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</si>
  <si>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</si>
  <si>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</si>
  <si>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</si>
  <si>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</si>
  <si>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</si>
  <si>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</si>
  <si>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</si>
  <si>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</si>
  <si>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</si>
  <si>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</si>
  <si>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</si>
  <si>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</si>
  <si>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</si>
  <si>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</si>
  <si>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</si>
  <si>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</si>
  <si>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</si>
  <si>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</si>
  <si>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</si>
  <si>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</si>
  <si>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</si>
  <si>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</si>
  <si>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</si>
  <si>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</si>
  <si>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</si>
  <si>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</si>
  <si>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</si>
  <si>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</si>
  <si>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</si>
  <si>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</si>
  <si>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</si>
  <si>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</si>
  <si>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</si>
  <si>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</si>
  <si>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</si>
  <si>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</si>
  <si>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</si>
  <si>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</si>
  <si>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</si>
  <si>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</si>
  <si>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</si>
  <si>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</si>
  <si>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</si>
  <si>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</si>
  <si>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</si>
  <si>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kolica za čistače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</si>
  <si>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</si>
  <si>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</si>
  <si>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</si>
  <si>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</si>
  <si>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</si>
  <si>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</si>
  <si>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</si>
  <si>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</si>
  <si>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</si>
  <si>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</si>
  <si>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</si>
  <si>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</si>
  <si>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</si>
  <si>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</si>
  <si>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</si>
  <si>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</si>
  <si>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</si>
  <si>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</si>
  <si>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</si>
  <si>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</si>
  <si>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</si>
  <si>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</si>
  <si>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</si>
  <si>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</si>
  <si>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</si>
  <si>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</si>
  <si>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</si>
  <si>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</si>
  <si>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</si>
  <si>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</si>
  <si>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</si>
  <si>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</si>
  <si>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</si>
  <si>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</si>
  <si>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</si>
  <si>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</si>
  <si>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</si>
  <si>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</si>
  <si>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</si>
  <si>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</si>
  <si>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</si>
  <si>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</si>
  <si>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</si>
  <si>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</si>
  <si>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</si>
  <si>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</si>
  <si>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</si>
  <si>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</si>
  <si>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</si>
  <si>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</si>
  <si>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</si>
  <si>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</si>
  <si>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</si>
  <si>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</si>
  <si>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</si>
  <si>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</si>
  <si>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</si>
  <si>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</si>
  <si>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</si>
  <si>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</si>
  <si>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</si>
  <si>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</si>
  <si>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</si>
  <si>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</si>
  <si>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</si>
  <si>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</si>
  <si>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</si>
  <si>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</si>
  <si>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</si>
  <si>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</si>
  <si>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</si>
  <si>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</si>
  <si>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</si>
  <si>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</si>
  <si>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</si>
  <si>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</si>
  <si>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</si>
  <si>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</si>
  <si>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</si>
  <si>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</si>
  <si>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</si>
  <si>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</si>
  <si>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</si>
  <si>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</si>
  <si>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</si>
  <si>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</si>
  <si>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</si>
  <si>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</si>
  <si>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</si>
  <si>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</si>
  <si>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</si>
  <si>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</si>
  <si>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</si>
  <si>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</si>
  <si>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</si>
  <si>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</si>
  <si>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</si>
  <si>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</si>
  <si>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</si>
  <si>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</si>
  <si>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</si>
  <si>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</si>
  <si>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</si>
  <si>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</si>
  <si>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</si>
  <si>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</si>
  <si>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</si>
  <si>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</si>
  <si>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</si>
  <si>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</si>
  <si>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</si>
  <si>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</si>
  <si>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</si>
  <si>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</si>
  <si>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</si>
  <si>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</si>
  <si>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</si>
  <si>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</si>
  <si>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</si>
  <si>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</si>
  <si>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</si>
  <si>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</si>
  <si>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</si>
  <si>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</si>
  <si>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</si>
  <si>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</si>
  <si>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</si>
  <si>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</si>
  <si>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</si>
  <si>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</si>
  <si>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</si>
  <si>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</si>
  <si>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</si>
  <si>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</si>
  <si>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</si>
  <si>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</si>
  <si>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</si>
  <si>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</si>
  <si>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</si>
  <si>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</si>
  <si>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</si>
  <si>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</si>
  <si>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</si>
  <si>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</si>
  <si>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</si>
  <si>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</si>
  <si>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</si>
  <si>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</si>
  <si>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</si>
  <si>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</si>
  <si>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</si>
  <si>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</si>
  <si>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</si>
  <si>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</si>
  <si>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</si>
  <si>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</si>
  <si>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</si>
  <si>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</si>
  <si>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</si>
  <si>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</si>
  <si>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</si>
  <si>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</si>
  <si>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</si>
  <si>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</si>
  <si>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</si>
  <si>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</si>
  <si>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</si>
  <si>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</si>
  <si>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</si>
  <si>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</si>
  <si>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</si>
  <si>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</si>
  <si>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</si>
  <si>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</si>
  <si>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</si>
  <si>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</si>
  <si>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</si>
  <si>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</si>
  <si>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</si>
  <si>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</si>
  <si>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</si>
  <si>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</si>
  <si>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</si>
  <si>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</si>
  <si>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</si>
  <si>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</si>
  <si>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</si>
  <si>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</si>
  <si>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</si>
  <si>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</si>
  <si>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</si>
  <si>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</si>
  <si>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</si>
  <si>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</si>
  <si>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</si>
  <si>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</si>
  <si>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</si>
  <si>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</si>
  <si>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</si>
  <si>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</si>
  <si>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</si>
  <si>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</si>
  <si>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</si>
  <si>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</si>
  <si>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</si>
  <si>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</si>
  <si>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</si>
  <si>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</si>
  <si>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</si>
  <si>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</si>
  <si>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</si>
  <si>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</si>
  <si>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</si>
  <si>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</si>
  <si>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</si>
  <si>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</si>
  <si>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</si>
  <si>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</si>
  <si>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</si>
  <si>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</si>
  <si>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</si>
  <si>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</si>
  <si>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</si>
  <si>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</si>
  <si>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</si>
  <si>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</si>
  <si>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</si>
  <si>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</si>
  <si>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</si>
  <si>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</si>
  <si>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</si>
  <si>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</si>
  <si>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</si>
  <si>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</si>
  <si>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</si>
  <si>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</si>
  <si>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</si>
  <si>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</si>
  <si>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</si>
  <si>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</si>
  <si>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</si>
  <si>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</si>
  <si>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</si>
  <si>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</si>
  <si>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</si>
  <si>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</si>
  <si>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</si>
  <si>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</si>
  <si>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</si>
  <si>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</si>
  <si>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</si>
  <si>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</si>
  <si>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</si>
  <si>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</si>
  <si>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</si>
  <si>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</si>
  <si>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</si>
  <si>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</si>
  <si>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 iz proračuna-MRRFEU</t>
  </si>
  <si>
    <t>Potpore iz proračuna-Ministarstvo prosvjete</t>
  </si>
  <si>
    <t>Potpore iz proračuna-županija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</si>
  <si>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</si>
  <si>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</si>
  <si>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</si>
  <si>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</si>
  <si>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</si>
  <si>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</si>
  <si>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</si>
  <si>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</si>
  <si>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</si>
  <si>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</si>
  <si>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</si>
  <si>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</si>
  <si>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</si>
  <si>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</si>
  <si>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</si>
  <si>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</si>
  <si>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</si>
  <si>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</si>
  <si>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</si>
  <si>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</si>
  <si>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</si>
  <si>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</si>
  <si>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</si>
  <si>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</si>
  <si>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</si>
  <si>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</si>
  <si>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</si>
  <si>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</si>
  <si>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</si>
  <si>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</si>
  <si>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</si>
  <si>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</si>
  <si>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</si>
  <si>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</si>
  <si>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</si>
  <si>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</si>
  <si>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</si>
  <si>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</si>
  <si>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</si>
  <si>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</si>
  <si>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</si>
  <si>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</si>
  <si>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</si>
  <si>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</si>
  <si>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</si>
  <si>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</si>
  <si>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</si>
  <si>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</si>
  <si>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</si>
  <si>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</si>
  <si>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</si>
  <si>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</si>
  <si>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</si>
  <si>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</si>
  <si>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</si>
  <si>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</si>
  <si>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</si>
  <si>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</si>
  <si>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</si>
  <si>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</si>
  <si>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</si>
  <si>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</si>
  <si>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</si>
  <si>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</si>
  <si>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</si>
  <si>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</si>
  <si>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</si>
  <si>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</si>
  <si>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</si>
  <si>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</si>
  <si>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</si>
  <si>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</si>
  <si>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</si>
  <si>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</si>
  <si>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</si>
  <si>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</si>
  <si>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</si>
  <si>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</si>
  <si>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</si>
  <si>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</si>
  <si>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</si>
  <si>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</si>
  <si>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</si>
  <si>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</si>
  <si>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</si>
  <si>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</si>
  <si>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</si>
  <si>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</si>
  <si>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</si>
  <si>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</si>
  <si>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</si>
  <si>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</si>
  <si>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PROGRAM  24</t>
  </si>
  <si>
    <t>PROGRAM 25</t>
  </si>
  <si>
    <t>Biciklistička staza</t>
  </si>
  <si>
    <t>Projektna dokumentacija za Eko centar sa tržnicom i pratećim objektima</t>
  </si>
  <si>
    <t>Izgradnja moblnog reciklažnog dvorišta - betonski radovi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</si>
  <si>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</si>
  <si>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</si>
  <si>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</si>
  <si>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</si>
  <si>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Umjetnička, literarna i znanstvena djela - Izmjene PP UO/GUP Kistanje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</si>
  <si>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</si>
  <si>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</si>
  <si>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</si>
  <si>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</si>
  <si>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Ostali prometni objekti - biciklistička staza, šetnica i slično</t>
  </si>
  <si>
    <t>Ceste - sanacija i moderniz.nerazavrstane ceste - razno</t>
  </si>
  <si>
    <t>Projektna dokum.za sanaciju, obnovu, rekonstrukciju ili izgradnju građ.objekata na grobljima (kapelice, ograde)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</si>
  <si>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</si>
  <si>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</si>
  <si>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</si>
  <si>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</si>
  <si>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</si>
  <si>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</si>
  <si>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</si>
  <si>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</si>
  <si>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</si>
  <si>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</si>
  <si>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</si>
  <si>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</si>
  <si>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</si>
  <si>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</si>
  <si>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</si>
  <si>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</si>
  <si>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</si>
  <si>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</si>
  <si>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</si>
  <si>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</si>
  <si>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>Izgradnja i uređenje protupožarnog puta Pištavac (sa uslugama stručnog nadzora)+konzervat.radovi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</si>
  <si>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</si>
  <si>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</si>
  <si>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</si>
  <si>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</si>
  <si>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A100142</t>
  </si>
  <si>
    <t>Fotonaponski paneli za elektrifikaciju i drugi uređaji za 
naselje Parčić</t>
  </si>
  <si>
    <t>Izgradnja ulice (dio ukice Marka Marulića i dio ulice Glama) uključujući i usluge stručnog nadzora</t>
  </si>
  <si>
    <t>Završetak izgradnje ulice Gospe Letničke</t>
  </si>
  <si>
    <t>Izgradnja vodovoda - Reljići/Macure</t>
  </si>
  <si>
    <t>Proj.vodovoda od ul.N.Tesle do Manastira Krka - Elaborat izvlaštenja cestovnog zemljišta</t>
  </si>
  <si>
    <t>Proj.dokum.za izgradnju parka u Novom naselju Kistanje 1</t>
  </si>
  <si>
    <t>Projektna dokumentacija za uređenje centra u B.Selu</t>
  </si>
  <si>
    <t>Potpore iz proračuna - Ministarstvo kulture</t>
  </si>
  <si>
    <t>Središnji državni ured za Hrvate izvan RH</t>
  </si>
  <si>
    <t>A100274</t>
  </si>
  <si>
    <t>A100275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</si>
  <si>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</si>
  <si>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</si>
  <si>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</si>
  <si>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</si>
  <si>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</si>
  <si>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</si>
  <si>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</si>
  <si>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</si>
  <si>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PROJEKT FINANCIRAN OD NACIONALNIH I EU SREDSTAVA          EKO CENTAR KISTANJE</t>
  </si>
  <si>
    <t>K100803</t>
  </si>
  <si>
    <t>Nadzor nad izvođenjem radova izgradnje</t>
  </si>
  <si>
    <t>Nabava i montaža opreme</t>
  </si>
  <si>
    <t>Usluge revizije projekta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</si>
  <si>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</si>
  <si>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</si>
  <si>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</si>
  <si>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</si>
  <si>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</si>
  <si>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</si>
  <si>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Uređenje temelja za postavljanje nadstrešnice</t>
  </si>
  <si>
    <t>Uređaji, str. i oprema za ostale namjene - komposteri za kućni otpad ili sakupljanje selekcioniranog otpada</t>
  </si>
  <si>
    <t>Teretno-motorno vozilo s priključcima (ralica, kosilica)</t>
  </si>
  <si>
    <t>Izgradnja kapelice-ograde groblja-sufinanciranje</t>
  </si>
  <si>
    <t>Izgradnja gravitacijskog cjevovoda Kistanje - manastir Krka</t>
  </si>
  <si>
    <t>Projektna dokumentacija za izgradnju vatrogasnog doma u Kistanjama</t>
  </si>
  <si>
    <t>Ostale intelektualne usluge-održavanje računovodstvenog programa i  digitalne arhive</t>
  </si>
  <si>
    <t>043</t>
  </si>
  <si>
    <t>Izvođenje radova na rekonstrukciji, uređenju i opremanju prostora za "Prezentacijski centar kulturne baštine dalmatinske zagore u sklopu Centra za posjetitelje nacionalnog parka "Krka" Kistanje, II. faza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</si>
  <si>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</si>
  <si>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</si>
  <si>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</si>
  <si>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>(6-4)</t>
  </si>
  <si>
    <t>Potpore iz proračuna - SDUOSZ</t>
  </si>
  <si>
    <t>Potpore iz proračuna-Min. Grad.i prost.uređ.</t>
  </si>
  <si>
    <t>Potpore iz proračuna - Min.gospo.EU projekt</t>
  </si>
  <si>
    <t>Povećanje/
smanjenje</t>
  </si>
  <si>
    <t>Poticaj razvoja gospodarstva-savjetovanja, seminari i drugo
sufinanciranje nabave sadnog materijala .</t>
  </si>
  <si>
    <t>Usluge vanjskog savjetnika za izradu natječajne dokumentacije ,administraciju projekta i drugo.</t>
  </si>
  <si>
    <t>Ostali nespomenuti građ.objekti - izgradnja autokampa
i ili uređenje okoliša sa parkiralištem</t>
  </si>
  <si>
    <t xml:space="preserve">Projektna dokumentacija za kanalizacijski sustav-pročistač </t>
  </si>
  <si>
    <t xml:space="preserve">Proj.dok.za Dom staraca u B.Selu - ex škola/
 ili uređenje okoliša doma kulture </t>
  </si>
  <si>
    <t xml:space="preserve">Projektna dokumentacija-razna </t>
  </si>
  <si>
    <t>OSNOVNO ,SREDNJOŠKOLSKO OBRAZOVANJE</t>
  </si>
  <si>
    <t xml:space="preserve">I DRUGO OBRAZOVANJE </t>
  </si>
  <si>
    <t>Nagrade učenicima i studentima</t>
  </si>
  <si>
    <t xml:space="preserve"> Pomoć starim i nemoćnim osobama-u kući
Projekt sufinanciran od nacionalnih i EU sredstava
"ŽENE RADE"</t>
  </si>
  <si>
    <t>Razlika</t>
  </si>
  <si>
    <t>Usluge tekućeg i invest.održavanja-razno</t>
  </si>
  <si>
    <t xml:space="preserve">Potpore iz proračuna - Ministarstvo za demografiju, obitelj, mlade i soc.politiku  </t>
  </si>
  <si>
    <t>Tekuće pomoći od ostalih subjekata-SNV</t>
  </si>
  <si>
    <t xml:space="preserve">Izgradnja Eko centra sa tržnicom i pratećim objektima I.faza                 - uređenje okoliša u funkciji budućeg centra </t>
  </si>
  <si>
    <t>Sanacija odlagališta Macure</t>
  </si>
  <si>
    <t>Pomoći iz proračuna-država-Sredstva fiskalnog
 izravnjanja</t>
  </si>
  <si>
    <t>Ostali nespom.građ.obj. - precrpnica /popravak opreme</t>
  </si>
  <si>
    <t>I.Izmjene proračuna 2018.</t>
  </si>
  <si>
    <t xml:space="preserve">Ostali građevinski objekti - ograda groblja u Biovičinom Selu
i i drugih groblja ( sa nadzorom) </t>
  </si>
  <si>
    <t>Izgradnja reciklažno dvorište za građevni otpad</t>
  </si>
  <si>
    <t>Izgradnja reciklažno dvorište za komunalni otpad</t>
  </si>
  <si>
    <t xml:space="preserve">Dječjeg (ili tenisko) igralište - izgradnja/opremanje Kistanje/ </t>
  </si>
  <si>
    <t>Plan
2018.</t>
  </si>
  <si>
    <t>Ostvarenje
2016.</t>
  </si>
  <si>
    <t>Plan
2017.</t>
  </si>
  <si>
    <t>Projekcija
2020.</t>
  </si>
  <si>
    <t>I.Izmjene proračuna
2018.</t>
  </si>
  <si>
    <t xml:space="preserve"> Plan
2017.</t>
  </si>
  <si>
    <r>
      <t>Fekalna kanalizacija - ul.dr. F.Tuđmana i /ili izgradnja pročistaća</t>
    </r>
    <r>
      <rPr>
        <strike/>
        <sz val="8"/>
        <rFont val="Arial"/>
        <family val="2"/>
      </rPr>
      <t xml:space="preserve">
</t>
    </r>
  </si>
  <si>
    <t>Izvođenje radova na izgradnji EKO CENTRA-prethodni  radovi na uređenju okoliša sa pripadajućom komunalnom infrastrukturom (I.etapa)</t>
  </si>
  <si>
    <t xml:space="preserve">Tekuće pom. od ostalih subjekata-
EU projekt HZZ-ŽENE RADE </t>
  </si>
  <si>
    <t>4.</t>
  </si>
  <si>
    <t>Potpore iz inozemstva i od subjekata unutar 
općeg proračuna</t>
  </si>
  <si>
    <t>Pomoći od ostalih proračuna unutar općeg 
proračuna-FZOEU</t>
  </si>
  <si>
    <t>Tekuće pomoći od ostalih subjekata-Hrvatske 
vode</t>
  </si>
  <si>
    <t>Prihodi od prodaje materijalne imovine</t>
  </si>
  <si>
    <t>Prihodi od prodaje neproizvedene imovine</t>
  </si>
  <si>
    <t>Ostale naknade zbog zaštićenih prirodnih
 područja (NP KRKA)</t>
  </si>
  <si>
    <t>II.Izmjene proračuna
2018.</t>
  </si>
  <si>
    <t>II.Izmjene
2018.</t>
  </si>
  <si>
    <t>Povećanje
/smanjenje</t>
  </si>
  <si>
    <t>Projekcija
 za 2020.</t>
  </si>
  <si>
    <t>Marko Sladaković</t>
  </si>
  <si>
    <t>Projekcija 
za 2020.</t>
  </si>
  <si>
    <t>II.Izmjene
proračuna 
2018.</t>
  </si>
  <si>
    <t>7.</t>
  </si>
  <si>
    <t>Izgradnja nogostupa uz ŽC 6070 ( sa nadzrom)-Đevrske</t>
  </si>
  <si>
    <t>Uređenje dijela javne površine (sa asfaltiranjem) radi prenamjene u pješačku stazu,odnosno nogostup uz dio županijske ceste.</t>
  </si>
  <si>
    <t>Uređenje javne površine na dijelu županijske ceste i to izmeđunje i  obiteljskih kuća ,radi sigurnosti prometa ljudi i vozila/prilazi kućama sa ceste-Đevrske.</t>
  </si>
  <si>
    <t>Oprema za ostale namjene - spremnici za miješani 
komunalni otpadkošare za smeće</t>
  </si>
  <si>
    <t>Uređenje zelenih površina uz D59 kroz Kistanje i druge ceste-okoliša</t>
  </si>
  <si>
    <t>II.Izmjene 
proračuna 
2018.g.</t>
  </si>
  <si>
    <t>Plan 
proračuna
 za 2020.</t>
  </si>
  <si>
    <t>Projektna dokumentacija za uređenje cesta- i drugo-lokve itd.</t>
  </si>
  <si>
    <t>I.Izmjene 
2018.</t>
  </si>
  <si>
    <t>Izvršenje
2017.</t>
  </si>
  <si>
    <t>Tekuće donacije - Hitna pomoć/i ili ambulanta</t>
  </si>
  <si>
    <t xml:space="preserve">Sanacija zidova lokve Lalića i lokve u Varivodama/I.faza </t>
  </si>
  <si>
    <t>Pojačano održavanje (sanacija i modernizacija) seoskih nerazvrstanih cesta (u naselju Varivode) i dijelova ner.cesta - razno / Zečevo/Ardalići, Nunić, B.Selo, Đevrske itd.(sa nadzorom)</t>
  </si>
  <si>
    <t>Modernizacija  nerazvrstanih i lokalnih  cesta na širem području Općine Kistanje (npr.Kresovići) / sa uslugom stručnog nadzora</t>
  </si>
  <si>
    <t>Tekući plan
2017.</t>
  </si>
  <si>
    <t>Tekuće donacije-Hitna pomoć</t>
  </si>
  <si>
    <t>Tekuće donacije-HZZ Šibenik</t>
  </si>
  <si>
    <t>Tekuće donacije - udruga antifašista</t>
  </si>
  <si>
    <t>Oprema za održavanje i zaštitu -klima</t>
  </si>
  <si>
    <t>Modernizacija seoskih nerazvrstanih cesta-naselje Varivode (sa uslugama stručnog nadzora)</t>
  </si>
  <si>
    <t>Uređenje igrališta (i ili parka u NN Kistanje 1)</t>
  </si>
  <si>
    <t>Iizvorni plan
2017.</t>
  </si>
  <si>
    <t>Tekuće pomoći od ostalih subjekata -NP Krka</t>
  </si>
  <si>
    <t>Ostale intelektualne usluge-računovodstveni servis</t>
  </si>
  <si>
    <t>(8-7)</t>
  </si>
  <si>
    <t>Izvršenje
2017+P1.</t>
  </si>
  <si>
    <t>10</t>
  </si>
  <si>
    <t xml:space="preserve">Na temelju članka 108. i 110. Zakona o proračunu ("Narodne novine",broj 87/08., 136/12,15/15.), članka 16. Pravilnika o polugodišnjem i godišnjem izvještaju o izvršenju proračuna 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</si>
  <si>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</si>
  <si>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</si>
  <si>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</si>
  <si>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</si>
  <si>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</si>
  <si>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</si>
  <si>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</si>
  <si>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>Godišnji izvještaj o izvršenju Proračuna Općine Kistanje za razdoblje od 1. siječnja 2018. do 31. prosinca  2018. g.</t>
  </si>
  <si>
    <t xml:space="preserve">sastoji se </t>
  </si>
  <si>
    <t>od:</t>
  </si>
  <si>
    <t>sažetak:</t>
  </si>
  <si>
    <t>A.Račun prihoda  i rashoda</t>
  </si>
  <si>
    <t>B.Račun financiranja</t>
  </si>
  <si>
    <t>C.Raspoloživa sredstva iz prethodnih godina</t>
  </si>
  <si>
    <t>Tekući proračun
(II.Izmjene proračuna)
2018.</t>
  </si>
  <si>
    <t>Ostvarenje
(Izvršenje) proračuna
 I-XII 2018.</t>
  </si>
  <si>
    <t>Indeks</t>
  </si>
  <si>
    <t xml:space="preserve">  (9  /  8 )</t>
  </si>
  <si>
    <t xml:space="preserve">GODIŠNJI IZVJEŠTAJ O IZVRŠENJU PRORAČUNA OPĆINE KISTANJE ZA RAZDOBLJE I-XII  2018.GODINU </t>
  </si>
  <si>
    <t>U tekuću pričuvu Proračuna osigurano je 10.000,00 kuna, a ona se nije koristila.</t>
  </si>
  <si>
    <t>Ostvarenje(Izvršenje )
proračuna I_XII 2018.</t>
  </si>
  <si>
    <t>II.Posebni dio proračuna</t>
  </si>
  <si>
    <t>Za razdoblje  od 01. siječnja do 31.prosinca  2018.g.</t>
  </si>
  <si>
    <t xml:space="preserve">Posebnom dijelu Proračuna kako slijedi: </t>
  </si>
  <si>
    <t>3. Izvještaj o zaduživanju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</si>
  <si>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</si>
  <si>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www.kistanje.hr</t>
  </si>
  <si>
    <t>Općinsko vijeće Općine Kistanje</t>
  </si>
  <si>
    <t>P r e d s j e d n i k</t>
  </si>
  <si>
    <t>Ostvarenje
(Izvršenje)
proračuna za razdoblje I-XII 2018.</t>
  </si>
  <si>
    <t>Općina Kistanje se u 2018.godini nije zaduživala.</t>
  </si>
  <si>
    <t>Općina Kistanje u 2018.godini nije koristila proračunske zalihe.</t>
  </si>
  <si>
    <t>Općina Kistanje u 2018.godini nije davala niti primala jamstva.</t>
  </si>
  <si>
    <t>Iz godišnjeg Izvještaja o izvršenju proračuna, vidljivo je da su prihodi ostvareni u iznosu od 104% planiranih i rashodi u iznosu od 97% planiranih.</t>
  </si>
  <si>
    <t xml:space="preserve">("Narodne novine" br.24/13 i 102/17),te članka 32. Statuta Općine Kistanje ("Službeni vjesnik Šibensko-kninske županije" br.8/09,15/10,4/13, 2/18), Općinsko vijeće Općine </t>
  </si>
  <si>
    <t>Prihodi i rashodi te primici i izdaci po ekonomskim klasifikacijama utvrđuju se u Računu prihoda i rashoda i Računu financiranja za 2018.g. kako slijedi:</t>
  </si>
  <si>
    <t>Kistanje na 13. sjednici, od 18. travnja 2019.g., donosi</t>
  </si>
  <si>
    <t>Kistanje, 18. travnja 2019.g.</t>
  </si>
  <si>
    <t>URBROJ:2182/16-02-19-1</t>
  </si>
  <si>
    <t>KLASA:400-05/19-01/5</t>
  </si>
  <si>
    <t xml:space="preserve">Godišnji izvještaj o izvršenju Proračuna Općine Kistanje za period od 01. siječnja 2018.do 31. prosinca 2018. godine stupa na snagu dan nakon objave  u "Službenom vjesniku Šibensko-kninske županije"a objavit će se  i na internetskoj stranici Općine Kistanje </t>
  </si>
  <si>
    <t>Rashodi poslovanja i rashodi za nabavu nefinancijske imovine u Godišnjem izvještaju o izvršenju Proračuna Općine Kistanje za 2018.g. u ukupnoj svoti od 10.246.982,00 kuna raspoređuju se po nositeljima, korisnicima i potanjim namjenama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</si>
</sst>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0.0%"/>
    <numFmt numFmtId="174" formatCode="[$-41A]d\.\ mmmm\ yyyy\."/>
    <numFmt numFmtId="175" formatCode="0.000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\ &quot;kn&quot;"/>
    <numFmt numFmtId="181" formatCode="#,##0.0\ &quot;kn&quot;"/>
    <numFmt numFmtId="182" formatCode="#,##0\ &quot;kn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Calibri"/>
      <family val="2"/>
    </font>
    <font>
      <b/>
      <u val="single"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CE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07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21" fillId="24" borderId="18" xfId="0" applyFont="1" applyFill="1" applyBorder="1" applyAlignment="1" applyProtection="1">
      <alignment/>
      <protection locked="0"/>
    </xf>
    <xf numFmtId="0" fontId="22" fillId="5" borderId="19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0" fontId="27" fillId="0" borderId="10" xfId="59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8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1" fillId="26" borderId="0" xfId="0" applyFont="1" applyFill="1" applyAlignment="1" applyProtection="1">
      <alignment/>
      <protection locked="0"/>
    </xf>
    <xf numFmtId="3" fontId="23" fillId="26" borderId="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3" fontId="23" fillId="25" borderId="10" xfId="0" applyNumberFormat="1" applyFont="1" applyFill="1" applyBorder="1" applyAlignment="1" applyProtection="1">
      <alignment/>
      <protection locked="0"/>
    </xf>
    <xf numFmtId="0" fontId="22" fillId="25" borderId="15" xfId="0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 applyProtection="1">
      <alignment/>
      <protection locked="0"/>
    </xf>
    <xf numFmtId="3" fontId="23" fillId="25" borderId="15" xfId="0" applyNumberFormat="1" applyFont="1" applyFill="1" applyBorder="1" applyAlignment="1" applyProtection="1">
      <alignment/>
      <protection locked="0"/>
    </xf>
    <xf numFmtId="0" fontId="21" fillId="25" borderId="15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1" fillId="25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5" borderId="19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3" fontId="23" fillId="27" borderId="10" xfId="0" applyNumberFormat="1" applyFont="1" applyFill="1" applyBorder="1" applyAlignment="1" applyProtection="1">
      <alignment/>
      <protection locked="0"/>
    </xf>
    <xf numFmtId="3" fontId="21" fillId="25" borderId="0" xfId="0" applyNumberFormat="1" applyFont="1" applyFill="1" applyBorder="1" applyAlignment="1" applyProtection="1">
      <alignment/>
      <protection locked="0"/>
    </xf>
    <xf numFmtId="3" fontId="23" fillId="25" borderId="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3" fontId="23" fillId="25" borderId="13" xfId="0" applyNumberFormat="1" applyFont="1" applyFill="1" applyBorder="1" applyAlignment="1" applyProtection="1">
      <alignment/>
      <protection locked="0"/>
    </xf>
    <xf numFmtId="3" fontId="32" fillId="25" borderId="13" xfId="0" applyNumberFormat="1" applyFont="1" applyFill="1" applyBorder="1" applyAlignment="1" applyProtection="1">
      <alignment/>
      <protection locked="0"/>
    </xf>
    <xf numFmtId="3" fontId="23" fillId="25" borderId="16" xfId="0" applyNumberFormat="1" applyFont="1" applyFill="1" applyBorder="1" applyAlignment="1" applyProtection="1">
      <alignment/>
      <protection locked="0"/>
    </xf>
    <xf numFmtId="3" fontId="23" fillId="25" borderId="12" xfId="0" applyNumberFormat="1" applyFont="1" applyFill="1" applyBorder="1" applyAlignment="1" applyProtection="1">
      <alignment horizontal="right"/>
      <protection locked="0"/>
    </xf>
    <xf numFmtId="3" fontId="23" fillId="25" borderId="24" xfId="0" applyNumberFormat="1" applyFont="1" applyFill="1" applyBorder="1" applyAlignment="1" applyProtection="1">
      <alignment/>
      <protection locked="0"/>
    </xf>
    <xf numFmtId="3" fontId="23" fillId="25" borderId="11" xfId="0" applyNumberFormat="1" applyFont="1" applyFill="1" applyBorder="1" applyAlignment="1" applyProtection="1">
      <alignment/>
      <protection locked="0"/>
    </xf>
    <xf numFmtId="3" fontId="23" fillId="25" borderId="14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25" borderId="20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3" xfId="0" applyFont="1" applyFill="1" applyBorder="1" applyAlignment="1" applyProtection="1">
      <alignment/>
      <protection locked="0"/>
    </xf>
    <xf numFmtId="3" fontId="21" fillId="25" borderId="13" xfId="0" applyNumberFormat="1" applyFont="1" applyFill="1" applyBorder="1" applyAlignment="1" applyProtection="1">
      <alignment/>
      <protection locked="0"/>
    </xf>
    <xf numFmtId="3" fontId="25" fillId="25" borderId="13" xfId="0" applyNumberFormat="1" applyFont="1" applyFill="1" applyBorder="1" applyAlignment="1" applyProtection="1">
      <alignment/>
      <protection locked="0"/>
    </xf>
    <xf numFmtId="0" fontId="21" fillId="25" borderId="13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2" fillId="25" borderId="13" xfId="0" applyFont="1" applyFill="1" applyBorder="1" applyAlignment="1" applyProtection="1">
      <alignment/>
      <protection locked="0"/>
    </xf>
    <xf numFmtId="0" fontId="22" fillId="25" borderId="14" xfId="0" applyFont="1" applyFill="1" applyBorder="1" applyAlignment="1" applyProtection="1">
      <alignment/>
      <protection locked="0"/>
    </xf>
    <xf numFmtId="0" fontId="22" fillId="25" borderId="17" xfId="0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21" xfId="0" applyFont="1" applyFill="1" applyBorder="1" applyAlignment="1" applyProtection="1">
      <alignment/>
      <protection locked="0"/>
    </xf>
    <xf numFmtId="0" fontId="21" fillId="25" borderId="22" xfId="0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/>
      <protection locked="0"/>
    </xf>
    <xf numFmtId="0" fontId="24" fillId="25" borderId="12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>
      <alignment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7" fillId="25" borderId="10" xfId="59" applyFont="1" applyFill="1" applyBorder="1" applyAlignment="1" applyProtection="1">
      <alignment horizontal="right" wrapText="1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30" fillId="25" borderId="10" xfId="59" applyFont="1" applyFill="1" applyBorder="1" applyAlignment="1" applyProtection="1">
      <alignment horizontal="right" wrapText="1"/>
      <protection locked="0"/>
    </xf>
    <xf numFmtId="0" fontId="22" fillId="25" borderId="15" xfId="0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right"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1" fillId="25" borderId="10" xfId="58" applyFont="1" applyFill="1" applyBorder="1" applyAlignment="1" applyProtection="1">
      <alignment horizontal="right" wrapText="1"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 vertical="top"/>
      <protection locked="0"/>
    </xf>
    <xf numFmtId="0" fontId="21" fillId="25" borderId="17" xfId="0" applyFont="1" applyFill="1" applyBorder="1" applyAlignment="1" applyProtection="1">
      <alignment horizontal="left"/>
      <protection locked="0"/>
    </xf>
    <xf numFmtId="0" fontId="21" fillId="25" borderId="14" xfId="0" applyFont="1" applyFill="1" applyBorder="1" applyAlignment="1" applyProtection="1">
      <alignment horizontal="left"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2" fillId="25" borderId="0" xfId="0" applyFont="1" applyFill="1" applyAlignment="1" applyProtection="1">
      <alignment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Alignment="1" applyProtection="1">
      <alignment/>
      <protection locked="0"/>
    </xf>
    <xf numFmtId="0" fontId="24" fillId="25" borderId="20" xfId="0" applyFont="1" applyFill="1" applyBorder="1" applyAlignment="1" applyProtection="1">
      <alignment/>
      <protection locked="0"/>
    </xf>
    <xf numFmtId="0" fontId="21" fillId="25" borderId="26" xfId="0" applyFont="1" applyFill="1" applyBorder="1" applyAlignment="1" applyProtection="1">
      <alignment/>
      <protection locked="0"/>
    </xf>
    <xf numFmtId="0" fontId="26" fillId="25" borderId="20" xfId="0" applyFont="1" applyFill="1" applyBorder="1" applyAlignment="1" applyProtection="1">
      <alignment/>
      <protection locked="0"/>
    </xf>
    <xf numFmtId="0" fontId="21" fillId="25" borderId="10" xfId="58" applyFont="1" applyFill="1" applyBorder="1" applyAlignment="1" applyProtection="1">
      <alignment horizontal="left"/>
      <protection locked="0"/>
    </xf>
    <xf numFmtId="0" fontId="22" fillId="25" borderId="20" xfId="0" applyFont="1" applyFill="1" applyBorder="1" applyAlignment="1" applyProtection="1">
      <alignment/>
      <protection locked="0"/>
    </xf>
    <xf numFmtId="0" fontId="21" fillId="25" borderId="0" xfId="0" applyFont="1" applyFill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2" fillId="25" borderId="0" xfId="0" applyFont="1" applyFill="1" applyAlignment="1" applyProtection="1">
      <alignment horizontal="center"/>
      <protection locked="0"/>
    </xf>
    <xf numFmtId="0" fontId="28" fillId="25" borderId="0" xfId="0" applyFont="1" applyFill="1" applyAlignment="1" applyProtection="1">
      <alignment/>
      <protection locked="0"/>
    </xf>
    <xf numFmtId="3" fontId="23" fillId="28" borderId="10" xfId="0" applyNumberFormat="1" applyFont="1" applyFill="1" applyBorder="1" applyAlignment="1" applyProtection="1">
      <alignment/>
      <protection locked="0"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left"/>
    </xf>
    <xf numFmtId="0" fontId="0" fillId="0" borderId="0" xfId="0" applyAlignment="1">
      <alignment horizontal="left"/>
    </xf>
    <xf numFmtId="0" fontId="23" fillId="25" borderId="0" xfId="0" applyFont="1" applyFill="1" applyAlignment="1" applyProtection="1">
      <alignment horizontal="center"/>
      <protection locked="0"/>
    </xf>
    <xf numFmtId="3" fontId="23" fillId="25" borderId="11" xfId="0" applyNumberFormat="1" applyFont="1" applyFill="1" applyBorder="1" applyAlignment="1" applyProtection="1">
      <alignment horizontal="center"/>
      <protection locked="0"/>
    </xf>
    <xf numFmtId="0" fontId="23" fillId="25" borderId="12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horizontal="center"/>
      <protection locked="0"/>
    </xf>
    <xf numFmtId="0" fontId="0" fillId="29" borderId="0" xfId="0" applyFill="1" applyAlignment="1">
      <alignment/>
    </xf>
    <xf numFmtId="0" fontId="34" fillId="25" borderId="0" xfId="0" applyFont="1" applyFill="1" applyAlignment="1">
      <alignment/>
    </xf>
    <xf numFmtId="0" fontId="0" fillId="29" borderId="14" xfId="0" applyFill="1" applyBorder="1" applyAlignment="1">
      <alignment/>
    </xf>
    <xf numFmtId="0" fontId="21" fillId="29" borderId="27" xfId="0" applyFont="1" applyFill="1" applyBorder="1" applyAlignment="1">
      <alignment/>
    </xf>
    <xf numFmtId="0" fontId="21" fillId="29" borderId="17" xfId="0" applyFont="1" applyFill="1" applyBorder="1" applyAlignment="1">
      <alignment/>
    </xf>
    <xf numFmtId="0" fontId="0" fillId="29" borderId="24" xfId="0" applyFill="1" applyBorder="1" applyAlignment="1">
      <alignment/>
    </xf>
    <xf numFmtId="0" fontId="21" fillId="29" borderId="25" xfId="0" applyFont="1" applyFill="1" applyBorder="1" applyAlignment="1">
      <alignment/>
    </xf>
    <xf numFmtId="0" fontId="21" fillId="29" borderId="20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22" borderId="1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2" fillId="25" borderId="11" xfId="0" applyFont="1" applyFill="1" applyBorder="1" applyAlignment="1" applyProtection="1">
      <alignment horizontal="left"/>
      <protection locked="0"/>
    </xf>
    <xf numFmtId="0" fontId="23" fillId="25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0" fillId="25" borderId="0" xfId="0" applyFont="1" applyFill="1" applyAlignment="1" applyProtection="1">
      <alignment/>
      <protection locked="0"/>
    </xf>
    <xf numFmtId="0" fontId="21" fillId="3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18" xfId="0" applyNumberFormat="1" applyFont="1" applyFill="1" applyBorder="1" applyAlignment="1" applyProtection="1">
      <alignment/>
      <protection locked="0"/>
    </xf>
    <xf numFmtId="3" fontId="21" fillId="5" borderId="19" xfId="0" applyNumberFormat="1" applyFont="1" applyFill="1" applyBorder="1" applyAlignment="1" applyProtection="1">
      <alignment/>
      <protection locked="0"/>
    </xf>
    <xf numFmtId="3" fontId="21" fillId="25" borderId="16" xfId="0" applyNumberFormat="1" applyFont="1" applyFill="1" applyBorder="1" applyAlignment="1" applyProtection="1">
      <alignment/>
      <protection locked="0"/>
    </xf>
    <xf numFmtId="0" fontId="23" fillId="31" borderId="10" xfId="0" applyFont="1" applyFill="1" applyBorder="1" applyAlignment="1" applyProtection="1">
      <alignment horizontal="center" wrapText="1"/>
      <protection locked="0"/>
    </xf>
    <xf numFmtId="0" fontId="23" fillId="31" borderId="10" xfId="0" applyFont="1" applyFill="1" applyBorder="1" applyAlignment="1" applyProtection="1">
      <alignment horizontal="center"/>
      <protection locked="0"/>
    </xf>
    <xf numFmtId="0" fontId="23" fillId="31" borderId="1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23" fillId="29" borderId="0" xfId="0" applyFont="1" applyFill="1" applyAlignment="1">
      <alignment/>
    </xf>
    <xf numFmtId="0" fontId="23" fillId="25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>
      <alignment horizontal="center"/>
    </xf>
    <xf numFmtId="49" fontId="21" fillId="22" borderId="15" xfId="0" applyNumberFormat="1" applyFont="1" applyFill="1" applyBorder="1" applyAlignment="1">
      <alignment horizontal="center"/>
    </xf>
    <xf numFmtId="0" fontId="22" fillId="25" borderId="0" xfId="0" applyFont="1" applyFill="1" applyAlignment="1" applyProtection="1">
      <alignment/>
      <protection locked="0"/>
    </xf>
    <xf numFmtId="0" fontId="21" fillId="25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2" fillId="2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22" borderId="13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 horizontal="center"/>
    </xf>
    <xf numFmtId="3" fontId="22" fillId="7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22" borderId="14" xfId="0" applyNumberFormat="1" applyFont="1" applyFill="1" applyBorder="1" applyAlignment="1">
      <alignment horizontal="center"/>
    </xf>
    <xf numFmtId="3" fontId="22" fillId="32" borderId="10" xfId="0" applyNumberFormat="1" applyFont="1" applyFill="1" applyBorder="1" applyAlignment="1">
      <alignment/>
    </xf>
    <xf numFmtId="3" fontId="21" fillId="32" borderId="10" xfId="0" applyNumberFormat="1" applyFont="1" applyFill="1" applyBorder="1" applyAlignment="1">
      <alignment/>
    </xf>
    <xf numFmtId="3" fontId="21" fillId="30" borderId="10" xfId="0" applyNumberFormat="1" applyFont="1" applyFill="1" applyBorder="1" applyAlignment="1">
      <alignment/>
    </xf>
    <xf numFmtId="3" fontId="21" fillId="30" borderId="15" xfId="0" applyNumberFormat="1" applyFont="1" applyFill="1" applyBorder="1" applyAlignment="1">
      <alignment/>
    </xf>
    <xf numFmtId="3" fontId="22" fillId="22" borderId="11" xfId="0" applyNumberFormat="1" applyFont="1" applyFill="1" applyBorder="1" applyAlignment="1">
      <alignment horizontal="center"/>
    </xf>
    <xf numFmtId="3" fontId="21" fillId="27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" fontId="26" fillId="32" borderId="10" xfId="0" applyNumberFormat="1" applyFont="1" applyFill="1" applyBorder="1" applyAlignment="1">
      <alignment/>
    </xf>
    <xf numFmtId="3" fontId="21" fillId="32" borderId="15" xfId="0" applyNumberFormat="1" applyFont="1" applyFill="1" applyBorder="1" applyAlignment="1">
      <alignment/>
    </xf>
    <xf numFmtId="2" fontId="23" fillId="0" borderId="0" xfId="0" applyNumberFormat="1" applyFont="1" applyAlignment="1" applyProtection="1">
      <alignment/>
      <protection locked="0"/>
    </xf>
    <xf numFmtId="2" fontId="23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3" fillId="25" borderId="0" xfId="0" applyNumberFormat="1" applyFont="1" applyFill="1" applyAlignment="1" applyProtection="1">
      <alignment/>
      <protection locked="0"/>
    </xf>
    <xf numFmtId="2" fontId="23" fillId="7" borderId="0" xfId="0" applyNumberFormat="1" applyFont="1" applyFill="1" applyAlignment="1" applyProtection="1">
      <alignment/>
      <protection locked="0"/>
    </xf>
    <xf numFmtId="2" fontId="23" fillId="34" borderId="10" xfId="0" applyNumberFormat="1" applyFont="1" applyFill="1" applyBorder="1" applyAlignment="1" applyProtection="1">
      <alignment/>
      <protection locked="0"/>
    </xf>
    <xf numFmtId="2" fontId="23" fillId="34" borderId="13" xfId="0" applyNumberFormat="1" applyFont="1" applyFill="1" applyBorder="1" applyAlignment="1" applyProtection="1">
      <alignment/>
      <protection locked="0"/>
    </xf>
    <xf numFmtId="2" fontId="32" fillId="34" borderId="13" xfId="0" applyNumberFormat="1" applyFont="1" applyFill="1" applyBorder="1" applyAlignment="1" applyProtection="1">
      <alignment/>
      <protection locked="0"/>
    </xf>
    <xf numFmtId="2" fontId="23" fillId="34" borderId="16" xfId="0" applyNumberFormat="1" applyFont="1" applyFill="1" applyBorder="1" applyAlignment="1" applyProtection="1">
      <alignment/>
      <protection locked="0"/>
    </xf>
    <xf numFmtId="2" fontId="23" fillId="24" borderId="0" xfId="0" applyNumberFormat="1" applyFont="1" applyFill="1" applyBorder="1" applyAlignment="1" applyProtection="1">
      <alignment/>
      <protection locked="0"/>
    </xf>
    <xf numFmtId="2" fontId="23" fillId="5" borderId="0" xfId="0" applyNumberFormat="1" applyFont="1" applyFill="1" applyAlignment="1" applyProtection="1">
      <alignment/>
      <protection locked="0"/>
    </xf>
    <xf numFmtId="2" fontId="23" fillId="25" borderId="10" xfId="0" applyNumberFormat="1" applyFont="1" applyFill="1" applyBorder="1" applyAlignment="1" applyProtection="1">
      <alignment/>
      <protection locked="0"/>
    </xf>
    <xf numFmtId="2" fontId="23" fillId="24" borderId="13" xfId="0" applyNumberFormat="1" applyFont="1" applyFill="1" applyBorder="1" applyAlignment="1" applyProtection="1">
      <alignment/>
      <protection locked="0"/>
    </xf>
    <xf numFmtId="2" fontId="23" fillId="24" borderId="16" xfId="0" applyNumberFormat="1" applyFont="1" applyFill="1" applyBorder="1" applyAlignment="1" applyProtection="1">
      <alignment/>
      <protection locked="0"/>
    </xf>
    <xf numFmtId="2" fontId="23" fillId="5" borderId="15" xfId="0" applyNumberFormat="1" applyFont="1" applyFill="1" applyBorder="1" applyAlignment="1" applyProtection="1">
      <alignment/>
      <protection locked="0"/>
    </xf>
    <xf numFmtId="2" fontId="23" fillId="34" borderId="15" xfId="0" applyNumberFormat="1" applyFont="1" applyFill="1" applyBorder="1" applyAlignment="1" applyProtection="1">
      <alignment/>
      <protection locked="0"/>
    </xf>
    <xf numFmtId="2" fontId="23" fillId="7" borderId="0" xfId="0" applyNumberFormat="1" applyFont="1" applyFill="1" applyBorder="1" applyAlignment="1" applyProtection="1">
      <alignment/>
      <protection locked="0"/>
    </xf>
    <xf numFmtId="2" fontId="23" fillId="34" borderId="12" xfId="0" applyNumberFormat="1" applyFont="1" applyFill="1" applyBorder="1" applyAlignment="1" applyProtection="1">
      <alignment horizontal="right"/>
      <protection locked="0"/>
    </xf>
    <xf numFmtId="2" fontId="23" fillId="28" borderId="10" xfId="0" applyNumberFormat="1" applyFont="1" applyFill="1" applyBorder="1" applyAlignment="1" applyProtection="1">
      <alignment/>
      <protection locked="0"/>
    </xf>
    <xf numFmtId="2" fontId="23" fillId="25" borderId="13" xfId="0" applyNumberFormat="1" applyFont="1" applyFill="1" applyBorder="1" applyAlignment="1" applyProtection="1">
      <alignment/>
      <protection locked="0"/>
    </xf>
    <xf numFmtId="2" fontId="23" fillId="26" borderId="1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25" borderId="18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2" fontId="23" fillId="35" borderId="1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26" borderId="0" xfId="0" applyNumberFormat="1" applyFont="1" applyFill="1" applyBorder="1" applyAlignment="1" applyProtection="1">
      <alignment/>
      <protection locked="0"/>
    </xf>
    <xf numFmtId="2" fontId="23" fillId="34" borderId="24" xfId="0" applyNumberFormat="1" applyFont="1" applyFill="1" applyBorder="1" applyAlignment="1" applyProtection="1">
      <alignment/>
      <protection locked="0"/>
    </xf>
    <xf numFmtId="2" fontId="23" fillId="25" borderId="0" xfId="0" applyNumberFormat="1" applyFont="1" applyFill="1" applyBorder="1" applyAlignment="1" applyProtection="1">
      <alignment/>
      <protection locked="0"/>
    </xf>
    <xf numFmtId="2" fontId="23" fillId="34" borderId="11" xfId="0" applyNumberFormat="1" applyFont="1" applyFill="1" applyBorder="1" applyAlignment="1" applyProtection="1">
      <alignment/>
      <protection locked="0"/>
    </xf>
    <xf numFmtId="2" fontId="23" fillId="34" borderId="14" xfId="0" applyNumberFormat="1" applyFont="1" applyFill="1" applyBorder="1" applyAlignment="1" applyProtection="1">
      <alignment/>
      <protection locked="0"/>
    </xf>
    <xf numFmtId="2" fontId="23" fillId="25" borderId="16" xfId="0" applyNumberFormat="1" applyFont="1" applyFill="1" applyBorder="1" applyAlignment="1" applyProtection="1">
      <alignment/>
      <protection locked="0"/>
    </xf>
    <xf numFmtId="2" fontId="42" fillId="34" borderId="10" xfId="0" applyNumberFormat="1" applyFont="1" applyFill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/>
      <protection locked="0"/>
    </xf>
    <xf numFmtId="2" fontId="23" fillId="5" borderId="19" xfId="0" applyNumberFormat="1" applyFont="1" applyFill="1" applyBorder="1" applyAlignment="1" applyProtection="1">
      <alignment/>
      <protection locked="0"/>
    </xf>
    <xf numFmtId="2" fontId="23" fillId="35" borderId="15" xfId="0" applyNumberFormat="1" applyFont="1" applyFill="1" applyBorder="1" applyAlignment="1" applyProtection="1">
      <alignment/>
      <protection locked="0"/>
    </xf>
    <xf numFmtId="2" fontId="23" fillId="25" borderId="10" xfId="0" applyNumberFormat="1" applyFont="1" applyFill="1" applyBorder="1" applyAlignment="1" applyProtection="1">
      <alignment horizontal="center"/>
      <protection locked="0"/>
    </xf>
    <xf numFmtId="2" fontId="23" fillId="29" borderId="1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Alignment="1">
      <alignment/>
    </xf>
    <xf numFmtId="2" fontId="23" fillId="36" borderId="10" xfId="0" applyNumberFormat="1" applyFont="1" applyFill="1" applyBorder="1" applyAlignment="1" applyProtection="1">
      <alignment/>
      <protection locked="0"/>
    </xf>
    <xf numFmtId="2" fontId="23" fillId="36" borderId="28" xfId="0" applyNumberFormat="1" applyFont="1" applyFill="1" applyBorder="1" applyAlignment="1" applyProtection="1">
      <alignment/>
      <protection locked="0"/>
    </xf>
    <xf numFmtId="0" fontId="23" fillId="25" borderId="0" xfId="0" applyFont="1" applyFill="1" applyAlignment="1">
      <alignment horizontal="center"/>
    </xf>
    <xf numFmtId="0" fontId="21" fillId="25" borderId="0" xfId="0" applyFont="1" applyFill="1" applyAlignment="1" applyProtection="1">
      <alignment horizontal="left"/>
      <protection locked="0"/>
    </xf>
    <xf numFmtId="0" fontId="0" fillId="37" borderId="0" xfId="0" applyFont="1" applyFill="1" applyAlignment="1" applyProtection="1">
      <alignment/>
      <protection locked="0"/>
    </xf>
    <xf numFmtId="0" fontId="23" fillId="37" borderId="0" xfId="0" applyFont="1" applyFill="1" applyAlignment="1" applyProtection="1">
      <alignment/>
      <protection locked="0"/>
    </xf>
    <xf numFmtId="2" fontId="23" fillId="37" borderId="0" xfId="0" applyNumberFormat="1" applyFont="1" applyFill="1" applyAlignment="1" applyProtection="1">
      <alignment/>
      <protection locked="0"/>
    </xf>
    <xf numFmtId="3" fontId="21" fillId="25" borderId="0" xfId="0" applyNumberFormat="1" applyFont="1" applyFill="1" applyAlignment="1" applyProtection="1">
      <alignment horizontal="center"/>
      <protection locked="0"/>
    </xf>
    <xf numFmtId="3" fontId="22" fillId="25" borderId="0" xfId="0" applyNumberFormat="1" applyFont="1" applyFill="1" applyAlignment="1" applyProtection="1">
      <alignment horizontal="center"/>
      <protection locked="0"/>
    </xf>
    <xf numFmtId="2" fontId="22" fillId="25" borderId="0" xfId="0" applyNumberFormat="1" applyFont="1" applyFill="1" applyAlignment="1" applyProtection="1">
      <alignment horizontal="center"/>
      <protection locked="0"/>
    </xf>
    <xf numFmtId="0" fontId="21" fillId="2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0" fontId="21" fillId="38" borderId="0" xfId="0" applyFont="1" applyFill="1" applyAlignment="1" applyProtection="1">
      <alignment/>
      <protection locked="0"/>
    </xf>
    <xf numFmtId="0" fontId="23" fillId="38" borderId="0" xfId="0" applyFont="1" applyFill="1" applyAlignment="1" applyProtection="1">
      <alignment/>
      <protection locked="0"/>
    </xf>
    <xf numFmtId="2" fontId="23" fillId="38" borderId="0" xfId="0" applyNumberFormat="1" applyFont="1" applyFill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3" fontId="23" fillId="37" borderId="0" xfId="0" applyNumberFormat="1" applyFont="1" applyFill="1" applyAlignment="1" applyProtection="1">
      <alignment/>
      <protection locked="0"/>
    </xf>
    <xf numFmtId="3" fontId="23" fillId="38" borderId="0" xfId="0" applyNumberFormat="1" applyFont="1" applyFill="1" applyAlignment="1" applyProtection="1">
      <alignment/>
      <protection locked="0"/>
    </xf>
    <xf numFmtId="0" fontId="23" fillId="26" borderId="0" xfId="0" applyFont="1" applyFill="1" applyAlignment="1" applyProtection="1">
      <alignment/>
      <protection locked="0"/>
    </xf>
    <xf numFmtId="2" fontId="23" fillId="26" borderId="0" xfId="0" applyNumberFormat="1" applyFont="1" applyFill="1" applyAlignment="1" applyProtection="1">
      <alignment/>
      <protection locked="0"/>
    </xf>
    <xf numFmtId="0" fontId="23" fillId="28" borderId="0" xfId="0" applyFont="1" applyFill="1" applyAlignment="1" applyProtection="1">
      <alignment/>
      <protection locked="0"/>
    </xf>
    <xf numFmtId="2" fontId="23" fillId="28" borderId="0" xfId="0" applyNumberFormat="1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21" fillId="39" borderId="0" xfId="0" applyFont="1" applyFill="1" applyAlignment="1" applyProtection="1">
      <alignment/>
      <protection locked="0"/>
    </xf>
    <xf numFmtId="0" fontId="23" fillId="39" borderId="0" xfId="0" applyFont="1" applyFill="1" applyAlignment="1" applyProtection="1">
      <alignment/>
      <protection locked="0"/>
    </xf>
    <xf numFmtId="2" fontId="23" fillId="39" borderId="0" xfId="0" applyNumberFormat="1" applyFont="1" applyFill="1" applyAlignment="1" applyProtection="1">
      <alignment/>
      <protection locked="0"/>
    </xf>
    <xf numFmtId="3" fontId="23" fillId="39" borderId="15" xfId="0" applyNumberFormat="1" applyFont="1" applyFill="1" applyBorder="1" applyAlignment="1" applyProtection="1">
      <alignment/>
      <protection locked="0"/>
    </xf>
    <xf numFmtId="2" fontId="23" fillId="39" borderId="15" xfId="0" applyNumberFormat="1" applyFont="1" applyFill="1" applyBorder="1" applyAlignment="1" applyProtection="1">
      <alignment/>
      <protection locked="0"/>
    </xf>
    <xf numFmtId="3" fontId="23" fillId="39" borderId="18" xfId="0" applyNumberFormat="1" applyFont="1" applyFill="1" applyBorder="1" applyAlignment="1" applyProtection="1">
      <alignment/>
      <protection locked="0"/>
    </xf>
    <xf numFmtId="2" fontId="23" fillId="39" borderId="18" xfId="0" applyNumberFormat="1" applyFont="1" applyFill="1" applyBorder="1" applyAlignment="1" applyProtection="1">
      <alignment/>
      <protection locked="0"/>
    </xf>
    <xf numFmtId="3" fontId="23" fillId="39" borderId="0" xfId="0" applyNumberFormat="1" applyFont="1" applyFill="1" applyBorder="1" applyAlignment="1" applyProtection="1">
      <alignment/>
      <protection locked="0"/>
    </xf>
    <xf numFmtId="2" fontId="23" fillId="39" borderId="0" xfId="0" applyNumberFormat="1" applyFont="1" applyFill="1" applyBorder="1" applyAlignment="1" applyProtection="1">
      <alignment/>
      <protection locked="0"/>
    </xf>
    <xf numFmtId="3" fontId="23" fillId="39" borderId="0" xfId="0" applyNumberFormat="1" applyFont="1" applyFill="1" applyAlignment="1" applyProtection="1">
      <alignment/>
      <protection locked="0"/>
    </xf>
    <xf numFmtId="3" fontId="23" fillId="39" borderId="29" xfId="0" applyNumberFormat="1" applyFont="1" applyFill="1" applyBorder="1" applyAlignment="1" applyProtection="1">
      <alignment/>
      <protection locked="0"/>
    </xf>
    <xf numFmtId="2" fontId="23" fillId="39" borderId="29" xfId="0" applyNumberFormat="1" applyFont="1" applyFill="1" applyBorder="1" applyAlignment="1" applyProtection="1">
      <alignment/>
      <protection locked="0"/>
    </xf>
    <xf numFmtId="3" fontId="23" fillId="39" borderId="19" xfId="0" applyNumberFormat="1" applyFont="1" applyFill="1" applyBorder="1" applyAlignment="1" applyProtection="1">
      <alignment/>
      <protection locked="0"/>
    </xf>
    <xf numFmtId="2" fontId="23" fillId="39" borderId="19" xfId="0" applyNumberFormat="1" applyFont="1" applyFill="1" applyBorder="1" applyAlignment="1" applyProtection="1">
      <alignment/>
      <protection locked="0"/>
    </xf>
    <xf numFmtId="3" fontId="23" fillId="39" borderId="10" xfId="0" applyNumberFormat="1" applyFont="1" applyFill="1" applyBorder="1" applyAlignment="1" applyProtection="1">
      <alignment/>
      <protection locked="0"/>
    </xf>
    <xf numFmtId="2" fontId="23" fillId="39" borderId="10" xfId="0" applyNumberFormat="1" applyFont="1" applyFill="1" applyBorder="1" applyAlignment="1" applyProtection="1">
      <alignment/>
      <protection locked="0"/>
    </xf>
    <xf numFmtId="0" fontId="31" fillId="39" borderId="10" xfId="59" applyFont="1" applyFill="1" applyBorder="1" applyAlignment="1" applyProtection="1">
      <alignment horizontal="center" wrapText="1"/>
      <protection locked="0"/>
    </xf>
    <xf numFmtId="3" fontId="0" fillId="25" borderId="0" xfId="0" applyNumberFormat="1" applyFont="1" applyFill="1" applyAlignment="1" applyProtection="1">
      <alignment/>
      <protection locked="0"/>
    </xf>
    <xf numFmtId="3" fontId="21" fillId="25" borderId="0" xfId="0" applyNumberFormat="1" applyFont="1" applyFill="1" applyAlignment="1" applyProtection="1">
      <alignment/>
      <protection locked="0"/>
    </xf>
    <xf numFmtId="2" fontId="23" fillId="28" borderId="0" xfId="0" applyNumberFormat="1" applyFont="1" applyFill="1" applyBorder="1" applyAlignment="1" applyProtection="1">
      <alignment/>
      <protection locked="0"/>
    </xf>
    <xf numFmtId="3" fontId="23" fillId="28" borderId="0" xfId="0" applyNumberFormat="1" applyFont="1" applyFill="1" applyBorder="1" applyAlignment="1" applyProtection="1">
      <alignment/>
      <protection locked="0"/>
    </xf>
    <xf numFmtId="3" fontId="23" fillId="26" borderId="0" xfId="0" applyNumberFormat="1" applyFont="1" applyFill="1" applyAlignment="1" applyProtection="1">
      <alignment/>
      <protection locked="0"/>
    </xf>
    <xf numFmtId="3" fontId="23" fillId="36" borderId="28" xfId="0" applyNumberFormat="1" applyFont="1" applyFill="1" applyBorder="1" applyAlignment="1" applyProtection="1">
      <alignment/>
      <protection locked="0"/>
    </xf>
    <xf numFmtId="3" fontId="23" fillId="36" borderId="10" xfId="0" applyNumberFormat="1" applyFont="1" applyFill="1" applyBorder="1" applyAlignment="1" applyProtection="1">
      <alignment/>
      <protection locked="0"/>
    </xf>
    <xf numFmtId="3" fontId="23" fillId="28" borderId="0" xfId="0" applyNumberFormat="1" applyFont="1" applyFill="1" applyAlignment="1" applyProtection="1">
      <alignment/>
      <protection locked="0"/>
    </xf>
    <xf numFmtId="0" fontId="22" fillId="27" borderId="14" xfId="0" applyFont="1" applyFill="1" applyBorder="1" applyAlignment="1" applyProtection="1">
      <alignment/>
      <protection locked="0"/>
    </xf>
    <xf numFmtId="0" fontId="22" fillId="27" borderId="27" xfId="0" applyFont="1" applyFill="1" applyBorder="1" applyAlignment="1" applyProtection="1">
      <alignment/>
      <protection locked="0"/>
    </xf>
    <xf numFmtId="0" fontId="22" fillId="27" borderId="17" xfId="0" applyFont="1" applyFill="1" applyBorder="1" applyAlignment="1" applyProtection="1">
      <alignment/>
      <protection locked="0"/>
    </xf>
    <xf numFmtId="0" fontId="21" fillId="27" borderId="30" xfId="0" applyFont="1" applyFill="1" applyBorder="1" applyAlignment="1" applyProtection="1">
      <alignment/>
      <protection locked="0"/>
    </xf>
    <xf numFmtId="0" fontId="21" fillId="27" borderId="0" xfId="0" applyFont="1" applyFill="1" applyBorder="1" applyAlignment="1" applyProtection="1">
      <alignment/>
      <protection locked="0"/>
    </xf>
    <xf numFmtId="0" fontId="22" fillId="27" borderId="3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31" xfId="0" applyFont="1" applyFill="1" applyBorder="1" applyAlignment="1" applyProtection="1">
      <alignment/>
      <protection locked="0"/>
    </xf>
    <xf numFmtId="0" fontId="21" fillId="27" borderId="24" xfId="0" applyFont="1" applyFill="1" applyBorder="1" applyAlignment="1" applyProtection="1">
      <alignment/>
      <protection locked="0"/>
    </xf>
    <xf numFmtId="0" fontId="21" fillId="27" borderId="25" xfId="0" applyFont="1" applyFill="1" applyBorder="1" applyAlignment="1" applyProtection="1">
      <alignment/>
      <protection locked="0"/>
    </xf>
    <xf numFmtId="0" fontId="22" fillId="27" borderId="24" xfId="0" applyFont="1" applyFill="1" applyBorder="1" applyAlignment="1" applyProtection="1">
      <alignment/>
      <protection locked="0"/>
    </xf>
    <xf numFmtId="0" fontId="22" fillId="27" borderId="25" xfId="0" applyFont="1" applyFill="1" applyBorder="1" applyAlignment="1" applyProtection="1">
      <alignment/>
      <protection locked="0"/>
    </xf>
    <xf numFmtId="0" fontId="22" fillId="27" borderId="20" xfId="0" applyFont="1" applyFill="1" applyBorder="1" applyAlignment="1" applyProtection="1">
      <alignment/>
      <protection locked="0"/>
    </xf>
    <xf numFmtId="0" fontId="21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23" fillId="40" borderId="0" xfId="0" applyFont="1" applyFill="1" applyAlignment="1" applyProtection="1">
      <alignment/>
      <protection locked="0"/>
    </xf>
    <xf numFmtId="2" fontId="23" fillId="40" borderId="0" xfId="0" applyNumberFormat="1" applyFont="1" applyFill="1" applyAlignment="1" applyProtection="1">
      <alignment/>
      <protection locked="0"/>
    </xf>
    <xf numFmtId="3" fontId="23" fillId="40" borderId="0" xfId="0" applyNumberFormat="1" applyFont="1" applyFill="1" applyAlignment="1" applyProtection="1">
      <alignment/>
      <protection locked="0"/>
    </xf>
    <xf numFmtId="0" fontId="23" fillId="40" borderId="10" xfId="0" applyFont="1" applyFill="1" applyBorder="1" applyAlignment="1" applyProtection="1">
      <alignment/>
      <protection locked="0"/>
    </xf>
    <xf numFmtId="2" fontId="23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40" borderId="13" xfId="0" applyFont="1" applyFill="1" applyBorder="1" applyAlignment="1" applyProtection="1">
      <alignment/>
      <protection locked="0"/>
    </xf>
    <xf numFmtId="2" fontId="23" fillId="40" borderId="15" xfId="0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/>
      <protection locked="0"/>
    </xf>
    <xf numFmtId="0" fontId="35" fillId="7" borderId="0" xfId="0" applyFont="1" applyFill="1" applyBorder="1" applyAlignment="1" applyProtection="1">
      <alignment horizontal="left"/>
      <protection locked="0"/>
    </xf>
    <xf numFmtId="0" fontId="34" fillId="7" borderId="0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 horizontal="left"/>
      <protection locked="0"/>
    </xf>
    <xf numFmtId="0" fontId="34" fillId="39" borderId="0" xfId="0" applyFont="1" applyFill="1" applyAlignment="1" applyProtection="1">
      <alignment/>
      <protection locked="0"/>
    </xf>
    <xf numFmtId="0" fontId="37" fillId="26" borderId="0" xfId="0" applyFont="1" applyFill="1" applyAlignment="1" applyProtection="1">
      <alignment/>
      <protection locked="0"/>
    </xf>
    <xf numFmtId="0" fontId="34" fillId="25" borderId="0" xfId="0" applyFont="1" applyFill="1" applyAlignment="1" applyProtection="1">
      <alignment/>
      <protection locked="0"/>
    </xf>
    <xf numFmtId="0" fontId="0" fillId="39" borderId="15" xfId="0" applyFont="1" applyFill="1" applyBorder="1" applyAlignment="1" applyProtection="1">
      <alignment/>
      <protection locked="0"/>
    </xf>
    <xf numFmtId="0" fontId="23" fillId="39" borderId="15" xfId="0" applyFont="1" applyFill="1" applyBorder="1" applyAlignment="1" applyProtection="1">
      <alignment/>
      <protection locked="0"/>
    </xf>
    <xf numFmtId="3" fontId="35" fillId="39" borderId="0" xfId="0" applyNumberFormat="1" applyFont="1" applyFill="1" applyAlignment="1" applyProtection="1">
      <alignment/>
      <protection locked="0"/>
    </xf>
    <xf numFmtId="2" fontId="35" fillId="39" borderId="0" xfId="0" applyNumberFormat="1" applyFont="1" applyFill="1" applyAlignment="1" applyProtection="1">
      <alignment/>
      <protection locked="0"/>
    </xf>
    <xf numFmtId="0" fontId="34" fillId="27" borderId="0" xfId="0" applyFont="1" applyFill="1" applyAlignment="1">
      <alignment/>
    </xf>
    <xf numFmtId="0" fontId="0" fillId="39" borderId="18" xfId="0" applyFont="1" applyFill="1" applyBorder="1" applyAlignment="1" applyProtection="1">
      <alignment/>
      <protection locked="0"/>
    </xf>
    <xf numFmtId="0" fontId="0" fillId="27" borderId="0" xfId="0" applyFont="1" applyFill="1" applyAlignment="1">
      <alignment/>
    </xf>
    <xf numFmtId="0" fontId="23" fillId="36" borderId="28" xfId="0" applyFont="1" applyFill="1" applyBorder="1" applyAlignment="1" applyProtection="1">
      <alignment/>
      <protection locked="0"/>
    </xf>
    <xf numFmtId="0" fontId="35" fillId="39" borderId="0" xfId="0" applyFont="1" applyFill="1" applyBorder="1" applyAlignment="1" applyProtection="1">
      <alignment/>
      <protection locked="0"/>
    </xf>
    <xf numFmtId="3" fontId="35" fillId="39" borderId="0" xfId="0" applyNumberFormat="1" applyFont="1" applyFill="1" applyBorder="1" applyAlignment="1" applyProtection="1">
      <alignment/>
      <protection locked="0"/>
    </xf>
    <xf numFmtId="2" fontId="35" fillId="39" borderId="0" xfId="0" applyNumberFormat="1" applyFont="1" applyFill="1" applyBorder="1" applyAlignment="1" applyProtection="1">
      <alignment/>
      <protection locked="0"/>
    </xf>
    <xf numFmtId="0" fontId="23" fillId="39" borderId="0" xfId="0" applyFont="1" applyFill="1" applyBorder="1" applyAlignment="1" applyProtection="1">
      <alignment/>
      <protection locked="0"/>
    </xf>
    <xf numFmtId="0" fontId="35" fillId="28" borderId="10" xfId="0" applyFont="1" applyFill="1" applyBorder="1" applyAlignment="1" applyProtection="1">
      <alignment/>
      <protection locked="0"/>
    </xf>
    <xf numFmtId="3" fontId="35" fillId="28" borderId="10" xfId="0" applyNumberFormat="1" applyFont="1" applyFill="1" applyBorder="1" applyAlignment="1" applyProtection="1">
      <alignment/>
      <protection locked="0"/>
    </xf>
    <xf numFmtId="2" fontId="35" fillId="28" borderId="10" xfId="0" applyNumberFormat="1" applyFont="1" applyFill="1" applyBorder="1" applyAlignment="1" applyProtection="1">
      <alignment/>
      <protection locked="0"/>
    </xf>
    <xf numFmtId="0" fontId="23" fillId="39" borderId="18" xfId="0" applyFont="1" applyFill="1" applyBorder="1" applyAlignment="1" applyProtection="1">
      <alignment/>
      <protection locked="0"/>
    </xf>
    <xf numFmtId="0" fontId="23" fillId="36" borderId="10" xfId="0" applyFont="1" applyFill="1" applyBorder="1" applyAlignment="1" applyProtection="1">
      <alignment/>
      <protection locked="0"/>
    </xf>
    <xf numFmtId="0" fontId="23" fillId="28" borderId="10" xfId="0" applyFont="1" applyFill="1" applyBorder="1" applyAlignment="1" applyProtection="1">
      <alignment/>
      <protection locked="0"/>
    </xf>
    <xf numFmtId="0" fontId="35" fillId="25" borderId="0" xfId="0" applyFont="1" applyFill="1" applyAlignment="1" applyProtection="1">
      <alignment/>
      <protection locked="0"/>
    </xf>
    <xf numFmtId="0" fontId="34" fillId="39" borderId="0" xfId="0" applyFont="1" applyFill="1" applyBorder="1" applyAlignment="1" applyProtection="1">
      <alignment/>
      <protection locked="0"/>
    </xf>
    <xf numFmtId="0" fontId="23" fillId="28" borderId="0" xfId="0" applyFont="1" applyFill="1" applyBorder="1" applyAlignment="1" applyProtection="1">
      <alignment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39" borderId="29" xfId="0" applyFont="1" applyFill="1" applyBorder="1" applyAlignment="1" applyProtection="1">
      <alignment/>
      <protection locked="0"/>
    </xf>
    <xf numFmtId="0" fontId="23" fillId="39" borderId="29" xfId="0" applyFont="1" applyFill="1" applyBorder="1" applyAlignment="1" applyProtection="1">
      <alignment/>
      <protection locked="0"/>
    </xf>
    <xf numFmtId="0" fontId="23" fillId="26" borderId="10" xfId="0" applyFont="1" applyFill="1" applyBorder="1" applyAlignment="1" applyProtection="1">
      <alignment/>
      <protection locked="0"/>
    </xf>
    <xf numFmtId="3" fontId="34" fillId="25" borderId="0" xfId="0" applyNumberFormat="1" applyFont="1" applyFill="1" applyAlignment="1" applyProtection="1">
      <alignment/>
      <protection locked="0"/>
    </xf>
    <xf numFmtId="0" fontId="35" fillId="39" borderId="0" xfId="0" applyFont="1" applyFill="1" applyAlignment="1" applyProtection="1">
      <alignment/>
      <protection locked="0"/>
    </xf>
    <xf numFmtId="0" fontId="35" fillId="39" borderId="19" xfId="0" applyFont="1" applyFill="1" applyBorder="1" applyAlignment="1" applyProtection="1">
      <alignment/>
      <protection locked="0"/>
    </xf>
    <xf numFmtId="3" fontId="35" fillId="39" borderId="19" xfId="0" applyNumberFormat="1" applyFont="1" applyFill="1" applyBorder="1" applyAlignment="1" applyProtection="1">
      <alignment/>
      <protection locked="0"/>
    </xf>
    <xf numFmtId="2" fontId="35" fillId="39" borderId="19" xfId="0" applyNumberFormat="1" applyFont="1" applyFill="1" applyBorder="1" applyAlignment="1" applyProtection="1">
      <alignment/>
      <protection locked="0"/>
    </xf>
    <xf numFmtId="0" fontId="23" fillId="39" borderId="19" xfId="0" applyFont="1" applyFill="1" applyBorder="1" applyAlignment="1" applyProtection="1">
      <alignment/>
      <protection locked="0"/>
    </xf>
    <xf numFmtId="0" fontId="23" fillId="26" borderId="0" xfId="0" applyFont="1" applyFill="1" applyBorder="1" applyAlignment="1" applyProtection="1">
      <alignment/>
      <protection locked="0"/>
    </xf>
    <xf numFmtId="49" fontId="34" fillId="25" borderId="0" xfId="0" applyNumberFormat="1" applyFont="1" applyFill="1" applyAlignment="1" applyProtection="1">
      <alignment/>
      <protection locked="0"/>
    </xf>
    <xf numFmtId="3" fontId="35" fillId="39" borderId="10" xfId="0" applyNumberFormat="1" applyFont="1" applyFill="1" applyBorder="1" applyAlignment="1" applyProtection="1">
      <alignment/>
      <protection locked="0"/>
    </xf>
    <xf numFmtId="2" fontId="35" fillId="39" borderId="1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Alignment="1" applyProtection="1">
      <alignment/>
      <protection locked="0"/>
    </xf>
    <xf numFmtId="0" fontId="0" fillId="39" borderId="1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/>
    </xf>
    <xf numFmtId="0" fontId="23" fillId="28" borderId="0" xfId="0" applyFont="1" applyFill="1" applyBorder="1" applyAlignment="1" applyProtection="1">
      <alignment wrapText="1"/>
      <protection locked="0"/>
    </xf>
    <xf numFmtId="0" fontId="35" fillId="39" borderId="10" xfId="0" applyFont="1" applyFill="1" applyBorder="1" applyAlignment="1" applyProtection="1">
      <alignment/>
      <protection locked="0"/>
    </xf>
    <xf numFmtId="0" fontId="23" fillId="39" borderId="10" xfId="0" applyFont="1" applyFill="1" applyBorder="1" applyAlignment="1" applyProtection="1">
      <alignment/>
      <protection locked="0"/>
    </xf>
    <xf numFmtId="0" fontId="34" fillId="25" borderId="0" xfId="0" applyFont="1" applyFill="1" applyBorder="1" applyAlignment="1" applyProtection="1">
      <alignment/>
      <protection locked="0"/>
    </xf>
    <xf numFmtId="49" fontId="34" fillId="25" borderId="0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2" fontId="35" fillId="7" borderId="0" xfId="0" applyNumberFormat="1" applyFont="1" applyFill="1" applyBorder="1" applyAlignment="1" applyProtection="1">
      <alignment/>
      <protection locked="0"/>
    </xf>
    <xf numFmtId="2" fontId="35" fillId="7" borderId="0" xfId="0" applyNumberFormat="1" applyFont="1" applyFill="1" applyBorder="1" applyAlignment="1" applyProtection="1">
      <alignment horizontal="left"/>
      <protection locked="0"/>
    </xf>
    <xf numFmtId="0" fontId="23" fillId="39" borderId="11" xfId="0" applyFont="1" applyFill="1" applyBorder="1" applyAlignment="1" applyProtection="1">
      <alignment/>
      <protection locked="0"/>
    </xf>
    <xf numFmtId="0" fontId="23" fillId="39" borderId="12" xfId="0" applyFont="1" applyFill="1" applyBorder="1" applyAlignment="1" applyProtection="1">
      <alignment/>
      <protection locked="0"/>
    </xf>
    <xf numFmtId="0" fontId="23" fillId="39" borderId="0" xfId="0" applyFont="1" applyFill="1" applyBorder="1" applyAlignment="1" applyProtection="1">
      <alignment horizontal="left"/>
      <protection locked="0"/>
    </xf>
    <xf numFmtId="0" fontId="0" fillId="39" borderId="0" xfId="0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Alignment="1" applyProtection="1">
      <alignment horizontal="right"/>
      <protection locked="0"/>
    </xf>
    <xf numFmtId="0" fontId="36" fillId="39" borderId="0" xfId="0" applyFont="1" applyFill="1" applyAlignment="1" applyProtection="1">
      <alignment/>
      <protection locked="0"/>
    </xf>
    <xf numFmtId="0" fontId="35" fillId="38" borderId="10" xfId="0" applyFont="1" applyFill="1" applyBorder="1" applyAlignment="1" applyProtection="1">
      <alignment/>
      <protection locked="0"/>
    </xf>
    <xf numFmtId="3" fontId="35" fillId="38" borderId="10" xfId="0" applyNumberFormat="1" applyFont="1" applyFill="1" applyBorder="1" applyAlignment="1" applyProtection="1">
      <alignment/>
      <protection locked="0"/>
    </xf>
    <xf numFmtId="2" fontId="35" fillId="38" borderId="10" xfId="0" applyNumberFormat="1" applyFont="1" applyFill="1" applyBorder="1" applyAlignment="1" applyProtection="1">
      <alignment/>
      <protection locked="0"/>
    </xf>
    <xf numFmtId="2" fontId="35" fillId="25" borderId="10" xfId="0" applyNumberFormat="1" applyFont="1" applyFill="1" applyBorder="1" applyAlignment="1" applyProtection="1">
      <alignment/>
      <protection locked="0"/>
    </xf>
    <xf numFmtId="0" fontId="35" fillId="27" borderId="10" xfId="0" applyFont="1" applyFill="1" applyBorder="1" applyAlignment="1" applyProtection="1">
      <alignment/>
      <protection locked="0"/>
    </xf>
    <xf numFmtId="3" fontId="35" fillId="27" borderId="10" xfId="0" applyNumberFormat="1" applyFont="1" applyFill="1" applyBorder="1" applyAlignment="1" applyProtection="1">
      <alignment/>
      <protection locked="0"/>
    </xf>
    <xf numFmtId="2" fontId="35" fillId="27" borderId="10" xfId="0" applyNumberFormat="1" applyFont="1" applyFill="1" applyBorder="1" applyAlignment="1" applyProtection="1">
      <alignment/>
      <protection locked="0"/>
    </xf>
    <xf numFmtId="3" fontId="21" fillId="41" borderId="10" xfId="0" applyNumberFormat="1" applyFont="1" applyFill="1" applyBorder="1" applyAlignment="1">
      <alignment/>
    </xf>
    <xf numFmtId="0" fontId="35" fillId="25" borderId="10" xfId="0" applyFont="1" applyFill="1" applyBorder="1" applyAlignment="1" applyProtection="1">
      <alignment/>
      <protection locked="0"/>
    </xf>
    <xf numFmtId="3" fontId="35" fillId="25" borderId="10" xfId="0" applyNumberFormat="1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>
      <alignment/>
    </xf>
    <xf numFmtId="0" fontId="21" fillId="29" borderId="13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 wrapText="1"/>
    </xf>
    <xf numFmtId="3" fontId="22" fillId="29" borderId="13" xfId="0" applyNumberFormat="1" applyFont="1" applyFill="1" applyBorder="1" applyAlignment="1">
      <alignment horizontal="center" wrapText="1"/>
    </xf>
    <xf numFmtId="3" fontId="22" fillId="29" borderId="15" xfId="0" applyNumberFormat="1" applyFont="1" applyFill="1" applyBorder="1" applyAlignment="1">
      <alignment horizontal="center" wrapText="1"/>
    </xf>
    <xf numFmtId="0" fontId="21" fillId="29" borderId="18" xfId="0" applyFont="1" applyFill="1" applyBorder="1" applyAlignment="1">
      <alignment horizontal="center" vertical="center" wrapText="1"/>
    </xf>
    <xf numFmtId="3" fontId="22" fillId="29" borderId="18" xfId="0" applyNumberFormat="1" applyFont="1" applyFill="1" applyBorder="1" applyAlignment="1">
      <alignment horizontal="center" wrapText="1"/>
    </xf>
    <xf numFmtId="0" fontId="22" fillId="25" borderId="13" xfId="0" applyFont="1" applyFill="1" applyBorder="1" applyAlignment="1" applyProtection="1">
      <alignment horizontal="center"/>
      <protection locked="0"/>
    </xf>
    <xf numFmtId="0" fontId="22" fillId="25" borderId="15" xfId="0" applyFont="1" applyFill="1" applyBorder="1" applyAlignment="1" applyProtection="1">
      <alignment horizontal="center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3" fontId="21" fillId="25" borderId="11" xfId="0" applyNumberFormat="1" applyFont="1" applyFill="1" applyBorder="1" applyAlignment="1" applyProtection="1">
      <alignment/>
      <protection locked="0"/>
    </xf>
    <xf numFmtId="3" fontId="21" fillId="39" borderId="15" xfId="0" applyNumberFormat="1" applyFont="1" applyFill="1" applyBorder="1" applyAlignment="1" applyProtection="1">
      <alignment/>
      <protection locked="0"/>
    </xf>
    <xf numFmtId="3" fontId="21" fillId="39" borderId="0" xfId="0" applyNumberFormat="1" applyFont="1" applyFill="1" applyAlignment="1" applyProtection="1">
      <alignment/>
      <protection locked="0"/>
    </xf>
    <xf numFmtId="3" fontId="21" fillId="39" borderId="18" xfId="0" applyNumberFormat="1" applyFont="1" applyFill="1" applyBorder="1" applyAlignment="1" applyProtection="1">
      <alignment/>
      <protection locked="0"/>
    </xf>
    <xf numFmtId="3" fontId="21" fillId="36" borderId="28" xfId="0" applyNumberFormat="1" applyFont="1" applyFill="1" applyBorder="1" applyAlignment="1" applyProtection="1">
      <alignment/>
      <protection locked="0"/>
    </xf>
    <xf numFmtId="3" fontId="21" fillId="28" borderId="0" xfId="0" applyNumberFormat="1" applyFont="1" applyFill="1" applyAlignment="1" applyProtection="1">
      <alignment/>
      <protection locked="0"/>
    </xf>
    <xf numFmtId="3" fontId="21" fillId="37" borderId="0" xfId="0" applyNumberFormat="1" applyFont="1" applyFill="1" applyAlignment="1" applyProtection="1">
      <alignment/>
      <protection locked="0"/>
    </xf>
    <xf numFmtId="3" fontId="21" fillId="39" borderId="0" xfId="0" applyNumberFormat="1" applyFont="1" applyFill="1" applyBorder="1" applyAlignment="1" applyProtection="1">
      <alignment/>
      <protection locked="0"/>
    </xf>
    <xf numFmtId="3" fontId="21" fillId="36" borderId="10" xfId="0" applyNumberFormat="1" applyFont="1" applyFill="1" applyBorder="1" applyAlignment="1" applyProtection="1">
      <alignment/>
      <protection locked="0"/>
    </xf>
    <xf numFmtId="3" fontId="21" fillId="28" borderId="10" xfId="0" applyNumberFormat="1" applyFont="1" applyFill="1" applyBorder="1" applyAlignment="1" applyProtection="1">
      <alignment/>
      <protection locked="0"/>
    </xf>
    <xf numFmtId="3" fontId="21" fillId="28" borderId="0" xfId="0" applyNumberFormat="1" applyFont="1" applyFill="1" applyBorder="1" applyAlignment="1" applyProtection="1">
      <alignment/>
      <protection locked="0"/>
    </xf>
    <xf numFmtId="3" fontId="21" fillId="39" borderId="29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8" borderId="0" xfId="0" applyNumberFormat="1" applyFont="1" applyFill="1" applyAlignment="1" applyProtection="1">
      <alignment/>
      <protection locked="0"/>
    </xf>
    <xf numFmtId="3" fontId="21" fillId="40" borderId="0" xfId="0" applyNumberFormat="1" applyFont="1" applyFill="1" applyAlignment="1" applyProtection="1">
      <alignment/>
      <protection locked="0"/>
    </xf>
    <xf numFmtId="3" fontId="21" fillId="25" borderId="18" xfId="0" applyNumberFormat="1" applyFont="1" applyFill="1" applyBorder="1" applyAlignment="1" applyProtection="1">
      <alignment/>
      <protection locked="0"/>
    </xf>
    <xf numFmtId="3" fontId="21" fillId="39" borderId="19" xfId="0" applyNumberFormat="1" applyFont="1" applyFill="1" applyBorder="1" applyAlignment="1" applyProtection="1">
      <alignment/>
      <protection locked="0"/>
    </xf>
    <xf numFmtId="3" fontId="21" fillId="26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6" borderId="0" xfId="0" applyNumberFormat="1" applyFont="1" applyFill="1" applyAlignment="1" applyProtection="1">
      <alignment/>
      <protection locked="0"/>
    </xf>
    <xf numFmtId="3" fontId="21" fillId="39" borderId="10" xfId="0" applyNumberFormat="1" applyFont="1" applyFill="1" applyBorder="1" applyAlignment="1" applyProtection="1">
      <alignment/>
      <protection locked="0"/>
    </xf>
    <xf numFmtId="0" fontId="21" fillId="26" borderId="0" xfId="0" applyFont="1" applyFill="1" applyAlignment="1">
      <alignment/>
    </xf>
    <xf numFmtId="3" fontId="21" fillId="25" borderId="14" xfId="0" applyNumberFormat="1" applyFont="1" applyFill="1" applyBorder="1" applyAlignment="1" applyProtection="1">
      <alignment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39" borderId="0" xfId="0" applyFont="1" applyFill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38" borderId="10" xfId="0" applyNumberFormat="1" applyFont="1" applyFill="1" applyBorder="1" applyAlignment="1" applyProtection="1">
      <alignment/>
      <protection locked="0"/>
    </xf>
    <xf numFmtId="3" fontId="21" fillId="27" borderId="10" xfId="0" applyNumberFormat="1" applyFont="1" applyFill="1" applyBorder="1" applyAlignment="1" applyProtection="1">
      <alignment/>
      <protection locked="0"/>
    </xf>
    <xf numFmtId="0" fontId="21" fillId="40" borderId="13" xfId="0" applyFont="1" applyFill="1" applyBorder="1" applyAlignment="1" applyProtection="1">
      <alignment horizontal="center" vertical="center" wrapText="1"/>
      <protection locked="0"/>
    </xf>
    <xf numFmtId="0" fontId="21" fillId="40" borderId="15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22" fillId="25" borderId="10" xfId="58" applyFont="1" applyFill="1" applyBorder="1" applyAlignment="1" applyProtection="1">
      <alignment horizontal="right" wrapText="1"/>
      <protection locked="0"/>
    </xf>
    <xf numFmtId="180" fontId="35" fillId="39" borderId="0" xfId="0" applyNumberFormat="1" applyFont="1" applyFill="1" applyAlignment="1" applyProtection="1">
      <alignment/>
      <protection locked="0"/>
    </xf>
    <xf numFmtId="180" fontId="35" fillId="25" borderId="10" xfId="0" applyNumberFormat="1" applyFont="1" applyFill="1" applyBorder="1" applyAlignment="1" applyProtection="1">
      <alignment/>
      <protection locked="0"/>
    </xf>
    <xf numFmtId="3" fontId="21" fillId="25" borderId="12" xfId="0" applyNumberFormat="1" applyFont="1" applyFill="1" applyBorder="1" applyAlignment="1" applyProtection="1">
      <alignment horizontal="right"/>
      <protection locked="0"/>
    </xf>
    <xf numFmtId="3" fontId="21" fillId="30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horizontal="center"/>
      <protection locked="0"/>
    </xf>
    <xf numFmtId="3" fontId="21" fillId="25" borderId="24" xfId="0" applyNumberFormat="1" applyFont="1" applyFill="1" applyBorder="1" applyAlignment="1" applyProtection="1">
      <alignment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4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26" borderId="0" xfId="0" applyFont="1" applyFill="1" applyAlignment="1" applyProtection="1">
      <alignment/>
      <protection locked="0"/>
    </xf>
    <xf numFmtId="0" fontId="22" fillId="39" borderId="0" xfId="0" applyFont="1" applyFill="1" applyAlignment="1" applyProtection="1">
      <alignment/>
      <protection locked="0"/>
    </xf>
    <xf numFmtId="3" fontId="22" fillId="27" borderId="10" xfId="0" applyNumberFormat="1" applyFont="1" applyFill="1" applyBorder="1" applyAlignment="1" applyProtection="1">
      <alignment/>
      <protection locked="0"/>
    </xf>
    <xf numFmtId="3" fontId="22" fillId="27" borderId="13" xfId="0" applyNumberFormat="1" applyFont="1" applyFill="1" applyBorder="1" applyAlignment="1" applyProtection="1">
      <alignment/>
      <protection locked="0"/>
    </xf>
    <xf numFmtId="3" fontId="38" fillId="27" borderId="13" xfId="0" applyNumberFormat="1" applyFont="1" applyFill="1" applyBorder="1" applyAlignment="1" applyProtection="1">
      <alignment/>
      <protection locked="0"/>
    </xf>
    <xf numFmtId="3" fontId="22" fillId="27" borderId="16" xfId="0" applyNumberFormat="1" applyFont="1" applyFill="1" applyBorder="1" applyAlignment="1" applyProtection="1">
      <alignment/>
      <protection locked="0"/>
    </xf>
    <xf numFmtId="3" fontId="22" fillId="39" borderId="15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3" fontId="22" fillId="25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39" borderId="0" xfId="0" applyNumberFormat="1" applyFont="1" applyFill="1" applyAlignment="1" applyProtection="1">
      <alignment/>
      <protection locked="0"/>
    </xf>
    <xf numFmtId="3" fontId="22" fillId="39" borderId="18" xfId="0" applyNumberFormat="1" applyFont="1" applyFill="1" applyBorder="1" applyAlignment="1" applyProtection="1">
      <alignment/>
      <protection locked="0"/>
    </xf>
    <xf numFmtId="3" fontId="22" fillId="36" borderId="28" xfId="0" applyNumberFormat="1" applyFont="1" applyFill="1" applyBorder="1" applyAlignment="1" applyProtection="1">
      <alignment/>
      <protection locked="0"/>
    </xf>
    <xf numFmtId="3" fontId="22" fillId="28" borderId="0" xfId="0" applyNumberFormat="1" applyFont="1" applyFill="1" applyAlignment="1" applyProtection="1">
      <alignment/>
      <protection locked="0"/>
    </xf>
    <xf numFmtId="3" fontId="22" fillId="37" borderId="0" xfId="0" applyNumberFormat="1" applyFont="1" applyFill="1" applyAlignment="1" applyProtection="1">
      <alignment/>
      <protection locked="0"/>
    </xf>
    <xf numFmtId="3" fontId="22" fillId="27" borderId="15" xfId="0" applyNumberFormat="1" applyFont="1" applyFill="1" applyBorder="1" applyAlignment="1" applyProtection="1">
      <alignment/>
      <protection locked="0"/>
    </xf>
    <xf numFmtId="3" fontId="22" fillId="39" borderId="0" xfId="0" applyNumberFormat="1" applyFont="1" applyFill="1" applyBorder="1" applyAlignment="1" applyProtection="1">
      <alignment/>
      <protection locked="0"/>
    </xf>
    <xf numFmtId="3" fontId="22" fillId="36" borderId="10" xfId="0" applyNumberFormat="1" applyFont="1" applyFill="1" applyBorder="1" applyAlignment="1" applyProtection="1">
      <alignment/>
      <protection locked="0"/>
    </xf>
    <xf numFmtId="3" fontId="22" fillId="27" borderId="12" xfId="0" applyNumberFormat="1" applyFont="1" applyFill="1" applyBorder="1" applyAlignment="1" applyProtection="1">
      <alignment horizontal="right"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3" fontId="22" fillId="28" borderId="0" xfId="0" applyNumberFormat="1" applyFont="1" applyFill="1" applyBorder="1" applyAlignment="1" applyProtection="1">
      <alignment/>
      <protection locked="0"/>
    </xf>
    <xf numFmtId="3" fontId="22" fillId="25" borderId="13" xfId="0" applyNumberFormat="1" applyFont="1" applyFill="1" applyBorder="1" applyAlignment="1" applyProtection="1">
      <alignment/>
      <protection locked="0"/>
    </xf>
    <xf numFmtId="3" fontId="22" fillId="39" borderId="29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38" borderId="0" xfId="0" applyNumberFormat="1" applyFont="1" applyFill="1" applyAlignment="1" applyProtection="1">
      <alignment/>
      <protection locked="0"/>
    </xf>
    <xf numFmtId="3" fontId="22" fillId="40" borderId="0" xfId="0" applyNumberFormat="1" applyFont="1" applyFill="1" applyAlignment="1" applyProtection="1">
      <alignment/>
      <protection locked="0"/>
    </xf>
    <xf numFmtId="3" fontId="43" fillId="27" borderId="10" xfId="0" applyNumberFormat="1" applyFont="1" applyFill="1" applyBorder="1" applyAlignment="1" applyProtection="1">
      <alignment/>
      <protection locked="0"/>
    </xf>
    <xf numFmtId="3" fontId="22" fillId="25" borderId="18" xfId="0" applyNumberFormat="1" applyFont="1" applyFill="1" applyBorder="1" applyAlignment="1" applyProtection="1">
      <alignment/>
      <protection locked="0"/>
    </xf>
    <xf numFmtId="3" fontId="22" fillId="39" borderId="19" xfId="0" applyNumberFormat="1" applyFont="1" applyFill="1" applyBorder="1" applyAlignment="1" applyProtection="1">
      <alignment/>
      <protection locked="0"/>
    </xf>
    <xf numFmtId="3" fontId="22" fillId="26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26" borderId="0" xfId="0" applyNumberFormat="1" applyFont="1" applyFill="1" applyAlignment="1" applyProtection="1">
      <alignment/>
      <protection locked="0"/>
    </xf>
    <xf numFmtId="3" fontId="22" fillId="35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39" borderId="10" xfId="0" applyNumberFormat="1" applyFont="1" applyFill="1" applyBorder="1" applyAlignment="1" applyProtection="1">
      <alignment/>
      <protection locked="0"/>
    </xf>
    <xf numFmtId="3" fontId="22" fillId="25" borderId="0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3" fontId="22" fillId="27" borderId="11" xfId="0" applyNumberFormat="1" applyFont="1" applyFill="1" applyBorder="1" applyAlignment="1" applyProtection="1">
      <alignment/>
      <protection locked="0"/>
    </xf>
    <xf numFmtId="3" fontId="22" fillId="27" borderId="14" xfId="0" applyNumberFormat="1" applyFont="1" applyFill="1" applyBorder="1" applyAlignment="1" applyProtection="1">
      <alignment/>
      <protection locked="0"/>
    </xf>
    <xf numFmtId="3" fontId="22" fillId="25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35" borderId="15" xfId="0" applyNumberFormat="1" applyFont="1" applyFill="1" applyBorder="1" applyAlignment="1" applyProtection="1">
      <alignment/>
      <protection locked="0"/>
    </xf>
    <xf numFmtId="3" fontId="22" fillId="38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3" fontId="21" fillId="35" borderId="10" xfId="0" applyNumberFormat="1" applyFont="1" applyFill="1" applyBorder="1" applyAlignment="1" applyProtection="1">
      <alignment/>
      <protection locked="0"/>
    </xf>
    <xf numFmtId="3" fontId="21" fillId="39" borderId="11" xfId="0" applyNumberFormat="1" applyFont="1" applyFill="1" applyBorder="1" applyAlignment="1" applyProtection="1">
      <alignment/>
      <protection locked="0"/>
    </xf>
    <xf numFmtId="3" fontId="21" fillId="35" borderId="15" xfId="0" applyNumberFormat="1" applyFont="1" applyFill="1" applyBorder="1" applyAlignment="1" applyProtection="1">
      <alignment/>
      <protection locked="0"/>
    </xf>
    <xf numFmtId="180" fontId="35" fillId="25" borderId="0" xfId="0" applyNumberFormat="1" applyFont="1" applyFill="1" applyAlignment="1" applyProtection="1">
      <alignment horizontal="center"/>
      <protection locked="0"/>
    </xf>
    <xf numFmtId="180" fontId="35" fillId="25" borderId="0" xfId="0" applyNumberFormat="1" applyFont="1" applyFill="1" applyAlignment="1" applyProtection="1">
      <alignment/>
      <protection locked="0"/>
    </xf>
    <xf numFmtId="180" fontId="35" fillId="31" borderId="13" xfId="0" applyNumberFormat="1" applyFont="1" applyFill="1" applyBorder="1" applyAlignment="1" applyProtection="1">
      <alignment horizontal="center" vertical="center" wrapText="1"/>
      <protection locked="0"/>
    </xf>
    <xf numFmtId="180" fontId="35" fillId="31" borderId="15" xfId="0" applyNumberFormat="1" applyFont="1" applyFill="1" applyBorder="1" applyAlignment="1" applyProtection="1">
      <alignment horizontal="center" vertical="center" wrapText="1"/>
      <protection locked="0"/>
    </xf>
    <xf numFmtId="180" fontId="35" fillId="38" borderId="0" xfId="0" applyNumberFormat="1" applyFont="1" applyFill="1" applyAlignment="1" applyProtection="1">
      <alignment/>
      <protection locked="0"/>
    </xf>
    <xf numFmtId="180" fontId="35" fillId="40" borderId="0" xfId="0" applyNumberFormat="1" applyFont="1" applyFill="1" applyAlignment="1" applyProtection="1">
      <alignment/>
      <protection locked="0"/>
    </xf>
    <xf numFmtId="180" fontId="35" fillId="26" borderId="0" xfId="0" applyNumberFormat="1" applyFont="1" applyFill="1" applyAlignment="1" applyProtection="1">
      <alignment/>
      <protection locked="0"/>
    </xf>
    <xf numFmtId="180" fontId="35" fillId="36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3" fontId="35" fillId="22" borderId="14" xfId="0" applyNumberFormat="1" applyFont="1" applyFill="1" applyBorder="1" applyAlignment="1">
      <alignment horizontal="center"/>
    </xf>
    <xf numFmtId="3" fontId="35" fillId="7" borderId="10" xfId="0" applyNumberFormat="1" applyFont="1" applyFill="1" applyBorder="1" applyAlignment="1">
      <alignment/>
    </xf>
    <xf numFmtId="3" fontId="35" fillId="31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31" borderId="15" xfId="0" applyNumberFormat="1" applyFont="1" applyFill="1" applyBorder="1" applyAlignment="1">
      <alignment/>
    </xf>
    <xf numFmtId="3" fontId="35" fillId="29" borderId="13" xfId="0" applyNumberFormat="1" applyFont="1" applyFill="1" applyBorder="1" applyAlignment="1">
      <alignment horizontal="center" wrapText="1"/>
    </xf>
    <xf numFmtId="3" fontId="35" fillId="29" borderId="15" xfId="0" applyNumberFormat="1" applyFont="1" applyFill="1" applyBorder="1" applyAlignment="1">
      <alignment horizontal="center" wrapText="1"/>
    </xf>
    <xf numFmtId="3" fontId="35" fillId="22" borderId="11" xfId="0" applyNumberFormat="1" applyFont="1" applyFill="1" applyBorder="1" applyAlignment="1">
      <alignment horizontal="center"/>
    </xf>
    <xf numFmtId="3" fontId="35" fillId="7" borderId="0" xfId="0" applyNumberFormat="1" applyFont="1" applyFill="1" applyAlignment="1">
      <alignment/>
    </xf>
    <xf numFmtId="3" fontId="35" fillId="15" borderId="10" xfId="0" applyNumberFormat="1" applyFont="1" applyFill="1" applyBorder="1" applyAlignment="1">
      <alignment/>
    </xf>
    <xf numFmtId="3" fontId="34" fillId="31" borderId="10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25" borderId="10" xfId="0" applyNumberFormat="1" applyFont="1" applyFill="1" applyBorder="1" applyAlignment="1">
      <alignment/>
    </xf>
    <xf numFmtId="3" fontId="34" fillId="25" borderId="10" xfId="0" applyNumberFormat="1" applyFont="1" applyFill="1" applyBorder="1" applyAlignment="1">
      <alignment/>
    </xf>
    <xf numFmtId="0" fontId="35" fillId="1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2" fontId="35" fillId="31" borderId="13" xfId="0" applyNumberFormat="1" applyFont="1" applyFill="1" applyBorder="1" applyAlignment="1" applyProtection="1">
      <alignment horizontal="center"/>
      <protection locked="0"/>
    </xf>
    <xf numFmtId="1" fontId="35" fillId="31" borderId="15" xfId="0" applyNumberFormat="1" applyFont="1" applyFill="1" applyBorder="1" applyAlignment="1" applyProtection="1">
      <alignment horizontal="center"/>
      <protection locked="0"/>
    </xf>
    <xf numFmtId="3" fontId="29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3" fontId="21" fillId="22" borderId="10" xfId="0" applyNumberFormat="1" applyFont="1" applyFill="1" applyBorder="1" applyAlignment="1">
      <alignment horizontal="center"/>
    </xf>
    <xf numFmtId="2" fontId="40" fillId="7" borderId="10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9" fontId="21" fillId="0" borderId="0" xfId="61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9" fontId="35" fillId="0" borderId="0" xfId="61" applyFont="1" applyAlignment="1">
      <alignment horizontal="right"/>
    </xf>
    <xf numFmtId="9" fontId="0" fillId="0" borderId="0" xfId="61" applyFont="1" applyAlignment="1">
      <alignment horizontal="right"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9" fontId="22" fillId="0" borderId="0" xfId="61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left"/>
    </xf>
    <xf numFmtId="0" fontId="4" fillId="0" borderId="0" xfId="53" applyAlignment="1" applyProtection="1">
      <alignment/>
      <protection locked="0"/>
    </xf>
    <xf numFmtId="0" fontId="23" fillId="25" borderId="10" xfId="0" applyFont="1" applyFill="1" applyBorder="1" applyAlignment="1" applyProtection="1">
      <alignment/>
      <protection locked="0"/>
    </xf>
    <xf numFmtId="9" fontId="21" fillId="25" borderId="10" xfId="0" applyNumberFormat="1" applyFont="1" applyFill="1" applyBorder="1" applyAlignment="1" applyProtection="1">
      <alignment/>
      <protection locked="0"/>
    </xf>
    <xf numFmtId="9" fontId="21" fillId="27" borderId="10" xfId="0" applyNumberFormat="1" applyFont="1" applyFill="1" applyBorder="1" applyAlignment="1" applyProtection="1">
      <alignment/>
      <protection locked="0"/>
    </xf>
    <xf numFmtId="9" fontId="21" fillId="39" borderId="10" xfId="0" applyNumberFormat="1" applyFont="1" applyFill="1" applyBorder="1" applyAlignment="1" applyProtection="1">
      <alignment/>
      <protection locked="0"/>
    </xf>
    <xf numFmtId="9" fontId="21" fillId="28" borderId="10" xfId="0" applyNumberFormat="1" applyFont="1" applyFill="1" applyBorder="1" applyAlignment="1" applyProtection="1">
      <alignment/>
      <protection locked="0"/>
    </xf>
    <xf numFmtId="9" fontId="21" fillId="25" borderId="15" xfId="0" applyNumberFormat="1" applyFont="1" applyFill="1" applyBorder="1" applyAlignment="1" applyProtection="1">
      <alignment/>
      <protection locked="0"/>
    </xf>
    <xf numFmtId="9" fontId="21" fillId="39" borderId="19" xfId="0" applyNumberFormat="1" applyFont="1" applyFill="1" applyBorder="1" applyAlignment="1" applyProtection="1">
      <alignment/>
      <protection locked="0"/>
    </xf>
    <xf numFmtId="9" fontId="21" fillId="0" borderId="10" xfId="0" applyNumberFormat="1" applyFont="1" applyFill="1" applyBorder="1" applyAlignment="1" applyProtection="1">
      <alignment/>
      <protection locked="0"/>
    </xf>
    <xf numFmtId="9" fontId="21" fillId="0" borderId="15" xfId="0" applyNumberFormat="1" applyFont="1" applyFill="1" applyBorder="1" applyAlignment="1" applyProtection="1">
      <alignment/>
      <protection locked="0"/>
    </xf>
    <xf numFmtId="9" fontId="21" fillId="38" borderId="10" xfId="0" applyNumberFormat="1" applyFont="1" applyFill="1" applyBorder="1" applyAlignment="1" applyProtection="1">
      <alignment/>
      <protection locked="0"/>
    </xf>
    <xf numFmtId="3" fontId="35" fillId="31" borderId="10" xfId="0" applyNumberFormat="1" applyFont="1" applyFill="1" applyBorder="1" applyAlignment="1" applyProtection="1">
      <alignment/>
      <protection locked="0"/>
    </xf>
    <xf numFmtId="3" fontId="35" fillId="31" borderId="13" xfId="0" applyNumberFormat="1" applyFont="1" applyFill="1" applyBorder="1" applyAlignment="1" applyProtection="1">
      <alignment/>
      <protection locked="0"/>
    </xf>
    <xf numFmtId="3" fontId="39" fillId="31" borderId="13" xfId="0" applyNumberFormat="1" applyFont="1" applyFill="1" applyBorder="1" applyAlignment="1" applyProtection="1">
      <alignment/>
      <protection locked="0"/>
    </xf>
    <xf numFmtId="3" fontId="35" fillId="31" borderId="16" xfId="0" applyNumberFormat="1" applyFont="1" applyFill="1" applyBorder="1" applyAlignment="1" applyProtection="1">
      <alignment/>
      <protection locked="0"/>
    </xf>
    <xf numFmtId="3" fontId="35" fillId="39" borderId="15" xfId="0" applyNumberFormat="1" applyFont="1" applyFill="1" applyBorder="1" applyAlignment="1" applyProtection="1">
      <alignment/>
      <protection locked="0"/>
    </xf>
    <xf numFmtId="3" fontId="35" fillId="36" borderId="0" xfId="0" applyNumberFormat="1" applyFont="1" applyFill="1" applyBorder="1" applyAlignment="1" applyProtection="1">
      <alignment/>
      <protection locked="0"/>
    </xf>
    <xf numFmtId="3" fontId="35" fillId="36" borderId="0" xfId="0" applyNumberFormat="1" applyFont="1" applyFill="1" applyAlignment="1" applyProtection="1">
      <alignment/>
      <protection locked="0"/>
    </xf>
    <xf numFmtId="3" fontId="35" fillId="36" borderId="10" xfId="0" applyNumberFormat="1" applyFont="1" applyFill="1" applyBorder="1" applyAlignment="1" applyProtection="1">
      <alignment/>
      <protection locked="0"/>
    </xf>
    <xf numFmtId="3" fontId="35" fillId="36" borderId="13" xfId="0" applyNumberFormat="1" applyFont="1" applyFill="1" applyBorder="1" applyAlignment="1" applyProtection="1">
      <alignment/>
      <protection locked="0"/>
    </xf>
    <xf numFmtId="3" fontId="35" fillId="36" borderId="16" xfId="0" applyNumberFormat="1" applyFont="1" applyFill="1" applyBorder="1" applyAlignment="1" applyProtection="1">
      <alignment/>
      <protection locked="0"/>
    </xf>
    <xf numFmtId="3" fontId="35" fillId="36" borderId="15" xfId="0" applyNumberFormat="1" applyFont="1" applyFill="1" applyBorder="1" applyAlignment="1" applyProtection="1">
      <alignment/>
      <protection locked="0"/>
    </xf>
    <xf numFmtId="3" fontId="35" fillId="25" borderId="0" xfId="0" applyNumberFormat="1" applyFont="1" applyFill="1" applyBorder="1" applyAlignment="1" applyProtection="1">
      <alignment/>
      <protection locked="0"/>
    </xf>
    <xf numFmtId="3" fontId="35" fillId="39" borderId="18" xfId="0" applyNumberFormat="1" applyFont="1" applyFill="1" applyBorder="1" applyAlignment="1" applyProtection="1">
      <alignment/>
      <protection locked="0"/>
    </xf>
    <xf numFmtId="3" fontId="35" fillId="36" borderId="28" xfId="0" applyNumberFormat="1" applyFont="1" applyFill="1" applyBorder="1" applyAlignment="1" applyProtection="1">
      <alignment/>
      <protection locked="0"/>
    </xf>
    <xf numFmtId="3" fontId="35" fillId="40" borderId="0" xfId="0" applyNumberFormat="1" applyFont="1" applyFill="1" applyAlignment="1" applyProtection="1">
      <alignment/>
      <protection locked="0"/>
    </xf>
    <xf numFmtId="3" fontId="35" fillId="28" borderId="0" xfId="0" applyNumberFormat="1" applyFont="1" applyFill="1" applyAlignment="1" applyProtection="1">
      <alignment/>
      <protection locked="0"/>
    </xf>
    <xf numFmtId="3" fontId="35" fillId="37" borderId="0" xfId="0" applyNumberFormat="1" applyFont="1" applyFill="1" applyAlignment="1" applyProtection="1">
      <alignment/>
      <protection locked="0"/>
    </xf>
    <xf numFmtId="3" fontId="35" fillId="31" borderId="15" xfId="0" applyNumberFormat="1" applyFont="1" applyFill="1" applyBorder="1" applyAlignment="1" applyProtection="1">
      <alignment/>
      <protection locked="0"/>
    </xf>
    <xf numFmtId="3" fontId="35" fillId="31" borderId="12" xfId="0" applyNumberFormat="1" applyFont="1" applyFill="1" applyBorder="1" applyAlignment="1" applyProtection="1">
      <alignment horizontal="right"/>
      <protection locked="0"/>
    </xf>
    <xf numFmtId="3" fontId="35" fillId="26" borderId="10" xfId="0" applyNumberFormat="1" applyFont="1" applyFill="1" applyBorder="1" applyAlignment="1" applyProtection="1">
      <alignment/>
      <protection locked="0"/>
    </xf>
    <xf numFmtId="3" fontId="35" fillId="38" borderId="0" xfId="0" applyNumberFormat="1" applyFont="1" applyFill="1" applyAlignment="1" applyProtection="1">
      <alignment/>
      <protection locked="0"/>
    </xf>
    <xf numFmtId="3" fontId="35" fillId="28" borderId="0" xfId="0" applyNumberFormat="1" applyFont="1" applyFill="1" applyBorder="1" applyAlignment="1" applyProtection="1">
      <alignment/>
      <protection locked="0"/>
    </xf>
    <xf numFmtId="3" fontId="35" fillId="39" borderId="29" xfId="0" applyNumberFormat="1" applyFont="1" applyFill="1" applyBorder="1" applyAlignment="1" applyProtection="1">
      <alignment/>
      <protection locked="0"/>
    </xf>
    <xf numFmtId="3" fontId="35" fillId="25" borderId="0" xfId="0" applyNumberFormat="1" applyFont="1" applyFill="1" applyAlignment="1" applyProtection="1">
      <alignment/>
      <protection locked="0"/>
    </xf>
    <xf numFmtId="3" fontId="36" fillId="31" borderId="10" xfId="0" applyNumberFormat="1" applyFont="1" applyFill="1" applyBorder="1" applyAlignment="1" applyProtection="1">
      <alignment/>
      <protection locked="0"/>
    </xf>
    <xf numFmtId="3" fontId="35" fillId="36" borderId="18" xfId="0" applyNumberFormat="1" applyFont="1" applyFill="1" applyBorder="1" applyAlignment="1" applyProtection="1">
      <alignment/>
      <protection locked="0"/>
    </xf>
    <xf numFmtId="3" fontId="35" fillId="26" borderId="0" xfId="0" applyNumberFormat="1" applyFont="1" applyFill="1" applyBorder="1" applyAlignment="1" applyProtection="1">
      <alignment/>
      <protection locked="0"/>
    </xf>
    <xf numFmtId="3" fontId="35" fillId="26" borderId="0" xfId="0" applyNumberFormat="1" applyFont="1" applyFill="1" applyAlignment="1" applyProtection="1">
      <alignment/>
      <protection locked="0"/>
    </xf>
    <xf numFmtId="3" fontId="35" fillId="31" borderId="24" xfId="0" applyNumberFormat="1" applyFont="1" applyFill="1" applyBorder="1" applyAlignment="1" applyProtection="1">
      <alignment/>
      <protection locked="0"/>
    </xf>
    <xf numFmtId="3" fontId="34" fillId="25" borderId="0" xfId="0" applyNumberFormat="1" applyFont="1" applyFill="1" applyBorder="1" applyAlignment="1" applyProtection="1">
      <alignment/>
      <protection locked="0"/>
    </xf>
    <xf numFmtId="3" fontId="35" fillId="31" borderId="11" xfId="0" applyNumberFormat="1" applyFont="1" applyFill="1" applyBorder="1" applyAlignment="1" applyProtection="1">
      <alignment/>
      <protection locked="0"/>
    </xf>
    <xf numFmtId="3" fontId="35" fillId="31" borderId="14" xfId="0" applyNumberFormat="1" applyFont="1" applyFill="1" applyBorder="1" applyAlignment="1" applyProtection="1">
      <alignment/>
      <protection locked="0"/>
    </xf>
    <xf numFmtId="3" fontId="35" fillId="36" borderId="19" xfId="0" applyNumberFormat="1" applyFont="1" applyFill="1" applyBorder="1" applyAlignment="1" applyProtection="1">
      <alignment/>
      <protection locked="0"/>
    </xf>
    <xf numFmtId="3" fontId="35" fillId="40" borderId="13" xfId="0" applyNumberFormat="1" applyFont="1" applyFill="1" applyBorder="1" applyAlignment="1" applyProtection="1">
      <alignment horizontal="center" vertical="center" wrapText="1"/>
      <protection locked="0"/>
    </xf>
    <xf numFmtId="3" fontId="35" fillId="40" borderId="15" xfId="0" applyNumberFormat="1" applyFont="1" applyFill="1" applyBorder="1" applyAlignment="1" applyProtection="1">
      <alignment horizontal="center" vertical="center"/>
      <protection locked="0"/>
    </xf>
    <xf numFmtId="3" fontId="35" fillId="25" borderId="10" xfId="0" applyNumberFormat="1" applyFont="1" applyFill="1" applyBorder="1" applyAlignment="1" applyProtection="1">
      <alignment horizontal="center"/>
      <protection locked="0"/>
    </xf>
    <xf numFmtId="9" fontId="21" fillId="25" borderId="13" xfId="0" applyNumberFormat="1" applyFont="1" applyFill="1" applyBorder="1" applyAlignment="1" applyProtection="1">
      <alignment/>
      <protection locked="0"/>
    </xf>
    <xf numFmtId="9" fontId="25" fillId="25" borderId="13" xfId="0" applyNumberFormat="1" applyFont="1" applyFill="1" applyBorder="1" applyAlignment="1" applyProtection="1">
      <alignment/>
      <protection locked="0"/>
    </xf>
    <xf numFmtId="9" fontId="21" fillId="25" borderId="16" xfId="0" applyNumberFormat="1" applyFont="1" applyFill="1" applyBorder="1" applyAlignment="1" applyProtection="1">
      <alignment/>
      <protection locked="0"/>
    </xf>
    <xf numFmtId="9" fontId="21" fillId="39" borderId="15" xfId="0" applyNumberFormat="1" applyFont="1" applyFill="1" applyBorder="1" applyAlignment="1" applyProtection="1">
      <alignment/>
      <protection locked="0"/>
    </xf>
    <xf numFmtId="9" fontId="21" fillId="24" borderId="0" xfId="0" applyNumberFormat="1" applyFont="1" applyFill="1" applyBorder="1" applyAlignment="1" applyProtection="1">
      <alignment/>
      <protection locked="0"/>
    </xf>
    <xf numFmtId="9" fontId="21" fillId="5" borderId="0" xfId="0" applyNumberFormat="1" applyFont="1" applyFill="1" applyAlignment="1" applyProtection="1">
      <alignment/>
      <protection locked="0"/>
    </xf>
    <xf numFmtId="9" fontId="21" fillId="39" borderId="0" xfId="0" applyNumberFormat="1" applyFont="1" applyFill="1" applyAlignment="1" applyProtection="1">
      <alignment/>
      <protection locked="0"/>
    </xf>
    <xf numFmtId="9" fontId="21" fillId="39" borderId="18" xfId="0" applyNumberFormat="1" applyFont="1" applyFill="1" applyBorder="1" applyAlignment="1" applyProtection="1">
      <alignment/>
      <protection locked="0"/>
    </xf>
    <xf numFmtId="9" fontId="21" fillId="36" borderId="10" xfId="0" applyNumberFormat="1" applyFont="1" applyFill="1" applyBorder="1" applyAlignment="1" applyProtection="1">
      <alignment/>
      <protection locked="0"/>
    </xf>
    <xf numFmtId="9" fontId="21" fillId="36" borderId="28" xfId="0" applyNumberFormat="1" applyFont="1" applyFill="1" applyBorder="1" applyAlignment="1" applyProtection="1">
      <alignment/>
      <protection locked="0"/>
    </xf>
    <xf numFmtId="9" fontId="21" fillId="25" borderId="0" xfId="0" applyNumberFormat="1" applyFont="1" applyFill="1" applyBorder="1" applyAlignment="1" applyProtection="1">
      <alignment/>
      <protection locked="0"/>
    </xf>
    <xf numFmtId="9" fontId="21" fillId="40" borderId="0" xfId="0" applyNumberFormat="1" applyFont="1" applyFill="1" applyAlignment="1" applyProtection="1">
      <alignment/>
      <protection locked="0"/>
    </xf>
    <xf numFmtId="9" fontId="21" fillId="28" borderId="0" xfId="0" applyNumberFormat="1" applyFont="1" applyFill="1" applyAlignment="1" applyProtection="1">
      <alignment/>
      <protection locked="0"/>
    </xf>
    <xf numFmtId="9" fontId="21" fillId="37" borderId="0" xfId="0" applyNumberFormat="1" applyFont="1" applyFill="1" applyAlignment="1" applyProtection="1">
      <alignment/>
      <protection locked="0"/>
    </xf>
    <xf numFmtId="9" fontId="21" fillId="39" borderId="0" xfId="0" applyNumberFormat="1" applyFont="1" applyFill="1" applyBorder="1" applyAlignment="1" applyProtection="1">
      <alignment/>
      <protection locked="0"/>
    </xf>
    <xf numFmtId="9" fontId="21" fillId="25" borderId="12" xfId="0" applyNumberFormat="1" applyFont="1" applyFill="1" applyBorder="1" applyAlignment="1" applyProtection="1">
      <alignment horizontal="right"/>
      <protection locked="0"/>
    </xf>
    <xf numFmtId="9" fontId="21" fillId="26" borderId="10" xfId="0" applyNumberFormat="1" applyFont="1" applyFill="1" applyBorder="1" applyAlignment="1" applyProtection="1">
      <alignment/>
      <protection locked="0"/>
    </xf>
    <xf numFmtId="9" fontId="21" fillId="38" borderId="0" xfId="0" applyNumberFormat="1" applyFont="1" applyFill="1" applyAlignment="1" applyProtection="1">
      <alignment/>
      <protection locked="0"/>
    </xf>
    <xf numFmtId="9" fontId="21" fillId="28" borderId="0" xfId="0" applyNumberFormat="1" applyFont="1" applyFill="1" applyBorder="1" applyAlignment="1" applyProtection="1">
      <alignment/>
      <protection locked="0"/>
    </xf>
    <xf numFmtId="9" fontId="21" fillId="39" borderId="29" xfId="0" applyNumberFormat="1" applyFont="1" applyFill="1" applyBorder="1" applyAlignment="1" applyProtection="1">
      <alignment/>
      <protection locked="0"/>
    </xf>
    <xf numFmtId="9" fontId="21" fillId="25" borderId="0" xfId="0" applyNumberFormat="1" applyFont="1" applyFill="1" applyAlignment="1" applyProtection="1">
      <alignment/>
      <protection locked="0"/>
    </xf>
    <xf numFmtId="9" fontId="21" fillId="0" borderId="0" xfId="0" applyNumberFormat="1" applyFont="1" applyFill="1" applyAlignment="1" applyProtection="1">
      <alignment/>
      <protection locked="0"/>
    </xf>
    <xf numFmtId="9" fontId="21" fillId="24" borderId="18" xfId="0" applyNumberFormat="1" applyFont="1" applyFill="1" applyBorder="1" applyAlignment="1" applyProtection="1">
      <alignment/>
      <protection locked="0"/>
    </xf>
    <xf numFmtId="9" fontId="21" fillId="26" borderId="0" xfId="0" applyNumberFormat="1" applyFont="1" applyFill="1" applyBorder="1" applyAlignment="1" applyProtection="1">
      <alignment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21" fillId="26" borderId="0" xfId="0" applyNumberFormat="1" applyFont="1" applyFill="1" applyAlignment="1" applyProtection="1">
      <alignment/>
      <protection locked="0"/>
    </xf>
    <xf numFmtId="9" fontId="21" fillId="0" borderId="10" xfId="0" applyNumberFormat="1" applyFont="1" applyBorder="1" applyAlignment="1" applyProtection="1">
      <alignment/>
      <protection locked="0"/>
    </xf>
    <xf numFmtId="9" fontId="21" fillId="28" borderId="25" xfId="0" applyNumberFormat="1" applyFont="1" applyFill="1" applyBorder="1" applyAlignment="1" applyProtection="1">
      <alignment/>
      <protection locked="0"/>
    </xf>
    <xf numFmtId="9" fontId="21" fillId="25" borderId="0" xfId="0" applyNumberFormat="1" applyFont="1" applyFill="1" applyAlignment="1">
      <alignment/>
    </xf>
    <xf numFmtId="9" fontId="21" fillId="7" borderId="0" xfId="0" applyNumberFormat="1" applyFont="1" applyFill="1" applyBorder="1" applyAlignment="1" applyProtection="1">
      <alignment/>
      <protection locked="0"/>
    </xf>
    <xf numFmtId="9" fontId="21" fillId="25" borderId="11" xfId="0" applyNumberFormat="1" applyFont="1" applyFill="1" applyBorder="1" applyAlignment="1" applyProtection="1">
      <alignment/>
      <protection locked="0"/>
    </xf>
    <xf numFmtId="9" fontId="21" fillId="0" borderId="13" xfId="0" applyNumberFormat="1" applyFont="1" applyFill="1" applyBorder="1" applyAlignment="1" applyProtection="1">
      <alignment/>
      <protection locked="0"/>
    </xf>
    <xf numFmtId="9" fontId="21" fillId="0" borderId="16" xfId="0" applyNumberFormat="1" applyFont="1" applyFill="1" applyBorder="1" applyAlignment="1" applyProtection="1">
      <alignment/>
      <protection locked="0"/>
    </xf>
    <xf numFmtId="9" fontId="21" fillId="39" borderId="25" xfId="0" applyNumberFormat="1" applyFont="1" applyFill="1" applyBorder="1" applyAlignment="1" applyProtection="1">
      <alignment/>
      <protection locked="0"/>
    </xf>
    <xf numFmtId="9" fontId="21" fillId="7" borderId="0" xfId="0" applyNumberFormat="1" applyFont="1" applyFill="1" applyAlignment="1" applyProtection="1">
      <alignment/>
      <protection locked="0"/>
    </xf>
    <xf numFmtId="9" fontId="21" fillId="25" borderId="10" xfId="0" applyNumberFormat="1" applyFont="1" applyFill="1" applyBorder="1" applyAlignment="1" applyProtection="1">
      <alignment horizontal="center"/>
      <protection locked="0"/>
    </xf>
    <xf numFmtId="0" fontId="21" fillId="25" borderId="10" xfId="0" applyNumberFormat="1" applyFont="1" applyFill="1" applyBorder="1" applyAlignment="1" applyProtection="1">
      <alignment/>
      <protection locked="0"/>
    </xf>
    <xf numFmtId="9" fontId="21" fillId="0" borderId="10" xfId="0" applyNumberFormat="1" applyFont="1" applyFill="1" applyBorder="1" applyAlignment="1">
      <alignment/>
    </xf>
    <xf numFmtId="9" fontId="21" fillId="0" borderId="10" xfId="0" applyNumberFormat="1" applyFont="1" applyBorder="1" applyAlignment="1">
      <alignment/>
    </xf>
    <xf numFmtId="9" fontId="21" fillId="25" borderId="10" xfId="0" applyNumberFormat="1" applyFont="1" applyFill="1" applyBorder="1" applyAlignment="1">
      <alignment/>
    </xf>
    <xf numFmtId="9" fontId="22" fillId="15" borderId="10" xfId="0" applyNumberFormat="1" applyFont="1" applyFill="1" applyBorder="1" applyAlignment="1">
      <alignment/>
    </xf>
    <xf numFmtId="9" fontId="21" fillId="7" borderId="0" xfId="0" applyNumberFormat="1" applyFont="1" applyFill="1" applyAlignment="1">
      <alignment/>
    </xf>
    <xf numFmtId="9" fontId="21" fillId="15" borderId="10" xfId="0" applyNumberFormat="1" applyFont="1" applyFill="1" applyBorder="1" applyAlignment="1">
      <alignment/>
    </xf>
    <xf numFmtId="9" fontId="21" fillId="7" borderId="10" xfId="0" applyNumberFormat="1" applyFont="1" applyFill="1" applyBorder="1" applyAlignment="1">
      <alignment/>
    </xf>
    <xf numFmtId="3" fontId="34" fillId="42" borderId="10" xfId="0" applyNumberFormat="1" applyFont="1" applyFill="1" applyBorder="1" applyAlignment="1">
      <alignment/>
    </xf>
    <xf numFmtId="180" fontId="35" fillId="25" borderId="0" xfId="0" applyNumberFormat="1" applyFont="1" applyFill="1" applyAlignment="1">
      <alignment/>
    </xf>
    <xf numFmtId="180" fontId="34" fillId="25" borderId="10" xfId="0" applyNumberFormat="1" applyFont="1" applyFill="1" applyBorder="1" applyAlignment="1">
      <alignment/>
    </xf>
    <xf numFmtId="180" fontId="34" fillId="25" borderId="0" xfId="0" applyNumberFormat="1" applyFont="1" applyFill="1" applyAlignment="1">
      <alignment/>
    </xf>
    <xf numFmtId="180" fontId="34" fillId="25" borderId="15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80" fontId="34" fillId="25" borderId="0" xfId="0" applyNumberFormat="1" applyFont="1" applyFill="1" applyBorder="1" applyAlignment="1" applyProtection="1">
      <alignment/>
      <protection locked="0"/>
    </xf>
    <xf numFmtId="180" fontId="34" fillId="25" borderId="0" xfId="0" applyNumberFormat="1" applyFont="1" applyFill="1" applyBorder="1" applyAlignment="1">
      <alignment/>
    </xf>
    <xf numFmtId="0" fontId="23" fillId="25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9" borderId="13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 wrapText="1"/>
    </xf>
    <xf numFmtId="3" fontId="22" fillId="29" borderId="13" xfId="0" applyNumberFormat="1" applyFont="1" applyFill="1" applyBorder="1" applyAlignment="1">
      <alignment horizontal="center" vertical="center" wrapText="1"/>
    </xf>
    <xf numFmtId="3" fontId="22" fillId="29" borderId="15" xfId="0" applyNumberFormat="1" applyFont="1" applyFill="1" applyBorder="1" applyAlignment="1">
      <alignment horizontal="center" vertical="center" wrapText="1"/>
    </xf>
    <xf numFmtId="3" fontId="22" fillId="29" borderId="13" xfId="0" applyNumberFormat="1" applyFont="1" applyFill="1" applyBorder="1" applyAlignment="1">
      <alignment horizontal="center" wrapText="1"/>
    </xf>
    <xf numFmtId="3" fontId="22" fillId="29" borderId="15" xfId="0" applyNumberFormat="1" applyFont="1" applyFill="1" applyBorder="1" applyAlignment="1">
      <alignment horizontal="center" wrapText="1"/>
    </xf>
    <xf numFmtId="3" fontId="21" fillId="29" borderId="13" xfId="0" applyNumberFormat="1" applyFont="1" applyFill="1" applyBorder="1" applyAlignment="1">
      <alignment horizontal="center" vertical="center" wrapText="1"/>
    </xf>
    <xf numFmtId="3" fontId="21" fillId="29" borderId="15" xfId="0" applyNumberFormat="1" applyFont="1" applyFill="1" applyBorder="1" applyAlignment="1">
      <alignment horizontal="center" vertical="center" wrapText="1"/>
    </xf>
    <xf numFmtId="3" fontId="22" fillId="29" borderId="18" xfId="0" applyNumberFormat="1" applyFont="1" applyFill="1" applyBorder="1" applyAlignment="1">
      <alignment horizontal="center" vertical="center" wrapText="1"/>
    </xf>
    <xf numFmtId="3" fontId="22" fillId="29" borderId="18" xfId="0" applyNumberFormat="1" applyFont="1" applyFill="1" applyBorder="1" applyAlignment="1">
      <alignment horizontal="center" wrapText="1"/>
    </xf>
    <xf numFmtId="0" fontId="21" fillId="29" borderId="18" xfId="0" applyFont="1" applyFill="1" applyBorder="1" applyAlignment="1">
      <alignment horizontal="center" vertical="center"/>
    </xf>
    <xf numFmtId="0" fontId="21" fillId="29" borderId="15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29" borderId="1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21" fillId="29" borderId="18" xfId="0" applyNumberFormat="1" applyFont="1" applyFill="1" applyBorder="1" applyAlignment="1">
      <alignment horizontal="center" vertical="center" wrapText="1"/>
    </xf>
    <xf numFmtId="3" fontId="35" fillId="29" borderId="13" xfId="0" applyNumberFormat="1" applyFont="1" applyFill="1" applyBorder="1" applyAlignment="1">
      <alignment horizontal="center" wrapText="1"/>
    </xf>
    <xf numFmtId="3" fontId="35" fillId="29" borderId="18" xfId="0" applyNumberFormat="1" applyFont="1" applyFill="1" applyBorder="1" applyAlignment="1">
      <alignment horizontal="center" wrapText="1"/>
    </xf>
    <xf numFmtId="3" fontId="35" fillId="29" borderId="15" xfId="0" applyNumberFormat="1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left"/>
    </xf>
    <xf numFmtId="0" fontId="21" fillId="25" borderId="12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29" borderId="0" xfId="0" applyFont="1" applyFill="1" applyBorder="1" applyAlignment="1">
      <alignment horizontal="center"/>
    </xf>
    <xf numFmtId="0" fontId="21" fillId="29" borderId="31" xfId="0" applyFont="1" applyFill="1" applyBorder="1" applyAlignment="1">
      <alignment horizontal="center"/>
    </xf>
    <xf numFmtId="0" fontId="21" fillId="29" borderId="25" xfId="0" applyFont="1" applyFill="1" applyBorder="1" applyAlignment="1">
      <alignment horizontal="center"/>
    </xf>
    <xf numFmtId="0" fontId="21" fillId="29" borderId="2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25" borderId="11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2" fillId="25" borderId="13" xfId="0" applyFont="1" applyFill="1" applyBorder="1" applyAlignment="1" applyProtection="1">
      <alignment horizontal="center"/>
      <protection locked="0"/>
    </xf>
    <xf numFmtId="0" fontId="22" fillId="25" borderId="15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vertical="top" wrapText="1"/>
      <protection locked="0"/>
    </xf>
    <xf numFmtId="0" fontId="21" fillId="25" borderId="12" xfId="0" applyFont="1" applyFill="1" applyBorder="1" applyAlignment="1" applyProtection="1">
      <alignment horizontal="left" vertical="top" wrapText="1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3" fillId="36" borderId="32" xfId="0" applyFont="1" applyFill="1" applyBorder="1" applyAlignment="1" applyProtection="1">
      <alignment horizontal="left"/>
      <protection locked="0"/>
    </xf>
    <xf numFmtId="0" fontId="23" fillId="36" borderId="33" xfId="0" applyFont="1" applyFill="1" applyBorder="1" applyAlignment="1" applyProtection="1">
      <alignment horizontal="left"/>
      <protection locked="0"/>
    </xf>
    <xf numFmtId="0" fontId="21" fillId="25" borderId="10" xfId="0" applyFont="1" applyFill="1" applyBorder="1" applyAlignment="1" applyProtection="1">
      <alignment horizontal="left"/>
      <protection locked="0"/>
    </xf>
    <xf numFmtId="2" fontId="23" fillId="34" borderId="13" xfId="0" applyNumberFormat="1" applyFont="1" applyFill="1" applyBorder="1" applyAlignment="1" applyProtection="1">
      <alignment horizontal="center"/>
      <protection locked="0"/>
    </xf>
    <xf numFmtId="2" fontId="23" fillId="34" borderId="15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wrapText="1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35" fillId="28" borderId="25" xfId="0" applyFont="1" applyFill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3" fillId="39" borderId="11" xfId="0" applyFont="1" applyFill="1" applyBorder="1" applyAlignment="1" applyProtection="1">
      <alignment horizontal="left"/>
      <protection locked="0"/>
    </xf>
    <xf numFmtId="0" fontId="23" fillId="39" borderId="12" xfId="0" applyFont="1" applyFill="1" applyBorder="1" applyAlignment="1" applyProtection="1">
      <alignment horizontal="left"/>
      <protection locked="0"/>
    </xf>
    <xf numFmtId="0" fontId="23" fillId="28" borderId="0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3" fillId="26" borderId="0" xfId="0" applyFont="1" applyFill="1" applyBorder="1" applyAlignment="1" applyProtection="1">
      <alignment horizontal="left"/>
      <protection locked="0"/>
    </xf>
    <xf numFmtId="0" fontId="23" fillId="26" borderId="11" xfId="0" applyFont="1" applyFill="1" applyBorder="1" applyAlignment="1" applyProtection="1">
      <alignment horizontal="left"/>
      <protection locked="0"/>
    </xf>
    <xf numFmtId="0" fontId="23" fillId="26" borderId="12" xfId="0" applyFont="1" applyFill="1" applyBorder="1" applyAlignment="1" applyProtection="1">
      <alignment horizontal="left"/>
      <protection locked="0"/>
    </xf>
    <xf numFmtId="0" fontId="23" fillId="38" borderId="0" xfId="0" applyFont="1" applyFill="1" applyAlignment="1" applyProtection="1">
      <alignment horizontal="left"/>
      <protection locked="0"/>
    </xf>
    <xf numFmtId="0" fontId="23" fillId="28" borderId="11" xfId="0" applyFont="1" applyFill="1" applyBorder="1" applyAlignment="1" applyProtection="1">
      <alignment horizontal="left"/>
      <protection locked="0"/>
    </xf>
    <xf numFmtId="0" fontId="23" fillId="28" borderId="12" xfId="0" applyFont="1" applyFill="1" applyBorder="1" applyAlignment="1" applyProtection="1">
      <alignment horizontal="left"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left" wrapText="1"/>
      <protection locked="0"/>
    </xf>
    <xf numFmtId="0" fontId="21" fillId="25" borderId="31" xfId="0" applyFont="1" applyFill="1" applyBorder="1" applyAlignment="1" applyProtection="1">
      <alignment horizontal="left" wrapText="1"/>
      <protection locked="0"/>
    </xf>
    <xf numFmtId="0" fontId="0" fillId="25" borderId="12" xfId="0" applyFill="1" applyBorder="1" applyAlignment="1">
      <alignment/>
    </xf>
    <xf numFmtId="0" fontId="23" fillId="7" borderId="0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34" fillId="39" borderId="25" xfId="0" applyFont="1" applyFill="1" applyBorder="1" applyAlignment="1" applyProtection="1">
      <alignment horizontal="left"/>
      <protection locked="0"/>
    </xf>
    <xf numFmtId="0" fontId="23" fillId="26" borderId="0" xfId="0" applyFont="1" applyFill="1" applyAlignment="1" applyProtection="1">
      <alignment horizontal="left"/>
      <protection locked="0"/>
    </xf>
    <xf numFmtId="0" fontId="35" fillId="28" borderId="11" xfId="0" applyFont="1" applyFill="1" applyBorder="1" applyAlignment="1" applyProtection="1">
      <alignment wrapText="1"/>
      <protection locked="0"/>
    </xf>
    <xf numFmtId="0" fontId="35" fillId="28" borderId="12" xfId="0" applyFont="1" applyFill="1" applyBorder="1" applyAlignment="1" applyProtection="1">
      <alignment wrapText="1"/>
      <protection locked="0"/>
    </xf>
    <xf numFmtId="0" fontId="22" fillId="25" borderId="11" xfId="0" applyFont="1" applyFill="1" applyBorder="1" applyAlignment="1" applyProtection="1">
      <alignment horizontal="left" wrapText="1"/>
      <protection locked="0"/>
    </xf>
    <xf numFmtId="0" fontId="22" fillId="25" borderId="12" xfId="0" applyFont="1" applyFill="1" applyBorder="1" applyAlignment="1" applyProtection="1">
      <alignment horizontal="left" wrapText="1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horizontal="left" vertical="center" wrapText="1"/>
      <protection locked="0"/>
    </xf>
    <xf numFmtId="0" fontId="35" fillId="7" borderId="0" xfId="0" applyFont="1" applyFill="1" applyBorder="1" applyAlignment="1" applyProtection="1">
      <alignment horizontal="left"/>
      <protection locked="0"/>
    </xf>
    <xf numFmtId="0" fontId="22" fillId="25" borderId="11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left"/>
    </xf>
    <xf numFmtId="0" fontId="22" fillId="25" borderId="11" xfId="0" applyFont="1" applyFill="1" applyBorder="1" applyAlignment="1" applyProtection="1">
      <alignment wrapText="1"/>
      <protection locked="0"/>
    </xf>
    <xf numFmtId="0" fontId="22" fillId="25" borderId="12" xfId="0" applyFont="1" applyFill="1" applyBorder="1" applyAlignment="1" applyProtection="1">
      <alignment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35" fillId="39" borderId="11" xfId="0" applyFont="1" applyFill="1" applyBorder="1" applyAlignment="1" applyProtection="1">
      <alignment horizontal="left"/>
      <protection locked="0"/>
    </xf>
    <xf numFmtId="0" fontId="35" fillId="39" borderId="12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left"/>
      <protection locked="0"/>
    </xf>
    <xf numFmtId="0" fontId="21" fillId="25" borderId="31" xfId="0" applyFont="1" applyFill="1" applyBorder="1" applyAlignment="1" applyProtection="1">
      <alignment horizontal="left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1" fillId="25" borderId="24" xfId="0" applyFont="1" applyFill="1" applyBorder="1" applyAlignment="1" applyProtection="1">
      <alignment wrapText="1"/>
      <protection locked="0"/>
    </xf>
    <xf numFmtId="0" fontId="21" fillId="25" borderId="20" xfId="0" applyFont="1" applyFill="1" applyBorder="1" applyAlignment="1" applyProtection="1">
      <alignment wrapText="1"/>
      <protection locked="0"/>
    </xf>
    <xf numFmtId="9" fontId="21" fillId="7" borderId="25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0" fillId="39" borderId="25" xfId="0" applyFont="1" applyFill="1" applyBorder="1" applyAlignment="1" applyProtection="1">
      <alignment horizontal="left"/>
      <protection locked="0"/>
    </xf>
    <xf numFmtId="0" fontId="23" fillId="36" borderId="11" xfId="0" applyFont="1" applyFill="1" applyBorder="1" applyAlignment="1" applyProtection="1">
      <alignment horizontal="left"/>
      <protection locked="0"/>
    </xf>
    <xf numFmtId="0" fontId="23" fillId="36" borderId="12" xfId="0" applyFont="1" applyFill="1" applyBorder="1" applyAlignment="1" applyProtection="1">
      <alignment horizontal="left"/>
      <protection locked="0"/>
    </xf>
    <xf numFmtId="0" fontId="21" fillId="27" borderId="0" xfId="0" applyFont="1" applyFill="1" applyBorder="1" applyAlignment="1" applyProtection="1">
      <alignment horizontal="left"/>
      <protection locked="0"/>
    </xf>
    <xf numFmtId="0" fontId="21" fillId="27" borderId="0" xfId="0" applyFont="1" applyFill="1" applyBorder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left"/>
      <protection locked="0"/>
    </xf>
    <xf numFmtId="0" fontId="23" fillId="39" borderId="21" xfId="0" applyFont="1" applyFill="1" applyBorder="1" applyAlignment="1" applyProtection="1">
      <alignment horizontal="left"/>
      <protection locked="0"/>
    </xf>
    <xf numFmtId="0" fontId="0" fillId="39" borderId="22" xfId="0" applyFont="1" applyFill="1" applyBorder="1" applyAlignment="1" applyProtection="1">
      <alignment horizontal="left"/>
      <protection locked="0"/>
    </xf>
    <xf numFmtId="0" fontId="0" fillId="37" borderId="25" xfId="0" applyFont="1" applyFill="1" applyBorder="1" applyAlignment="1" applyProtection="1">
      <alignment horizontal="left"/>
      <protection locked="0"/>
    </xf>
    <xf numFmtId="0" fontId="0" fillId="40" borderId="0" xfId="0" applyFont="1" applyFill="1" applyAlignment="1" applyProtection="1">
      <alignment horizontal="left"/>
      <protection locked="0"/>
    </xf>
    <xf numFmtId="3" fontId="23" fillId="36" borderId="10" xfId="0" applyNumberFormat="1" applyFont="1" applyFill="1" applyBorder="1" applyAlignment="1" applyProtection="1">
      <alignment horizontal="left"/>
      <protection locked="0"/>
    </xf>
    <xf numFmtId="0" fontId="35" fillId="39" borderId="0" xfId="0" applyFont="1" applyFill="1" applyAlignment="1" applyProtection="1">
      <alignment horizontal="left"/>
      <protection locked="0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35" fillId="25" borderId="11" xfId="0" applyFont="1" applyFill="1" applyBorder="1" applyAlignment="1" applyProtection="1">
      <alignment horizontal="left"/>
      <protection locked="0"/>
    </xf>
    <xf numFmtId="0" fontId="35" fillId="25" borderId="12" xfId="0" applyFont="1" applyFill="1" applyBorder="1" applyAlignment="1" applyProtection="1">
      <alignment horizontal="left"/>
      <protection locked="0"/>
    </xf>
    <xf numFmtId="0" fontId="0" fillId="39" borderId="0" xfId="0" applyFont="1" applyFill="1" applyAlignment="1" applyProtection="1">
      <alignment horizontal="left"/>
      <protection locked="0"/>
    </xf>
    <xf numFmtId="0" fontId="23" fillId="7" borderId="0" xfId="0" applyFont="1" applyFill="1" applyAlignment="1" applyProtection="1">
      <alignment horizontal="left"/>
      <protection locked="0"/>
    </xf>
    <xf numFmtId="0" fontId="35" fillId="38" borderId="11" xfId="0" applyFont="1" applyFill="1" applyBorder="1" applyAlignment="1" applyProtection="1">
      <alignment horizontal="left"/>
      <protection locked="0"/>
    </xf>
    <xf numFmtId="0" fontId="35" fillId="38" borderId="12" xfId="0" applyFont="1" applyFill="1" applyBorder="1" applyAlignment="1" applyProtection="1">
      <alignment horizontal="left"/>
      <protection locked="0"/>
    </xf>
    <xf numFmtId="0" fontId="23" fillId="39" borderId="0" xfId="0" applyFont="1" applyFill="1" applyBorder="1" applyAlignment="1" applyProtection="1">
      <alignment horizontal="left"/>
      <protection locked="0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35" fillId="27" borderId="11" xfId="0" applyFont="1" applyFill="1" applyBorder="1" applyAlignment="1" applyProtection="1">
      <alignment horizontal="left"/>
      <protection locked="0"/>
    </xf>
    <xf numFmtId="0" fontId="35" fillId="27" borderId="12" xfId="0" applyFont="1" applyFill="1" applyBorder="1" applyAlignment="1" applyProtection="1">
      <alignment horizontal="left"/>
      <protection locked="0"/>
    </xf>
    <xf numFmtId="0" fontId="22" fillId="40" borderId="13" xfId="0" applyFont="1" applyFill="1" applyBorder="1" applyAlignment="1" applyProtection="1">
      <alignment horizontal="center" vertical="center" wrapText="1"/>
      <protection locked="0"/>
    </xf>
    <xf numFmtId="0" fontId="22" fillId="40" borderId="15" xfId="0" applyFont="1" applyFill="1" applyBorder="1" applyAlignment="1" applyProtection="1">
      <alignment horizontal="center" vertical="center"/>
      <protection locked="0"/>
    </xf>
    <xf numFmtId="0" fontId="22" fillId="27" borderId="13" xfId="0" applyFont="1" applyFill="1" applyBorder="1" applyAlignment="1" applyProtection="1">
      <alignment horizontal="center"/>
      <protection locked="0"/>
    </xf>
    <xf numFmtId="0" fontId="22" fillId="27" borderId="15" xfId="0" applyFont="1" applyFill="1" applyBorder="1" applyAlignment="1" applyProtection="1">
      <alignment horizontal="center"/>
      <protection locked="0"/>
    </xf>
    <xf numFmtId="0" fontId="21" fillId="40" borderId="13" xfId="0" applyFont="1" applyFill="1" applyBorder="1" applyAlignment="1" applyProtection="1">
      <alignment horizontal="center" vertical="center" wrapText="1"/>
      <protection locked="0"/>
    </xf>
    <xf numFmtId="0" fontId="21" fillId="40" borderId="15" xfId="0" applyFont="1" applyFill="1" applyBorder="1" applyAlignment="1" applyProtection="1">
      <alignment horizontal="center" vertical="center"/>
      <protection locked="0"/>
    </xf>
    <xf numFmtId="9" fontId="21" fillId="40" borderId="13" xfId="0" applyNumberFormat="1" applyFont="1" applyFill="1" applyBorder="1" applyAlignment="1" applyProtection="1">
      <alignment horizontal="center" vertical="center" wrapText="1"/>
      <protection locked="0"/>
    </xf>
    <xf numFmtId="9" fontId="21" fillId="40" borderId="15" xfId="0" applyNumberFormat="1" applyFont="1" applyFill="1" applyBorder="1" applyAlignment="1" applyProtection="1">
      <alignment horizontal="center" vertical="center"/>
      <protection locked="0"/>
    </xf>
    <xf numFmtId="0" fontId="34" fillId="39" borderId="25" xfId="0" applyFont="1" applyFill="1" applyBorder="1" applyAlignment="1" applyProtection="1">
      <alignment horizontal="left" wrapText="1"/>
      <protection locked="0"/>
    </xf>
    <xf numFmtId="0" fontId="4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7" borderId="13" xfId="0" applyFont="1" applyFill="1" applyBorder="1" applyAlignment="1" applyProtection="1">
      <alignment horizontal="center" vertical="center" wrapText="1"/>
      <protection locked="0"/>
    </xf>
    <xf numFmtId="0" fontId="22" fillId="27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0" fontId="21" fillId="40" borderId="15" xfId="0" applyFont="1" applyFill="1" applyBorder="1" applyAlignment="1" applyProtection="1">
      <alignment horizontal="center" vertical="center" wrapText="1"/>
      <protection locked="0"/>
    </xf>
    <xf numFmtId="180" fontId="35" fillId="31" borderId="13" xfId="0" applyNumberFormat="1" applyFont="1" applyFill="1" applyBorder="1" applyAlignment="1" applyProtection="1">
      <alignment horizontal="center" vertical="center" wrapText="1"/>
      <protection locked="0"/>
    </xf>
    <xf numFmtId="180" fontId="35" fillId="31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tanje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15"/>
  <sheetViews>
    <sheetView zoomScale="115" zoomScaleNormal="115" zoomScalePageLayoutView="0" workbookViewId="0" topLeftCell="A157">
      <selection activeCell="A8" sqref="A8:V8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7109375" style="0" hidden="1" customWidth="1"/>
    <col min="12" max="12" width="10.28125" style="70" customWidth="1"/>
    <col min="13" max="13" width="10.57421875" style="70" customWidth="1"/>
    <col min="14" max="14" width="10.8515625" style="70" customWidth="1"/>
    <col min="15" max="15" width="10.28125" style="299" customWidth="1"/>
    <col min="16" max="16" width="9.8515625" style="299" customWidth="1"/>
    <col min="17" max="17" width="10.57421875" style="299" customWidth="1"/>
    <col min="18" max="18" width="11.00390625" style="299" customWidth="1"/>
    <col min="19" max="19" width="11.140625" style="240" customWidth="1"/>
    <col min="20" max="20" width="13.28125" style="240" customWidth="1"/>
    <col min="21" max="21" width="9.7109375" style="89" customWidth="1"/>
    <col min="22" max="22" width="10.28125" style="74" hidden="1" customWidth="1"/>
    <col min="23" max="36" width="9.140625" style="161" customWidth="1"/>
  </cols>
  <sheetData>
    <row r="2" spans="1:21" ht="12.75">
      <c r="A2" t="s">
        <v>676</v>
      </c>
      <c r="O2" s="98"/>
      <c r="P2" s="98"/>
      <c r="Q2" s="98"/>
      <c r="R2" s="98"/>
      <c r="S2" s="614"/>
      <c r="T2" s="614"/>
      <c r="U2" s="74"/>
    </row>
    <row r="3" spans="1:21" ht="12.75">
      <c r="A3" t="s">
        <v>711</v>
      </c>
      <c r="O3" s="98"/>
      <c r="P3" s="98"/>
      <c r="Q3" s="98"/>
      <c r="R3" s="98"/>
      <c r="S3" s="614"/>
      <c r="T3" s="614"/>
      <c r="U3" s="74"/>
    </row>
    <row r="4" spans="1:21" ht="12.75">
      <c r="A4" t="s">
        <v>713</v>
      </c>
      <c r="O4" s="98"/>
      <c r="P4" s="98"/>
      <c r="Q4" s="98"/>
      <c r="R4" s="98"/>
      <c r="S4" s="614"/>
      <c r="T4" s="614"/>
      <c r="U4" s="74"/>
    </row>
    <row r="5" spans="1:21" ht="12.75">
      <c r="A5" s="66"/>
      <c r="B5" s="66"/>
      <c r="C5" s="66"/>
      <c r="D5" s="66"/>
      <c r="O5" s="98"/>
      <c r="P5" s="98"/>
      <c r="Q5" s="98"/>
      <c r="R5" s="98"/>
      <c r="S5" s="614"/>
      <c r="T5" s="614"/>
      <c r="U5" s="74"/>
    </row>
    <row r="6" spans="15:22" ht="12.75">
      <c r="O6" s="757"/>
      <c r="P6" s="757"/>
      <c r="Q6" s="757"/>
      <c r="R6" s="757"/>
      <c r="S6" s="757"/>
      <c r="T6" s="757"/>
      <c r="U6" s="757"/>
      <c r="V6" s="757"/>
    </row>
    <row r="7" spans="11:22" ht="15.75">
      <c r="K7" s="273"/>
      <c r="L7" s="297"/>
      <c r="M7" s="297"/>
      <c r="N7" s="297"/>
      <c r="O7" s="297"/>
      <c r="P7" s="297"/>
      <c r="Q7" s="297"/>
      <c r="R7" s="297"/>
      <c r="S7" s="615"/>
      <c r="T7" s="615"/>
      <c r="U7" s="297"/>
      <c r="V7" s="294"/>
    </row>
    <row r="8" spans="1:22" ht="15.75" customHeight="1">
      <c r="A8" s="758" t="s">
        <v>695</v>
      </c>
      <c r="B8" s="758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</row>
    <row r="9" spans="1:22" ht="15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241"/>
      <c r="M9" s="241"/>
      <c r="N9" s="241"/>
      <c r="O9" s="241"/>
      <c r="P9" s="241"/>
      <c r="Q9" s="241"/>
      <c r="R9" s="241"/>
      <c r="S9" s="616"/>
      <c r="T9" s="616"/>
      <c r="U9" s="295"/>
      <c r="V9" s="295"/>
    </row>
    <row r="10" spans="1:36" s="66" customFormat="1" ht="12.75">
      <c r="A10" s="68" t="s">
        <v>388</v>
      </c>
      <c r="B10" s="68"/>
      <c r="C10" s="68"/>
      <c r="D10" s="68"/>
      <c r="E10" s="68" t="s">
        <v>389</v>
      </c>
      <c r="F10" s="68"/>
      <c r="G10" s="68"/>
      <c r="H10" s="68"/>
      <c r="I10" s="68"/>
      <c r="J10" s="68"/>
      <c r="K10" s="68"/>
      <c r="M10" s="241"/>
      <c r="N10" s="241" t="s">
        <v>390</v>
      </c>
      <c r="O10" s="241"/>
      <c r="P10" s="241"/>
      <c r="Q10" s="241"/>
      <c r="R10" s="241"/>
      <c r="S10" s="616"/>
      <c r="T10" s="616"/>
      <c r="U10" s="295"/>
      <c r="V10" s="294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</row>
    <row r="11" spans="1:36" s="66" customFormat="1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M11" s="241"/>
      <c r="N11" s="241"/>
      <c r="O11" s="241"/>
      <c r="P11" s="241"/>
      <c r="Q11" s="241"/>
      <c r="R11" s="241"/>
      <c r="S11" s="616"/>
      <c r="T11" s="616"/>
      <c r="U11" s="295"/>
      <c r="V11" s="294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</row>
    <row r="12" spans="1:36" s="66" customFormat="1" ht="15.75">
      <c r="A12" s="614" t="s">
        <v>684</v>
      </c>
      <c r="B12"/>
      <c r="C12"/>
      <c r="D12" s="67"/>
      <c r="E12" s="67"/>
      <c r="F12" s="67"/>
      <c r="G12" s="67"/>
      <c r="H12" s="67"/>
      <c r="I12" s="67"/>
      <c r="J12" s="67"/>
      <c r="K12" s="640"/>
      <c r="L12" s="67"/>
      <c r="M12" s="67"/>
      <c r="N12" s="241"/>
      <c r="O12" s="241"/>
      <c r="P12" s="241"/>
      <c r="Q12" s="241" t="s">
        <v>685</v>
      </c>
      <c r="R12" s="241" t="s">
        <v>686</v>
      </c>
      <c r="S12" s="616"/>
      <c r="T12" s="616"/>
      <c r="U12" s="295"/>
      <c r="V12" s="294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</row>
    <row r="13" spans="1:36" s="66" customFormat="1" ht="15.75">
      <c r="A13" s="239" t="s">
        <v>677</v>
      </c>
      <c r="B13" s="97"/>
      <c r="C13" s="97"/>
      <c r="D13" s="67"/>
      <c r="E13" s="67"/>
      <c r="F13" s="67"/>
      <c r="G13" s="67"/>
      <c r="H13" s="67"/>
      <c r="I13" s="67"/>
      <c r="J13" s="67"/>
      <c r="K13" s="68"/>
      <c r="M13" s="241"/>
      <c r="N13" s="241"/>
      <c r="O13" s="241"/>
      <c r="P13" s="241"/>
      <c r="Q13" s="241"/>
      <c r="R13" s="241"/>
      <c r="S13" s="616"/>
      <c r="T13" s="616"/>
      <c r="U13" s="295"/>
      <c r="V13" s="294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</row>
    <row r="14" spans="1:36" s="66" customFormat="1" ht="15.75">
      <c r="A14" s="239" t="s">
        <v>678</v>
      </c>
      <c r="B14" s="97"/>
      <c r="C14" s="97"/>
      <c r="D14" s="67"/>
      <c r="E14" s="67"/>
      <c r="F14" s="67"/>
      <c r="G14" s="67"/>
      <c r="H14" s="67"/>
      <c r="I14" s="67"/>
      <c r="J14" s="67"/>
      <c r="K14" s="68"/>
      <c r="M14" s="241"/>
      <c r="N14" s="241"/>
      <c r="O14" s="241"/>
      <c r="P14" s="241"/>
      <c r="Q14" s="241"/>
      <c r="R14" s="241"/>
      <c r="S14" s="616"/>
      <c r="T14" s="616"/>
      <c r="U14" s="295"/>
      <c r="V14" s="294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</row>
    <row r="15" spans="1:36" s="66" customFormat="1" ht="15.75">
      <c r="A15" s="239" t="s">
        <v>679</v>
      </c>
      <c r="B15" s="97"/>
      <c r="C15" s="97"/>
      <c r="D15" s="67"/>
      <c r="E15" s="67"/>
      <c r="F15" s="67"/>
      <c r="G15" s="67"/>
      <c r="H15" s="67"/>
      <c r="I15" s="67"/>
      <c r="J15" s="67"/>
      <c r="K15" s="68"/>
      <c r="M15" s="241"/>
      <c r="N15" s="241"/>
      <c r="O15" s="241"/>
      <c r="P15" s="241"/>
      <c r="Q15" s="241"/>
      <c r="R15" s="241"/>
      <c r="S15" s="616"/>
      <c r="T15" s="616"/>
      <c r="U15" s="295"/>
      <c r="V15" s="294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</row>
    <row r="16" spans="1:36" s="66" customFormat="1" ht="15.75">
      <c r="A16" s="239" t="s">
        <v>680</v>
      </c>
      <c r="B16" s="97"/>
      <c r="C16" s="97"/>
      <c r="D16" s="67"/>
      <c r="E16" s="67"/>
      <c r="F16" s="67"/>
      <c r="G16" s="67"/>
      <c r="H16" s="67"/>
      <c r="I16" s="67"/>
      <c r="J16" s="67"/>
      <c r="K16" s="68"/>
      <c r="M16" s="241"/>
      <c r="N16" s="241"/>
      <c r="O16" s="241"/>
      <c r="P16" s="241"/>
      <c r="Q16" s="241"/>
      <c r="R16" s="241"/>
      <c r="S16" s="616"/>
      <c r="T16" s="616"/>
      <c r="U16" s="295"/>
      <c r="V16" s="294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</row>
    <row r="17" spans="1:36" s="66" customFormat="1" ht="15.75">
      <c r="A17" s="239" t="s">
        <v>681</v>
      </c>
      <c r="B17" s="97"/>
      <c r="C17" s="97"/>
      <c r="D17" s="67"/>
      <c r="E17" s="67"/>
      <c r="F17" s="67"/>
      <c r="G17" s="67"/>
      <c r="H17" s="67"/>
      <c r="I17" s="67"/>
      <c r="J17" s="67"/>
      <c r="K17" s="68"/>
      <c r="M17" s="241"/>
      <c r="N17" s="241"/>
      <c r="O17" s="241"/>
      <c r="P17" s="241"/>
      <c r="Q17" s="241"/>
      <c r="R17" s="241"/>
      <c r="S17" s="616"/>
      <c r="T17" s="616"/>
      <c r="U17" s="295"/>
      <c r="V17" s="294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</row>
    <row r="18" spans="1:36" s="66" customFormat="1" ht="15.75">
      <c r="A18" s="239" t="s">
        <v>682</v>
      </c>
      <c r="B18" s="97"/>
      <c r="C18" s="97"/>
      <c r="D18" s="67"/>
      <c r="E18" s="67"/>
      <c r="F18" s="67"/>
      <c r="G18" s="67"/>
      <c r="H18" s="67"/>
      <c r="I18" s="67"/>
      <c r="J18" s="67"/>
      <c r="K18" s="68"/>
      <c r="M18" s="241"/>
      <c r="N18" s="241"/>
      <c r="O18" s="241"/>
      <c r="P18" s="241"/>
      <c r="Q18" s="241"/>
      <c r="R18" s="241"/>
      <c r="S18" s="616"/>
      <c r="T18" s="616"/>
      <c r="U18" s="295"/>
      <c r="V18" s="294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</row>
    <row r="19" spans="1:36" s="66" customFormat="1" ht="15.75">
      <c r="A19" s="239" t="s">
        <v>683</v>
      </c>
      <c r="B19" s="97"/>
      <c r="C19" s="97"/>
      <c r="D19" s="67"/>
      <c r="E19" s="67"/>
      <c r="F19" s="67"/>
      <c r="G19" s="67"/>
      <c r="H19" s="67"/>
      <c r="I19" s="67"/>
      <c r="J19" s="67"/>
      <c r="K19" s="68"/>
      <c r="M19" s="241"/>
      <c r="N19" s="241"/>
      <c r="O19" s="241"/>
      <c r="P19" s="241"/>
      <c r="Q19" s="241"/>
      <c r="R19" s="241"/>
      <c r="S19" s="616"/>
      <c r="T19" s="616"/>
      <c r="U19" s="295"/>
      <c r="V19" s="294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</row>
    <row r="20" spans="1:36" s="66" customFormat="1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M20" s="241"/>
      <c r="N20" s="241"/>
      <c r="O20" s="241"/>
      <c r="P20" s="241"/>
      <c r="Q20" s="241"/>
      <c r="R20" s="241"/>
      <c r="S20" s="616"/>
      <c r="T20" s="616"/>
      <c r="U20" s="295"/>
      <c r="V20" s="294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</row>
    <row r="21" spans="1:36" s="66" customFormat="1" ht="15.75">
      <c r="A21" s="614" t="s">
        <v>677</v>
      </c>
      <c r="B21" s="641"/>
      <c r="C21" s="641"/>
      <c r="D21" s="67"/>
      <c r="E21" s="67"/>
      <c r="F21" s="67"/>
      <c r="G21" s="67"/>
      <c r="H21" s="67"/>
      <c r="I21" s="67"/>
      <c r="J21" s="67"/>
      <c r="K21" s="68"/>
      <c r="M21" s="241"/>
      <c r="N21" s="241"/>
      <c r="O21" s="241"/>
      <c r="P21" s="241"/>
      <c r="Q21" s="241"/>
      <c r="R21" s="241"/>
      <c r="S21" s="616"/>
      <c r="T21" s="616"/>
      <c r="U21" s="295"/>
      <c r="V21" s="294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</row>
    <row r="22" spans="1:36" s="66" customFormat="1" ht="15.75">
      <c r="A22" s="614"/>
      <c r="B22" s="641" t="s">
        <v>687</v>
      </c>
      <c r="C22" s="641"/>
      <c r="D22" s="67"/>
      <c r="E22" s="67"/>
      <c r="F22" s="67"/>
      <c r="G22" s="67"/>
      <c r="H22" s="67"/>
      <c r="I22" s="67"/>
      <c r="J22" s="67"/>
      <c r="K22" s="68"/>
      <c r="M22" s="241"/>
      <c r="N22" s="241"/>
      <c r="O22" s="241"/>
      <c r="P22" s="241"/>
      <c r="Q22" s="241"/>
      <c r="R22" s="241"/>
      <c r="S22" s="616"/>
      <c r="T22" s="616"/>
      <c r="U22" s="295"/>
      <c r="V22" s="294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</row>
    <row r="23" spans="1:36" s="66" customFormat="1" ht="15.75">
      <c r="A23" s="614"/>
      <c r="B23" s="641" t="s">
        <v>688</v>
      </c>
      <c r="C23" s="641"/>
      <c r="D23" s="67"/>
      <c r="E23" s="67"/>
      <c r="F23" s="67"/>
      <c r="G23" s="67"/>
      <c r="H23" s="67"/>
      <c r="I23" s="67"/>
      <c r="J23" s="67"/>
      <c r="K23" s="68"/>
      <c r="M23" s="241"/>
      <c r="N23" s="241"/>
      <c r="O23" s="241"/>
      <c r="P23" s="241"/>
      <c r="Q23" s="241"/>
      <c r="R23" s="241"/>
      <c r="S23" s="616"/>
      <c r="T23" s="616"/>
      <c r="U23" s="295"/>
      <c r="V23" s="294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</row>
    <row r="24" spans="1:36" s="66" customFormat="1" ht="12.75">
      <c r="A24" s="614"/>
      <c r="B24" s="641" t="s">
        <v>689</v>
      </c>
      <c r="C24" s="641"/>
      <c r="D24" s="642"/>
      <c r="E24" s="642"/>
      <c r="F24" s="642"/>
      <c r="G24" s="642"/>
      <c r="H24" s="642"/>
      <c r="I24" s="642"/>
      <c r="J24" s="642"/>
      <c r="K24" s="68"/>
      <c r="M24" s="241"/>
      <c r="N24" s="241"/>
      <c r="O24" s="241"/>
      <c r="P24" s="241"/>
      <c r="Q24" s="241"/>
      <c r="R24" s="241"/>
      <c r="S24" s="616"/>
      <c r="T24" s="616"/>
      <c r="U24" s="295"/>
      <c r="V24" s="294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</row>
    <row r="25" spans="1:36" s="66" customFormat="1" ht="12.75">
      <c r="A25" s="614"/>
      <c r="B25" s="641" t="s">
        <v>690</v>
      </c>
      <c r="C25" s="641"/>
      <c r="D25" s="642"/>
      <c r="E25" s="642"/>
      <c r="F25" s="642"/>
      <c r="G25" s="642"/>
      <c r="H25" s="642"/>
      <c r="I25" s="642"/>
      <c r="J25" s="642"/>
      <c r="K25" s="68"/>
      <c r="M25" s="241"/>
      <c r="N25" s="241"/>
      <c r="O25" s="241"/>
      <c r="P25" s="241"/>
      <c r="Q25" s="241"/>
      <c r="R25" s="241"/>
      <c r="S25" s="616"/>
      <c r="T25" s="616"/>
      <c r="U25" s="295"/>
      <c r="V25" s="294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</row>
    <row r="27" spans="1:22" ht="28.5" customHeight="1">
      <c r="A27" s="259"/>
      <c r="B27" s="260"/>
      <c r="C27" s="260"/>
      <c r="D27" s="260"/>
      <c r="E27" s="260"/>
      <c r="F27" s="260"/>
      <c r="G27" s="260"/>
      <c r="H27" s="260"/>
      <c r="I27" s="260"/>
      <c r="J27" s="261"/>
      <c r="K27" s="759" t="s">
        <v>626</v>
      </c>
      <c r="L27" s="759" t="s">
        <v>630</v>
      </c>
      <c r="M27" s="496"/>
      <c r="N27" s="759" t="s">
        <v>658</v>
      </c>
      <c r="O27" s="761" t="s">
        <v>625</v>
      </c>
      <c r="P27" s="761" t="s">
        <v>601</v>
      </c>
      <c r="Q27" s="763" t="s">
        <v>620</v>
      </c>
      <c r="R27" s="498"/>
      <c r="S27" s="777" t="s">
        <v>691</v>
      </c>
      <c r="T27" s="777" t="s">
        <v>692</v>
      </c>
      <c r="U27" s="765" t="s">
        <v>693</v>
      </c>
      <c r="V27" s="759" t="s">
        <v>655</v>
      </c>
    </row>
    <row r="28" spans="1:22" ht="24.75" customHeight="1">
      <c r="A28" s="262"/>
      <c r="B28" s="263"/>
      <c r="C28" s="263"/>
      <c r="D28" s="263"/>
      <c r="E28" s="263"/>
      <c r="F28" s="263"/>
      <c r="G28" s="263"/>
      <c r="H28" s="785"/>
      <c r="I28" s="785"/>
      <c r="J28" s="786"/>
      <c r="K28" s="773"/>
      <c r="L28" s="773"/>
      <c r="M28" s="500" t="s">
        <v>663</v>
      </c>
      <c r="N28" s="773"/>
      <c r="O28" s="767"/>
      <c r="P28" s="767"/>
      <c r="Q28" s="768"/>
      <c r="R28" s="501" t="s">
        <v>643</v>
      </c>
      <c r="S28" s="778"/>
      <c r="T28" s="778"/>
      <c r="U28" s="776"/>
      <c r="V28" s="769"/>
    </row>
    <row r="29" spans="1:22" ht="12.75">
      <c r="A29" s="268" t="s">
        <v>391</v>
      </c>
      <c r="B29" s="269"/>
      <c r="C29" s="269"/>
      <c r="D29" s="269"/>
      <c r="E29" s="269"/>
      <c r="F29" s="269"/>
      <c r="G29" s="270"/>
      <c r="H29" s="785"/>
      <c r="I29" s="785"/>
      <c r="J29" s="786"/>
      <c r="K29" s="760"/>
      <c r="L29" s="760"/>
      <c r="M29" s="497"/>
      <c r="N29" s="760"/>
      <c r="O29" s="762"/>
      <c r="P29" s="762"/>
      <c r="Q29" s="764"/>
      <c r="R29" s="499"/>
      <c r="S29" s="779"/>
      <c r="T29" s="779"/>
      <c r="U29" s="766"/>
      <c r="V29" s="770"/>
    </row>
    <row r="30" spans="1:22" ht="12.75">
      <c r="A30" s="266">
        <v>1</v>
      </c>
      <c r="B30" s="267">
        <v>2</v>
      </c>
      <c r="C30" s="267">
        <v>3</v>
      </c>
      <c r="D30" s="267">
        <v>4</v>
      </c>
      <c r="E30" s="267">
        <v>5</v>
      </c>
      <c r="F30" s="267">
        <v>6</v>
      </c>
      <c r="G30" s="271">
        <v>7</v>
      </c>
      <c r="H30" s="787"/>
      <c r="I30" s="787"/>
      <c r="J30" s="788"/>
      <c r="K30" s="272">
        <v>1</v>
      </c>
      <c r="L30" s="272">
        <v>1</v>
      </c>
      <c r="M30" s="272">
        <v>2</v>
      </c>
      <c r="N30" s="272">
        <v>3</v>
      </c>
      <c r="O30" s="298">
        <v>4</v>
      </c>
      <c r="P30" s="304">
        <v>5</v>
      </c>
      <c r="Q30" s="304">
        <v>6</v>
      </c>
      <c r="R30" s="304">
        <v>7</v>
      </c>
      <c r="S30" s="618">
        <v>8</v>
      </c>
      <c r="T30" s="618">
        <v>9</v>
      </c>
      <c r="U30" s="643">
        <v>10</v>
      </c>
      <c r="V30" s="291">
        <v>10</v>
      </c>
    </row>
    <row r="31" spans="1:22" ht="12.75">
      <c r="A31" s="71"/>
      <c r="B31" s="71"/>
      <c r="C31" s="71"/>
      <c r="D31" s="71"/>
      <c r="E31" s="71"/>
      <c r="F31" s="71"/>
      <c r="G31" s="71"/>
      <c r="H31" s="265" t="s">
        <v>392</v>
      </c>
      <c r="I31" s="265"/>
      <c r="J31" s="265"/>
      <c r="K31" s="72"/>
      <c r="L31" s="72"/>
      <c r="M31" s="72"/>
      <c r="N31" s="72"/>
      <c r="O31" s="296"/>
      <c r="P31" s="296"/>
      <c r="Q31" s="296"/>
      <c r="R31" s="296"/>
      <c r="S31" s="619"/>
      <c r="T31" s="644"/>
      <c r="U31" s="644" t="s">
        <v>694</v>
      </c>
      <c r="V31" s="72"/>
    </row>
    <row r="32" spans="1:36" s="65" customFormat="1" ht="12.75">
      <c r="A32" s="74"/>
      <c r="B32" s="74"/>
      <c r="C32" s="74"/>
      <c r="D32" s="74"/>
      <c r="E32" s="74"/>
      <c r="F32" s="74"/>
      <c r="G32" s="74"/>
      <c r="H32" s="75" t="s">
        <v>480</v>
      </c>
      <c r="I32" s="76"/>
      <c r="J32" s="77"/>
      <c r="K32" s="78">
        <f>K33+K34+K42</f>
        <v>6815443</v>
      </c>
      <c r="L32" s="78">
        <f aca="true" t="shared" si="0" ref="L32:V32">L33+L34</f>
        <v>7764400</v>
      </c>
      <c r="M32" s="78">
        <f t="shared" si="0"/>
        <v>8792191</v>
      </c>
      <c r="N32" s="78">
        <f>N33+N34</f>
        <v>8119656</v>
      </c>
      <c r="O32" s="78">
        <f t="shared" si="0"/>
        <v>19757896</v>
      </c>
      <c r="P32" s="305">
        <f t="shared" si="0"/>
        <v>872866</v>
      </c>
      <c r="Q32" s="237">
        <f t="shared" si="0"/>
        <v>21480762</v>
      </c>
      <c r="R32" s="312">
        <f>S32-Q32</f>
        <v>-9370735.24</v>
      </c>
      <c r="S32" s="620">
        <f>S33+S34</f>
        <v>12110026.76</v>
      </c>
      <c r="T32" s="620">
        <f>T33+T34</f>
        <v>12554088</v>
      </c>
      <c r="U32" s="742">
        <f>T32/S32</f>
        <v>1.0366688900694057</v>
      </c>
      <c r="V32" s="83">
        <f t="shared" si="0"/>
        <v>13295500</v>
      </c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</row>
    <row r="33" spans="1:36" s="66" customFormat="1" ht="12.75">
      <c r="A33" s="70"/>
      <c r="B33" s="70"/>
      <c r="C33" s="70"/>
      <c r="D33" s="70"/>
      <c r="E33" s="70"/>
      <c r="F33" s="70"/>
      <c r="G33" s="70"/>
      <c r="H33" s="79" t="s">
        <v>393</v>
      </c>
      <c r="I33" s="80"/>
      <c r="J33" s="81"/>
      <c r="K33" s="82">
        <f aca="true" t="shared" si="1" ref="K33:V33">K67</f>
        <v>6791172</v>
      </c>
      <c r="L33" s="82">
        <f t="shared" si="1"/>
        <v>7754400</v>
      </c>
      <c r="M33" s="82">
        <f t="shared" si="1"/>
        <v>8790191</v>
      </c>
      <c r="N33" s="82">
        <f>N67</f>
        <v>8118738</v>
      </c>
      <c r="O33" s="83">
        <f t="shared" si="1"/>
        <v>19747896</v>
      </c>
      <c r="P33" s="306">
        <f t="shared" si="1"/>
        <v>570800</v>
      </c>
      <c r="Q33" s="238">
        <f t="shared" si="1"/>
        <v>21168696</v>
      </c>
      <c r="R33" s="312">
        <f>S33-Q33</f>
        <v>-9407598.24</v>
      </c>
      <c r="S33" s="620">
        <f t="shared" si="1"/>
        <v>11761097.76</v>
      </c>
      <c r="T33" s="620">
        <f>T67</f>
        <v>12204898</v>
      </c>
      <c r="U33" s="742">
        <f aca="true" t="shared" si="2" ref="U33:U39">T33/S33</f>
        <v>1.037734593237494</v>
      </c>
      <c r="V33" s="83">
        <f t="shared" si="1"/>
        <v>13285500</v>
      </c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</row>
    <row r="34" spans="1:36" s="66" customFormat="1" ht="12.75">
      <c r="A34" s="70"/>
      <c r="B34" s="70"/>
      <c r="C34" s="70"/>
      <c r="D34" s="70"/>
      <c r="E34" s="70"/>
      <c r="F34" s="70"/>
      <c r="G34" s="70"/>
      <c r="H34" s="79" t="s">
        <v>394</v>
      </c>
      <c r="I34" s="79"/>
      <c r="J34" s="79"/>
      <c r="K34" s="82">
        <f aca="true" t="shared" si="3" ref="K34:V34">K105</f>
        <v>1571</v>
      </c>
      <c r="L34" s="82">
        <f t="shared" si="3"/>
        <v>10000</v>
      </c>
      <c r="M34" s="82">
        <f t="shared" si="3"/>
        <v>2000</v>
      </c>
      <c r="N34" s="82">
        <v>918</v>
      </c>
      <c r="O34" s="83">
        <f t="shared" si="3"/>
        <v>10000</v>
      </c>
      <c r="P34" s="306">
        <f t="shared" si="3"/>
        <v>302066</v>
      </c>
      <c r="Q34" s="238">
        <f t="shared" si="3"/>
        <v>312066</v>
      </c>
      <c r="R34" s="312">
        <f>S34-Q34</f>
        <v>36863</v>
      </c>
      <c r="S34" s="620">
        <f t="shared" si="3"/>
        <v>348929</v>
      </c>
      <c r="T34" s="620">
        <f>T105</f>
        <v>349190</v>
      </c>
      <c r="U34" s="742">
        <f t="shared" si="2"/>
        <v>1.000748003175431</v>
      </c>
      <c r="V34" s="83">
        <f t="shared" si="3"/>
        <v>10000</v>
      </c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</row>
    <row r="35" spans="1:36" s="66" customFormat="1" ht="12.75">
      <c r="A35" s="70"/>
      <c r="B35" s="70"/>
      <c r="C35" s="70"/>
      <c r="D35" s="70"/>
      <c r="E35" s="70"/>
      <c r="F35" s="70"/>
      <c r="G35" s="70"/>
      <c r="H35" s="79" t="s">
        <v>0</v>
      </c>
      <c r="I35" s="79"/>
      <c r="J35" s="79"/>
      <c r="K35" s="82">
        <f aca="true" t="shared" si="4" ref="K35:V35">K112</f>
        <v>5567260</v>
      </c>
      <c r="L35" s="82">
        <f t="shared" si="4"/>
        <v>5994900</v>
      </c>
      <c r="M35" s="82">
        <f t="shared" si="4"/>
        <v>7205880.02</v>
      </c>
      <c r="N35" s="82">
        <f>N112</f>
        <v>6864906</v>
      </c>
      <c r="O35" s="83">
        <f t="shared" si="4"/>
        <v>7866465</v>
      </c>
      <c r="P35" s="306">
        <f t="shared" si="4"/>
        <v>1092581</v>
      </c>
      <c r="Q35" s="238">
        <f t="shared" si="4"/>
        <v>8959046</v>
      </c>
      <c r="R35" s="312">
        <f>S35-Q35</f>
        <v>-1355562</v>
      </c>
      <c r="S35" s="620">
        <f t="shared" si="4"/>
        <v>7603484</v>
      </c>
      <c r="T35" s="620">
        <f>T112</f>
        <v>7273631</v>
      </c>
      <c r="U35" s="742">
        <f t="shared" si="2"/>
        <v>0.9566181766148255</v>
      </c>
      <c r="V35" s="83">
        <f t="shared" si="4"/>
        <v>6385986</v>
      </c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</row>
    <row r="36" spans="1:36" s="66" customFormat="1" ht="12.75">
      <c r="A36" s="70"/>
      <c r="B36" s="70"/>
      <c r="C36" s="70"/>
      <c r="D36" s="70"/>
      <c r="E36" s="70"/>
      <c r="F36" s="70"/>
      <c r="G36" s="70"/>
      <c r="H36" s="79" t="s">
        <v>1</v>
      </c>
      <c r="I36" s="79"/>
      <c r="J36" s="79"/>
      <c r="K36" s="82">
        <f aca="true" t="shared" si="5" ref="K36:V36">K138</f>
        <v>1113764</v>
      </c>
      <c r="L36" s="82">
        <f t="shared" si="5"/>
        <v>2119500</v>
      </c>
      <c r="M36" s="82">
        <f t="shared" si="5"/>
        <v>2032000</v>
      </c>
      <c r="N36" s="82">
        <f t="shared" si="5"/>
        <v>1263536</v>
      </c>
      <c r="O36" s="83">
        <f t="shared" si="5"/>
        <v>13205976</v>
      </c>
      <c r="P36" s="306">
        <f t="shared" si="5"/>
        <v>639500</v>
      </c>
      <c r="Q36" s="238">
        <f t="shared" si="5"/>
        <v>13845476</v>
      </c>
      <c r="R36" s="312">
        <f>S36-Q36</f>
        <v>-10873203</v>
      </c>
      <c r="S36" s="620">
        <f t="shared" si="5"/>
        <v>2972273</v>
      </c>
      <c r="T36" s="620">
        <f>T138</f>
        <v>2972226</v>
      </c>
      <c r="U36" s="742">
        <f t="shared" si="2"/>
        <v>0.9999841871860358</v>
      </c>
      <c r="V36" s="83">
        <f t="shared" si="5"/>
        <v>7755514</v>
      </c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</row>
    <row r="37" spans="1:36" s="66" customFormat="1" ht="12.75">
      <c r="A37" s="70"/>
      <c r="B37" s="70"/>
      <c r="C37" s="70"/>
      <c r="D37" s="70"/>
      <c r="E37" s="70"/>
      <c r="F37" s="70"/>
      <c r="G37" s="70"/>
      <c r="H37" s="79" t="s">
        <v>478</v>
      </c>
      <c r="I37" s="80"/>
      <c r="J37" s="81"/>
      <c r="K37" s="82">
        <f aca="true" t="shared" si="6" ref="K37:V37">K153</f>
        <v>0</v>
      </c>
      <c r="L37" s="82">
        <f t="shared" si="6"/>
        <v>0</v>
      </c>
      <c r="M37" s="82">
        <f t="shared" si="6"/>
        <v>0</v>
      </c>
      <c r="N37" s="82">
        <f t="shared" si="6"/>
        <v>0</v>
      </c>
      <c r="O37" s="83">
        <f t="shared" si="6"/>
        <v>0</v>
      </c>
      <c r="P37" s="306">
        <f t="shared" si="6"/>
        <v>0</v>
      </c>
      <c r="Q37" s="238">
        <f t="shared" si="6"/>
        <v>0</v>
      </c>
      <c r="R37" s="312">
        <v>0</v>
      </c>
      <c r="S37" s="620">
        <f t="shared" si="6"/>
        <v>0</v>
      </c>
      <c r="T37" s="620">
        <f>T153</f>
        <v>0</v>
      </c>
      <c r="U37" s="742" t="e">
        <f t="shared" si="2"/>
        <v>#DIV/0!</v>
      </c>
      <c r="V37" s="83">
        <f t="shared" si="6"/>
        <v>0</v>
      </c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</row>
    <row r="38" spans="1:36" s="155" customFormat="1" ht="12.75">
      <c r="A38" s="98"/>
      <c r="B38" s="98"/>
      <c r="C38" s="98"/>
      <c r="D38" s="98"/>
      <c r="E38" s="98"/>
      <c r="F38" s="98"/>
      <c r="G38" s="98"/>
      <c r="H38" s="84" t="s">
        <v>479</v>
      </c>
      <c r="I38" s="85"/>
      <c r="J38" s="86"/>
      <c r="K38" s="87">
        <f aca="true" t="shared" si="7" ref="K38:V38">K35+K36+K37</f>
        <v>6681024</v>
      </c>
      <c r="L38" s="87">
        <f t="shared" si="7"/>
        <v>8114400</v>
      </c>
      <c r="M38" s="87">
        <f t="shared" si="7"/>
        <v>9237880.02</v>
      </c>
      <c r="N38" s="87">
        <f>N35+N36+N37</f>
        <v>8128442</v>
      </c>
      <c r="O38" s="78">
        <f t="shared" si="7"/>
        <v>21072441</v>
      </c>
      <c r="P38" s="305">
        <f t="shared" si="7"/>
        <v>1732081</v>
      </c>
      <c r="Q38" s="237">
        <f t="shared" si="7"/>
        <v>22804522</v>
      </c>
      <c r="R38" s="312">
        <f>S38-Q38</f>
        <v>-12228765</v>
      </c>
      <c r="S38" s="620">
        <v>10575757</v>
      </c>
      <c r="T38" s="620">
        <f>T35+T36+T37</f>
        <v>10245857</v>
      </c>
      <c r="U38" s="742">
        <f t="shared" si="2"/>
        <v>0.9688060154937372</v>
      </c>
      <c r="V38" s="78">
        <f t="shared" si="7"/>
        <v>14141500</v>
      </c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</row>
    <row r="39" spans="1:36" s="66" customFormat="1" ht="12.75">
      <c r="A39" s="70"/>
      <c r="B39" s="70"/>
      <c r="C39" s="70"/>
      <c r="D39" s="70"/>
      <c r="E39" s="70"/>
      <c r="F39" s="70"/>
      <c r="G39" s="70"/>
      <c r="H39" s="79" t="s">
        <v>395</v>
      </c>
      <c r="I39" s="80"/>
      <c r="J39" s="81"/>
      <c r="K39" s="82">
        <f aca="true" t="shared" si="8" ref="K39:V39">K32-K38</f>
        <v>134419</v>
      </c>
      <c r="L39" s="82">
        <f t="shared" si="8"/>
        <v>-350000</v>
      </c>
      <c r="M39" s="82">
        <f t="shared" si="8"/>
        <v>-445689.01999999955</v>
      </c>
      <c r="N39" s="82">
        <f t="shared" si="8"/>
        <v>-8786</v>
      </c>
      <c r="O39" s="82">
        <f t="shared" si="8"/>
        <v>-1314545</v>
      </c>
      <c r="P39" s="306">
        <f t="shared" si="8"/>
        <v>-859215</v>
      </c>
      <c r="Q39" s="238">
        <f t="shared" si="8"/>
        <v>-1323760</v>
      </c>
      <c r="R39" s="312"/>
      <c r="S39" s="620">
        <f t="shared" si="8"/>
        <v>1534269.7599999998</v>
      </c>
      <c r="T39" s="620">
        <f>T32-T38</f>
        <v>2308231</v>
      </c>
      <c r="U39" s="742">
        <f t="shared" si="2"/>
        <v>1.504449256693947</v>
      </c>
      <c r="V39" s="82">
        <f t="shared" si="8"/>
        <v>-846000</v>
      </c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</row>
    <row r="40" spans="1:14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88"/>
      <c r="L40" s="88"/>
      <c r="M40" s="88"/>
      <c r="N40" s="88"/>
    </row>
    <row r="41" spans="1:22" ht="12.75">
      <c r="A41" s="71"/>
      <c r="B41" s="71"/>
      <c r="C41" s="71"/>
      <c r="D41" s="71"/>
      <c r="E41" s="71"/>
      <c r="F41" s="71"/>
      <c r="G41" s="71"/>
      <c r="H41" s="72" t="s">
        <v>396</v>
      </c>
      <c r="I41" s="72"/>
      <c r="J41" s="72"/>
      <c r="K41" s="73"/>
      <c r="L41" s="73"/>
      <c r="M41" s="73"/>
      <c r="N41" s="73"/>
      <c r="O41" s="296"/>
      <c r="P41" s="296"/>
      <c r="Q41" s="296"/>
      <c r="R41" s="296"/>
      <c r="S41" s="619"/>
      <c r="T41" s="619"/>
      <c r="U41" s="73"/>
      <c r="V41" s="72"/>
    </row>
    <row r="42" spans="1:22" ht="12.75">
      <c r="A42" s="70"/>
      <c r="B42" s="70"/>
      <c r="C42" s="70"/>
      <c r="D42" s="70"/>
      <c r="E42" s="70"/>
      <c r="F42" s="70"/>
      <c r="G42" s="70"/>
      <c r="H42" s="79" t="s">
        <v>397</v>
      </c>
      <c r="I42" s="79"/>
      <c r="J42" s="79"/>
      <c r="K42" s="82">
        <v>22700</v>
      </c>
      <c r="L42" s="82"/>
      <c r="M42" s="82"/>
      <c r="N42" s="82"/>
      <c r="O42" s="78"/>
      <c r="P42" s="78"/>
      <c r="Q42" s="78"/>
      <c r="R42" s="78"/>
      <c r="S42" s="620"/>
      <c r="T42" s="620"/>
      <c r="U42" s="742" t="e">
        <f>T42/S42</f>
        <v>#DIV/0!</v>
      </c>
      <c r="V42" s="83"/>
    </row>
    <row r="43" spans="1:22" ht="12.75">
      <c r="A43" s="70"/>
      <c r="B43" s="70"/>
      <c r="C43" s="70"/>
      <c r="D43" s="70"/>
      <c r="E43" s="70"/>
      <c r="F43" s="70"/>
      <c r="G43" s="70"/>
      <c r="H43" s="79" t="s">
        <v>398</v>
      </c>
      <c r="I43" s="79"/>
      <c r="J43" s="79"/>
      <c r="K43" s="82"/>
      <c r="L43" s="82"/>
      <c r="M43" s="82"/>
      <c r="N43" s="82"/>
      <c r="O43" s="78"/>
      <c r="P43" s="78"/>
      <c r="Q43" s="78"/>
      <c r="R43" s="78"/>
      <c r="S43" s="620"/>
      <c r="T43" s="620"/>
      <c r="U43" s="742"/>
      <c r="V43" s="83"/>
    </row>
    <row r="44" spans="1:22" ht="12.75">
      <c r="A44" s="70"/>
      <c r="B44" s="70"/>
      <c r="C44" s="70"/>
      <c r="D44" s="70"/>
      <c r="E44" s="70"/>
      <c r="F44" s="70"/>
      <c r="G44" s="70"/>
      <c r="H44" s="79" t="s">
        <v>399</v>
      </c>
      <c r="I44" s="79"/>
      <c r="J44" s="79"/>
      <c r="K44" s="82"/>
      <c r="L44" s="82"/>
      <c r="M44" s="82"/>
      <c r="N44" s="82"/>
      <c r="O44" s="78"/>
      <c r="P44" s="78"/>
      <c r="Q44" s="78"/>
      <c r="R44" s="78"/>
      <c r="S44" s="620"/>
      <c r="T44" s="620"/>
      <c r="U44" s="742"/>
      <c r="V44" s="83"/>
    </row>
    <row r="45" spans="1:14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88"/>
      <c r="L45" s="88"/>
      <c r="M45" s="88"/>
      <c r="N45" s="88"/>
    </row>
    <row r="46" spans="1:22" ht="12.75">
      <c r="A46" s="71"/>
      <c r="B46" s="71"/>
      <c r="C46" s="71"/>
      <c r="D46" s="71"/>
      <c r="E46" s="71"/>
      <c r="F46" s="71"/>
      <c r="G46" s="71"/>
      <c r="H46" s="72" t="s">
        <v>400</v>
      </c>
      <c r="I46" s="72"/>
      <c r="J46" s="72"/>
      <c r="K46" s="73"/>
      <c r="L46" s="73"/>
      <c r="M46" s="73"/>
      <c r="N46" s="73"/>
      <c r="O46" s="296"/>
      <c r="P46" s="296"/>
      <c r="Q46" s="296"/>
      <c r="R46" s="296"/>
      <c r="S46" s="619"/>
      <c r="T46" s="619"/>
      <c r="U46" s="73"/>
      <c r="V46" s="72"/>
    </row>
    <row r="47" spans="1:22" ht="12.75">
      <c r="A47" s="70"/>
      <c r="B47" s="70"/>
      <c r="C47" s="70"/>
      <c r="D47" s="70"/>
      <c r="E47" s="70"/>
      <c r="F47" s="70"/>
      <c r="G47" s="70"/>
      <c r="H47" s="79" t="s">
        <v>401</v>
      </c>
      <c r="I47" s="80"/>
      <c r="J47" s="81"/>
      <c r="K47" s="82"/>
      <c r="L47" s="82">
        <v>450000</v>
      </c>
      <c r="M47" s="82">
        <v>445689</v>
      </c>
      <c r="N47" s="82">
        <v>8786</v>
      </c>
      <c r="O47" s="78">
        <v>0</v>
      </c>
      <c r="P47" s="78"/>
      <c r="Q47" s="237">
        <v>1323760</v>
      </c>
      <c r="R47" s="305"/>
      <c r="S47" s="620"/>
      <c r="T47" s="620">
        <v>1323761</v>
      </c>
      <c r="U47" s="83"/>
      <c r="V47" s="83"/>
    </row>
    <row r="48" spans="1:22" ht="12.75">
      <c r="A48" s="70"/>
      <c r="B48" s="70"/>
      <c r="C48" s="70"/>
      <c r="D48" s="70"/>
      <c r="E48" s="70"/>
      <c r="F48" s="70"/>
      <c r="G48" s="70"/>
      <c r="H48" s="90"/>
      <c r="I48" s="90"/>
      <c r="J48" s="90"/>
      <c r="K48" s="91"/>
      <c r="L48" s="91"/>
      <c r="M48" s="91"/>
      <c r="N48" s="91"/>
      <c r="O48" s="300"/>
      <c r="P48" s="300"/>
      <c r="Q48" s="300"/>
      <c r="R48" s="300"/>
      <c r="S48" s="621"/>
      <c r="T48" s="621"/>
      <c r="U48" s="92"/>
      <c r="V48" s="92"/>
    </row>
    <row r="49" spans="1:22" ht="12.75">
      <c r="A49" s="71"/>
      <c r="B49" s="71"/>
      <c r="C49" s="71"/>
      <c r="D49" s="71"/>
      <c r="E49" s="71"/>
      <c r="F49" s="71"/>
      <c r="G49" s="71"/>
      <c r="H49" s="72" t="s">
        <v>402</v>
      </c>
      <c r="I49" s="72"/>
      <c r="J49" s="72"/>
      <c r="K49" s="73"/>
      <c r="L49" s="73"/>
      <c r="M49" s="73"/>
      <c r="N49" s="73"/>
      <c r="O49" s="296"/>
      <c r="P49" s="296"/>
      <c r="Q49" s="296"/>
      <c r="R49" s="296"/>
      <c r="S49" s="619"/>
      <c r="T49" s="619"/>
      <c r="U49" s="73"/>
      <c r="V49" s="72"/>
    </row>
    <row r="50" spans="1:36" s="66" customFormat="1" ht="12.75">
      <c r="A50" s="70"/>
      <c r="B50" s="70"/>
      <c r="C50" s="70"/>
      <c r="D50" s="70"/>
      <c r="E50" s="70"/>
      <c r="F50" s="70"/>
      <c r="G50" s="70"/>
      <c r="H50" s="79" t="s">
        <v>403</v>
      </c>
      <c r="I50" s="80"/>
      <c r="J50" s="81"/>
      <c r="K50" s="82">
        <f aca="true" t="shared" si="9" ref="K50:V50">K32</f>
        <v>6815443</v>
      </c>
      <c r="L50" s="82">
        <f t="shared" si="9"/>
        <v>7764400</v>
      </c>
      <c r="M50" s="82">
        <f t="shared" si="9"/>
        <v>8792191</v>
      </c>
      <c r="N50" s="82">
        <f t="shared" si="9"/>
        <v>8119656</v>
      </c>
      <c r="O50" s="82">
        <f t="shared" si="9"/>
        <v>19757896</v>
      </c>
      <c r="P50" s="307">
        <f t="shared" si="9"/>
        <v>872866</v>
      </c>
      <c r="Q50" s="238">
        <f t="shared" si="9"/>
        <v>21480762</v>
      </c>
      <c r="R50" s="306">
        <f>S50-Q50</f>
        <v>-9370735.24</v>
      </c>
      <c r="S50" s="620">
        <f t="shared" si="9"/>
        <v>12110026.76</v>
      </c>
      <c r="T50" s="620">
        <f>T32</f>
        <v>12554088</v>
      </c>
      <c r="U50" s="743">
        <f>T50/S50</f>
        <v>1.0366688900694057</v>
      </c>
      <c r="V50" s="82">
        <f t="shared" si="9"/>
        <v>13295500</v>
      </c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</row>
    <row r="51" spans="1:36" s="66" customFormat="1" ht="12.75">
      <c r="A51" s="70"/>
      <c r="B51" s="70"/>
      <c r="C51" s="70"/>
      <c r="D51" s="70"/>
      <c r="E51" s="70"/>
      <c r="F51" s="70"/>
      <c r="G51" s="70"/>
      <c r="H51" s="80" t="s">
        <v>404</v>
      </c>
      <c r="I51" s="93"/>
      <c r="J51" s="93"/>
      <c r="K51" s="82">
        <f aca="true" t="shared" si="10" ref="K51:V51">K38</f>
        <v>6681024</v>
      </c>
      <c r="L51" s="82">
        <f t="shared" si="10"/>
        <v>8114400</v>
      </c>
      <c r="M51" s="82">
        <f t="shared" si="10"/>
        <v>9237880.02</v>
      </c>
      <c r="N51" s="82">
        <f t="shared" si="10"/>
        <v>8128442</v>
      </c>
      <c r="O51" s="82">
        <f t="shared" si="10"/>
        <v>21072441</v>
      </c>
      <c r="P51" s="307">
        <f t="shared" si="10"/>
        <v>1732081</v>
      </c>
      <c r="Q51" s="238">
        <f t="shared" si="10"/>
        <v>22804522</v>
      </c>
      <c r="R51" s="306">
        <f>S51-Q51</f>
        <v>-12228765</v>
      </c>
      <c r="S51" s="620">
        <f t="shared" si="10"/>
        <v>10575757</v>
      </c>
      <c r="T51" s="620">
        <f>T38</f>
        <v>10245857</v>
      </c>
      <c r="U51" s="743">
        <f>T51/S51</f>
        <v>0.9688060154937372</v>
      </c>
      <c r="V51" s="82">
        <f t="shared" si="10"/>
        <v>14141500</v>
      </c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</row>
    <row r="52" spans="1:36" s="156" customFormat="1" ht="12.75">
      <c r="A52" s="74"/>
      <c r="B52" s="74"/>
      <c r="C52" s="74"/>
      <c r="D52" s="74"/>
      <c r="E52" s="74"/>
      <c r="F52" s="74"/>
      <c r="G52" s="74"/>
      <c r="H52" s="94" t="s">
        <v>405</v>
      </c>
      <c r="I52" s="95"/>
      <c r="J52" s="95"/>
      <c r="K52" s="96">
        <f aca="true" t="shared" si="11" ref="K52:V52">K50-K51+K47</f>
        <v>134419</v>
      </c>
      <c r="L52" s="96">
        <f t="shared" si="11"/>
        <v>100000</v>
      </c>
      <c r="M52" s="96"/>
      <c r="N52" s="96"/>
      <c r="O52" s="96">
        <f t="shared" si="11"/>
        <v>-1314545</v>
      </c>
      <c r="P52" s="308">
        <f t="shared" si="11"/>
        <v>-859215</v>
      </c>
      <c r="Q52" s="495">
        <f t="shared" si="11"/>
        <v>0</v>
      </c>
      <c r="R52" s="313"/>
      <c r="S52" s="622">
        <f t="shared" si="11"/>
        <v>1534269.7599999998</v>
      </c>
      <c r="T52" s="622">
        <f>T50-T51+T47</f>
        <v>3631992</v>
      </c>
      <c r="U52" s="743">
        <f>T52/S52</f>
        <v>2.3672447275503887</v>
      </c>
      <c r="V52" s="96">
        <f t="shared" si="11"/>
        <v>-846000</v>
      </c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</row>
    <row r="53" spans="1:36" s="65" customFormat="1" ht="12.75">
      <c r="A53" s="74"/>
      <c r="B53" s="74"/>
      <c r="C53" s="74"/>
      <c r="D53" s="74"/>
      <c r="E53" s="74"/>
      <c r="F53" s="74"/>
      <c r="G53" s="74"/>
      <c r="H53" s="97"/>
      <c r="I53" s="97"/>
      <c r="J53" s="97"/>
      <c r="K53" s="92"/>
      <c r="L53" s="92"/>
      <c r="M53" s="92"/>
      <c r="N53" s="92"/>
      <c r="O53" s="300"/>
      <c r="P53" s="300"/>
      <c r="Q53" s="300"/>
      <c r="R53" s="300"/>
      <c r="S53" s="621"/>
      <c r="T53" s="621"/>
      <c r="U53" s="92"/>
      <c r="V53" s="97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</row>
    <row r="54" spans="1:36" s="65" customFormat="1" ht="12.75">
      <c r="A54" s="74"/>
      <c r="B54" s="74"/>
      <c r="C54" s="74"/>
      <c r="D54" s="74"/>
      <c r="E54" s="74"/>
      <c r="F54" s="74"/>
      <c r="G54" s="74"/>
      <c r="H54" s="97"/>
      <c r="I54" s="97"/>
      <c r="J54" s="97"/>
      <c r="K54" s="92"/>
      <c r="M54" s="242"/>
      <c r="N54" s="242"/>
      <c r="O54" s="242" t="s">
        <v>406</v>
      </c>
      <c r="P54" s="300"/>
      <c r="Q54" s="300"/>
      <c r="R54" s="300"/>
      <c r="S54" s="621"/>
      <c r="T54" s="621"/>
      <c r="U54" s="92"/>
      <c r="V54" s="97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</row>
    <row r="55" spans="1:36" s="239" customFormat="1" ht="12">
      <c r="A55" s="239" t="s">
        <v>696</v>
      </c>
      <c r="L55" s="70"/>
      <c r="M55" s="70"/>
      <c r="N55" s="70"/>
      <c r="O55" s="299"/>
      <c r="P55" s="299"/>
      <c r="Q55" s="299"/>
      <c r="R55" s="299"/>
      <c r="S55" s="240"/>
      <c r="T55" s="240"/>
      <c r="U55" s="89"/>
      <c r="V55" s="74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</row>
    <row r="56" spans="1:11" ht="8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8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5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M58" s="241"/>
      <c r="N58" s="241"/>
      <c r="O58" s="241" t="s">
        <v>407</v>
      </c>
    </row>
    <row r="59" spans="1:14" ht="9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98"/>
      <c r="M59" s="98"/>
      <c r="N59" s="98"/>
    </row>
    <row r="60" spans="1:36" s="239" customFormat="1" ht="12">
      <c r="A60" s="239" t="s">
        <v>712</v>
      </c>
      <c r="L60" s="70"/>
      <c r="M60" s="70"/>
      <c r="N60" s="70"/>
      <c r="O60" s="299"/>
      <c r="P60" s="299"/>
      <c r="Q60" s="299"/>
      <c r="R60" s="299"/>
      <c r="S60" s="240"/>
      <c r="T60" s="240"/>
      <c r="U60" s="89"/>
      <c r="V60" s="74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</row>
    <row r="61" spans="12:36" s="239" customFormat="1" ht="12">
      <c r="L61" s="70"/>
      <c r="M61" s="70"/>
      <c r="N61" s="70"/>
      <c r="O61" s="299"/>
      <c r="P61" s="299"/>
      <c r="Q61" s="299"/>
      <c r="R61" s="299"/>
      <c r="S61" s="240"/>
      <c r="T61" s="240"/>
      <c r="U61" s="89"/>
      <c r="V61" s="74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</row>
    <row r="62" spans="2:11" ht="12.75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36" s="257" customFormat="1" ht="38.25" customHeight="1">
      <c r="A63" s="259"/>
      <c r="B63" s="260"/>
      <c r="C63" s="260"/>
      <c r="D63" s="260"/>
      <c r="E63" s="260"/>
      <c r="F63" s="260"/>
      <c r="G63" s="260"/>
      <c r="H63" s="260" t="s">
        <v>408</v>
      </c>
      <c r="I63" s="260"/>
      <c r="J63" s="261"/>
      <c r="K63" s="759" t="s">
        <v>626</v>
      </c>
      <c r="L63" s="759" t="s">
        <v>627</v>
      </c>
      <c r="M63" s="496" t="s">
        <v>663</v>
      </c>
      <c r="N63" s="496" t="s">
        <v>658</v>
      </c>
      <c r="O63" s="761" t="s">
        <v>625</v>
      </c>
      <c r="P63" s="761" t="s">
        <v>601</v>
      </c>
      <c r="Q63" s="763" t="s">
        <v>620</v>
      </c>
      <c r="R63" s="498" t="s">
        <v>601</v>
      </c>
      <c r="S63" s="623" t="s">
        <v>654</v>
      </c>
      <c r="T63" s="777" t="s">
        <v>697</v>
      </c>
      <c r="U63" s="765" t="s">
        <v>693</v>
      </c>
      <c r="V63" s="759" t="s">
        <v>646</v>
      </c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spans="1:36" s="257" customFormat="1" ht="12.75">
      <c r="A64" s="262"/>
      <c r="B64" s="263"/>
      <c r="C64" s="263"/>
      <c r="D64" s="263"/>
      <c r="E64" s="263"/>
      <c r="F64" s="263"/>
      <c r="G64" s="263"/>
      <c r="H64" s="263"/>
      <c r="I64" s="263"/>
      <c r="J64" s="264"/>
      <c r="K64" s="760"/>
      <c r="L64" s="760"/>
      <c r="M64" s="497"/>
      <c r="N64" s="497"/>
      <c r="O64" s="762"/>
      <c r="P64" s="762"/>
      <c r="Q64" s="764"/>
      <c r="R64" s="499"/>
      <c r="S64" s="624"/>
      <c r="T64" s="779"/>
      <c r="U64" s="766"/>
      <c r="V64" s="760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1:22" ht="12.75">
      <c r="A65" s="70" t="s">
        <v>391</v>
      </c>
      <c r="B65" s="70"/>
      <c r="C65" s="70"/>
      <c r="D65" s="70"/>
      <c r="E65" s="70"/>
      <c r="F65" s="70"/>
      <c r="G65" s="70"/>
      <c r="H65" s="69"/>
      <c r="I65" s="69" t="s">
        <v>409</v>
      </c>
      <c r="J65" s="69"/>
      <c r="K65" s="291">
        <v>1</v>
      </c>
      <c r="L65" s="291">
        <v>1</v>
      </c>
      <c r="M65" s="291">
        <v>2</v>
      </c>
      <c r="N65" s="291">
        <v>3</v>
      </c>
      <c r="O65" s="301">
        <v>4</v>
      </c>
      <c r="P65" s="309">
        <v>5</v>
      </c>
      <c r="Q65" s="309">
        <v>6</v>
      </c>
      <c r="R65" s="309">
        <v>7</v>
      </c>
      <c r="S65" s="625">
        <v>8</v>
      </c>
      <c r="T65" s="625">
        <v>9</v>
      </c>
      <c r="U65" s="643">
        <v>10</v>
      </c>
      <c r="V65" s="292" t="s">
        <v>675</v>
      </c>
    </row>
    <row r="66" spans="1:22" ht="12.75">
      <c r="A66" s="70">
        <v>1</v>
      </c>
      <c r="B66" s="70">
        <v>2</v>
      </c>
      <c r="C66" s="70">
        <v>3</v>
      </c>
      <c r="D66" s="70">
        <v>4</v>
      </c>
      <c r="E66" s="70">
        <v>5</v>
      </c>
      <c r="F66" s="70">
        <v>6</v>
      </c>
      <c r="G66" s="70">
        <v>7</v>
      </c>
      <c r="H66" s="71" t="s">
        <v>392</v>
      </c>
      <c r="I66" s="71"/>
      <c r="J66" s="71"/>
      <c r="K66" s="71"/>
      <c r="L66" s="72"/>
      <c r="M66" s="72"/>
      <c r="N66" s="72"/>
      <c r="O66" s="296"/>
      <c r="P66" s="296"/>
      <c r="Q66" s="296"/>
      <c r="R66" s="296"/>
      <c r="S66" s="619"/>
      <c r="T66" s="644"/>
      <c r="U66" s="644" t="s">
        <v>694</v>
      </c>
      <c r="V66" s="71"/>
    </row>
    <row r="67" spans="1:22" ht="12.75">
      <c r="A67" s="100"/>
      <c r="B67" s="101"/>
      <c r="C67" s="101"/>
      <c r="D67" s="101"/>
      <c r="E67" s="101"/>
      <c r="F67" s="101"/>
      <c r="G67" s="101"/>
      <c r="H67" s="102">
        <v>6</v>
      </c>
      <c r="I67" s="102" t="s">
        <v>410</v>
      </c>
      <c r="J67" s="102"/>
      <c r="K67" s="103">
        <f>K68+K74+K95+K99+K103</f>
        <v>6791172</v>
      </c>
      <c r="L67" s="103">
        <f>L68+L74+L95+L99</f>
        <v>7754400</v>
      </c>
      <c r="M67" s="103">
        <f>M68+M74+M95+M99</f>
        <v>8790191</v>
      </c>
      <c r="N67" s="103">
        <f>N68+N74+N95+N99</f>
        <v>8118738</v>
      </c>
      <c r="O67" s="103">
        <f aca="true" t="shared" si="12" ref="O67:V67">O68+O74+O95+O99</f>
        <v>19747896</v>
      </c>
      <c r="P67" s="103">
        <f t="shared" si="12"/>
        <v>570800</v>
      </c>
      <c r="Q67" s="103">
        <f t="shared" si="12"/>
        <v>21168696</v>
      </c>
      <c r="R67" s="492">
        <f aca="true" t="shared" si="13" ref="R67:R105">S67-Q67</f>
        <v>-9407598.24</v>
      </c>
      <c r="S67" s="627">
        <f>S68+S74+S95+S99</f>
        <v>11761097.76</v>
      </c>
      <c r="T67" s="627">
        <f>T68+T74+T95+T99</f>
        <v>12204898</v>
      </c>
      <c r="U67" s="745">
        <f>T67/S67</f>
        <v>1.037734593237494</v>
      </c>
      <c r="V67" s="103">
        <f t="shared" si="12"/>
        <v>13285500</v>
      </c>
    </row>
    <row r="68" spans="2:22" s="161" customFormat="1" ht="12.75">
      <c r="B68" s="235"/>
      <c r="C68" s="235"/>
      <c r="D68" s="235"/>
      <c r="E68" s="235"/>
      <c r="F68" s="235"/>
      <c r="G68" s="235"/>
      <c r="H68" s="236">
        <v>61</v>
      </c>
      <c r="I68" s="236" t="s">
        <v>411</v>
      </c>
      <c r="J68" s="236"/>
      <c r="K68" s="237">
        <f aca="true" t="shared" si="14" ref="K68:V68">K69+K70+K71+K72</f>
        <v>645871</v>
      </c>
      <c r="L68" s="237">
        <f t="shared" si="14"/>
        <v>643700</v>
      </c>
      <c r="M68" s="237">
        <f t="shared" si="14"/>
        <v>440000</v>
      </c>
      <c r="N68" s="237">
        <f t="shared" si="14"/>
        <v>399575</v>
      </c>
      <c r="O68" s="237">
        <f t="shared" si="14"/>
        <v>560000</v>
      </c>
      <c r="P68" s="237">
        <f t="shared" si="14"/>
        <v>5500000</v>
      </c>
      <c r="Q68" s="296">
        <f t="shared" si="14"/>
        <v>6060000</v>
      </c>
      <c r="R68" s="306">
        <f t="shared" si="13"/>
        <v>367826</v>
      </c>
      <c r="S68" s="620">
        <f>S69+S71+S72</f>
        <v>6427826</v>
      </c>
      <c r="T68" s="620">
        <f>T69+T71+T72</f>
        <v>6429190</v>
      </c>
      <c r="U68" s="744">
        <f>T68/S68</f>
        <v>1.0002122023838231</v>
      </c>
      <c r="V68" s="238">
        <f t="shared" si="14"/>
        <v>780000</v>
      </c>
    </row>
    <row r="69" spans="2:36" s="66" customFormat="1" ht="12.75">
      <c r="B69" s="70"/>
      <c r="C69" s="70"/>
      <c r="D69" s="70"/>
      <c r="E69" s="70"/>
      <c r="F69" s="70"/>
      <c r="G69" s="70"/>
      <c r="H69" s="79">
        <v>611</v>
      </c>
      <c r="I69" s="79" t="s">
        <v>412</v>
      </c>
      <c r="J69" s="79"/>
      <c r="K69" s="82">
        <v>525991</v>
      </c>
      <c r="L69" s="82">
        <v>515700</v>
      </c>
      <c r="M69" s="82">
        <v>320000</v>
      </c>
      <c r="N69" s="82">
        <v>283754</v>
      </c>
      <c r="O69" s="83">
        <v>460000</v>
      </c>
      <c r="P69" s="238">
        <v>5500000</v>
      </c>
      <c r="Q69" s="310">
        <v>5960000</v>
      </c>
      <c r="R69" s="306">
        <f>S69-Q69</f>
        <v>76148</v>
      </c>
      <c r="S69" s="628">
        <v>6036148</v>
      </c>
      <c r="T69" s="628">
        <v>6025004</v>
      </c>
      <c r="U69" s="744">
        <f aca="true" t="shared" si="15" ref="U69:U102">T69/S69</f>
        <v>0.9981537894697081</v>
      </c>
      <c r="V69" s="83">
        <v>650000</v>
      </c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</row>
    <row r="70" spans="2:36" s="66" customFormat="1" ht="12.75" hidden="1">
      <c r="B70" s="70"/>
      <c r="C70" s="70"/>
      <c r="D70" s="70"/>
      <c r="E70" s="70"/>
      <c r="F70" s="70"/>
      <c r="G70" s="70"/>
      <c r="H70" s="79">
        <v>612</v>
      </c>
      <c r="I70" s="79" t="s">
        <v>413</v>
      </c>
      <c r="J70" s="79"/>
      <c r="K70" s="82">
        <v>0</v>
      </c>
      <c r="L70" s="82">
        <v>0</v>
      </c>
      <c r="M70" s="82"/>
      <c r="N70" s="82"/>
      <c r="O70" s="83"/>
      <c r="P70" s="238"/>
      <c r="Q70" s="310"/>
      <c r="R70" s="306">
        <f t="shared" si="13"/>
        <v>0</v>
      </c>
      <c r="S70" s="628"/>
      <c r="T70" s="628"/>
      <c r="U70" s="744" t="e">
        <f t="shared" si="15"/>
        <v>#DIV/0!</v>
      </c>
      <c r="V70" s="83">
        <v>0</v>
      </c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</row>
    <row r="71" spans="2:36" s="66" customFormat="1" ht="12.75">
      <c r="B71" s="70"/>
      <c r="C71" s="70"/>
      <c r="D71" s="70"/>
      <c r="E71" s="70"/>
      <c r="F71" s="70"/>
      <c r="G71" s="70"/>
      <c r="H71" s="79">
        <v>613</v>
      </c>
      <c r="I71" s="79" t="s">
        <v>414</v>
      </c>
      <c r="J71" s="79"/>
      <c r="K71" s="82">
        <v>64335</v>
      </c>
      <c r="L71" s="82">
        <v>70000</v>
      </c>
      <c r="M71" s="82">
        <v>80000</v>
      </c>
      <c r="N71" s="82">
        <v>86231</v>
      </c>
      <c r="O71" s="83">
        <v>50000</v>
      </c>
      <c r="P71" s="238">
        <v>0</v>
      </c>
      <c r="Q71" s="310">
        <v>50000</v>
      </c>
      <c r="R71" s="306">
        <f t="shared" si="13"/>
        <v>326263</v>
      </c>
      <c r="S71" s="628">
        <v>376263</v>
      </c>
      <c r="T71" s="628">
        <v>382276</v>
      </c>
      <c r="U71" s="744">
        <f t="shared" si="15"/>
        <v>1.0159808431868136</v>
      </c>
      <c r="V71" s="83">
        <v>80000</v>
      </c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</row>
    <row r="72" spans="2:36" s="66" customFormat="1" ht="12.75">
      <c r="B72" s="70"/>
      <c r="C72" s="70"/>
      <c r="D72" s="70"/>
      <c r="E72" s="70"/>
      <c r="F72" s="70"/>
      <c r="G72" s="70"/>
      <c r="H72" s="79">
        <v>614</v>
      </c>
      <c r="I72" s="79" t="s">
        <v>415</v>
      </c>
      <c r="J72" s="79"/>
      <c r="K72" s="82">
        <v>55545</v>
      </c>
      <c r="L72" s="82">
        <v>58000</v>
      </c>
      <c r="M72" s="82">
        <v>40000</v>
      </c>
      <c r="N72" s="82">
        <v>29590</v>
      </c>
      <c r="O72" s="83">
        <v>50000</v>
      </c>
      <c r="P72" s="238">
        <v>0</v>
      </c>
      <c r="Q72" s="310">
        <v>50000</v>
      </c>
      <c r="R72" s="306">
        <f t="shared" si="13"/>
        <v>-34585</v>
      </c>
      <c r="S72" s="628">
        <v>15415</v>
      </c>
      <c r="T72" s="628">
        <v>21910</v>
      </c>
      <c r="U72" s="744">
        <f t="shared" si="15"/>
        <v>1.421342847875446</v>
      </c>
      <c r="V72" s="83">
        <v>50000</v>
      </c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</row>
    <row r="73" spans="2:22" ht="12.75" hidden="1">
      <c r="B73" s="70"/>
      <c r="C73" s="70"/>
      <c r="D73" s="70"/>
      <c r="E73" s="70"/>
      <c r="F73" s="70"/>
      <c r="G73" s="70"/>
      <c r="H73" s="79">
        <v>616</v>
      </c>
      <c r="I73" s="79" t="s">
        <v>416</v>
      </c>
      <c r="J73" s="79"/>
      <c r="K73" s="82"/>
      <c r="L73" s="82"/>
      <c r="M73" s="82"/>
      <c r="N73" s="82"/>
      <c r="O73" s="78"/>
      <c r="P73" s="237"/>
      <c r="Q73" s="296"/>
      <c r="R73" s="306">
        <f t="shared" si="13"/>
        <v>0</v>
      </c>
      <c r="S73" s="620"/>
      <c r="T73" s="620"/>
      <c r="U73" s="744" t="e">
        <f t="shared" si="15"/>
        <v>#DIV/0!</v>
      </c>
      <c r="V73" s="83"/>
    </row>
    <row r="74" spans="2:22" s="161" customFormat="1" ht="25.5" customHeight="1">
      <c r="B74" s="235"/>
      <c r="C74" s="235"/>
      <c r="D74" s="235"/>
      <c r="E74" s="235"/>
      <c r="F74" s="235"/>
      <c r="G74" s="235"/>
      <c r="H74" s="236">
        <v>63</v>
      </c>
      <c r="I74" s="782" t="s">
        <v>635</v>
      </c>
      <c r="J74" s="783"/>
      <c r="K74" s="237">
        <f aca="true" t="shared" si="16" ref="K74:Q74">SUM(K75:K94)</f>
        <v>5656243</v>
      </c>
      <c r="L74" s="237">
        <f t="shared" si="16"/>
        <v>6470200</v>
      </c>
      <c r="M74" s="237">
        <f t="shared" si="16"/>
        <v>7854691</v>
      </c>
      <c r="N74" s="237">
        <f t="shared" si="16"/>
        <v>7302057</v>
      </c>
      <c r="O74" s="237">
        <f t="shared" si="16"/>
        <v>18647396</v>
      </c>
      <c r="P74" s="237">
        <f t="shared" si="16"/>
        <v>-4929200</v>
      </c>
      <c r="Q74" s="296">
        <f t="shared" si="16"/>
        <v>13718196</v>
      </c>
      <c r="R74" s="306">
        <f t="shared" si="13"/>
        <v>-9902200.24</v>
      </c>
      <c r="S74" s="620">
        <f>SUM(S75:S94)</f>
        <v>3815995.76</v>
      </c>
      <c r="T74" s="620">
        <f>SUM(T75:T94)</f>
        <v>4186173</v>
      </c>
      <c r="U74" s="744">
        <f t="shared" si="15"/>
        <v>1.097006722041012</v>
      </c>
      <c r="V74" s="238">
        <f>SUM(V75:V94)</f>
        <v>11875000</v>
      </c>
    </row>
    <row r="75" spans="2:36" s="66" customFormat="1" ht="30.75" customHeight="1">
      <c r="B75" s="70"/>
      <c r="C75" s="70"/>
      <c r="D75" s="70"/>
      <c r="E75" s="70"/>
      <c r="F75" s="70"/>
      <c r="G75" s="70"/>
      <c r="H75" s="79">
        <v>633</v>
      </c>
      <c r="I75" s="771" t="s">
        <v>618</v>
      </c>
      <c r="J75" s="772"/>
      <c r="K75" s="82">
        <v>4342055</v>
      </c>
      <c r="L75" s="82">
        <v>3800000</v>
      </c>
      <c r="M75" s="82">
        <v>4950000</v>
      </c>
      <c r="N75" s="82">
        <v>4998061</v>
      </c>
      <c r="O75" s="83">
        <v>5500000</v>
      </c>
      <c r="P75" s="238">
        <v>-5500000</v>
      </c>
      <c r="Q75" s="310">
        <v>0</v>
      </c>
      <c r="R75" s="306">
        <f t="shared" si="13"/>
        <v>0</v>
      </c>
      <c r="S75" s="628">
        <v>0</v>
      </c>
      <c r="T75" s="628">
        <v>0</v>
      </c>
      <c r="U75" s="744" t="e">
        <f t="shared" si="15"/>
        <v>#DIV/0!</v>
      </c>
      <c r="V75" s="83">
        <v>5500000</v>
      </c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</row>
    <row r="76" spans="2:36" s="66" customFormat="1" ht="12.75">
      <c r="B76" s="70"/>
      <c r="C76" s="70"/>
      <c r="D76" s="70"/>
      <c r="E76" s="70"/>
      <c r="F76" s="70"/>
      <c r="G76" s="70"/>
      <c r="H76" s="79">
        <v>633</v>
      </c>
      <c r="I76" s="79" t="s">
        <v>598</v>
      </c>
      <c r="J76" s="79"/>
      <c r="K76" s="82">
        <v>0</v>
      </c>
      <c r="L76" s="82">
        <v>0</v>
      </c>
      <c r="M76" s="82">
        <v>267433</v>
      </c>
      <c r="N76" s="82">
        <v>267433</v>
      </c>
      <c r="O76" s="83">
        <v>200000</v>
      </c>
      <c r="P76" s="238">
        <v>150000</v>
      </c>
      <c r="Q76" s="310">
        <v>350000</v>
      </c>
      <c r="R76" s="306">
        <f t="shared" si="13"/>
        <v>-350000</v>
      </c>
      <c r="S76" s="628">
        <v>0</v>
      </c>
      <c r="T76" s="628">
        <v>0</v>
      </c>
      <c r="U76" s="744" t="e">
        <f t="shared" si="15"/>
        <v>#DIV/0!</v>
      </c>
      <c r="V76" s="83">
        <v>250000</v>
      </c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</row>
    <row r="77" spans="2:36" s="66" customFormat="1" ht="12.75">
      <c r="B77" s="70"/>
      <c r="C77" s="70"/>
      <c r="D77" s="70"/>
      <c r="E77" s="70"/>
      <c r="F77" s="70"/>
      <c r="G77" s="70"/>
      <c r="H77" s="79">
        <v>633</v>
      </c>
      <c r="I77" s="79" t="s">
        <v>417</v>
      </c>
      <c r="J77" s="79"/>
      <c r="K77" s="82">
        <v>299983</v>
      </c>
      <c r="L77" s="82">
        <v>600000</v>
      </c>
      <c r="M77" s="82">
        <v>250000</v>
      </c>
      <c r="N77" s="82">
        <v>250000</v>
      </c>
      <c r="O77" s="83">
        <v>400000</v>
      </c>
      <c r="P77" s="238">
        <v>-200000</v>
      </c>
      <c r="Q77" s="310">
        <v>200000</v>
      </c>
      <c r="R77" s="306">
        <f t="shared" si="13"/>
        <v>200000</v>
      </c>
      <c r="S77" s="628">
        <v>400000</v>
      </c>
      <c r="T77" s="628">
        <v>400000</v>
      </c>
      <c r="U77" s="744">
        <f t="shared" si="15"/>
        <v>1</v>
      </c>
      <c r="V77" s="83">
        <v>200000</v>
      </c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</row>
    <row r="78" spans="2:36" s="66" customFormat="1" ht="16.5" customHeight="1">
      <c r="B78" s="70"/>
      <c r="C78" s="70"/>
      <c r="D78" s="70"/>
      <c r="E78" s="70"/>
      <c r="F78" s="70"/>
      <c r="G78" s="70"/>
      <c r="H78" s="79">
        <v>633</v>
      </c>
      <c r="I78" s="79" t="s">
        <v>418</v>
      </c>
      <c r="J78" s="79"/>
      <c r="K78" s="82">
        <v>0</v>
      </c>
      <c r="L78" s="82">
        <v>8000</v>
      </c>
      <c r="M78" s="82">
        <v>8000</v>
      </c>
      <c r="N78" s="82">
        <v>2700</v>
      </c>
      <c r="O78" s="83">
        <v>8000</v>
      </c>
      <c r="P78" s="238">
        <v>0</v>
      </c>
      <c r="Q78" s="310">
        <v>8000</v>
      </c>
      <c r="R78" s="306">
        <f t="shared" si="13"/>
        <v>-8000</v>
      </c>
      <c r="S78" s="628">
        <v>0</v>
      </c>
      <c r="T78" s="628">
        <v>0</v>
      </c>
      <c r="U78" s="744" t="e">
        <f t="shared" si="15"/>
        <v>#DIV/0!</v>
      </c>
      <c r="V78" s="83">
        <v>8000</v>
      </c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</row>
    <row r="79" spans="2:36" s="66" customFormat="1" ht="12.75">
      <c r="B79" s="70"/>
      <c r="C79" s="70"/>
      <c r="D79" s="70"/>
      <c r="E79" s="70"/>
      <c r="F79" s="70"/>
      <c r="G79" s="70"/>
      <c r="H79" s="79">
        <v>633</v>
      </c>
      <c r="I79" s="79" t="s">
        <v>599</v>
      </c>
      <c r="J79" s="79"/>
      <c r="K79" s="82">
        <v>54300</v>
      </c>
      <c r="L79" s="82">
        <v>100000</v>
      </c>
      <c r="M79" s="82">
        <v>140000</v>
      </c>
      <c r="N79" s="82">
        <v>140000</v>
      </c>
      <c r="O79" s="83">
        <v>100000</v>
      </c>
      <c r="P79" s="238">
        <v>150000</v>
      </c>
      <c r="Q79" s="310">
        <v>250000</v>
      </c>
      <c r="R79" s="306">
        <f t="shared" si="13"/>
        <v>-52000</v>
      </c>
      <c r="S79" s="628">
        <v>198000</v>
      </c>
      <c r="T79" s="628">
        <v>198000</v>
      </c>
      <c r="U79" s="744">
        <f t="shared" si="15"/>
        <v>1</v>
      </c>
      <c r="V79" s="83">
        <v>100000</v>
      </c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</row>
    <row r="80" spans="2:36" s="66" customFormat="1" ht="27" customHeight="1">
      <c r="B80" s="70"/>
      <c r="C80" s="70"/>
      <c r="D80" s="70"/>
      <c r="E80" s="70"/>
      <c r="F80" s="70"/>
      <c r="G80" s="70"/>
      <c r="H80" s="79">
        <v>633</v>
      </c>
      <c r="I80" s="771" t="s">
        <v>614</v>
      </c>
      <c r="J80" s="772"/>
      <c r="K80" s="82">
        <v>0</v>
      </c>
      <c r="L80" s="82">
        <v>0</v>
      </c>
      <c r="M80" s="82">
        <v>0</v>
      </c>
      <c r="N80" s="82">
        <v>0</v>
      </c>
      <c r="O80" s="83">
        <v>70000</v>
      </c>
      <c r="P80" s="238">
        <v>-70000</v>
      </c>
      <c r="Q80" s="310">
        <v>0</v>
      </c>
      <c r="R80" s="306">
        <f t="shared" si="13"/>
        <v>0</v>
      </c>
      <c r="S80" s="628">
        <v>0</v>
      </c>
      <c r="T80" s="628">
        <v>0</v>
      </c>
      <c r="U80" s="744" t="e">
        <f t="shared" si="15"/>
        <v>#DIV/0!</v>
      </c>
      <c r="V80" s="83">
        <v>150000</v>
      </c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</row>
    <row r="81" spans="2:36" s="66" customFormat="1" ht="12.75">
      <c r="B81" s="70"/>
      <c r="C81" s="70"/>
      <c r="D81" s="70"/>
      <c r="E81" s="70"/>
      <c r="F81" s="70"/>
      <c r="G81" s="70"/>
      <c r="H81" s="79">
        <v>633</v>
      </c>
      <c r="I81" s="79" t="s">
        <v>562</v>
      </c>
      <c r="J81" s="79"/>
      <c r="K81" s="82"/>
      <c r="L81" s="82"/>
      <c r="M81" s="82">
        <v>20000</v>
      </c>
      <c r="N81" s="82">
        <v>16000</v>
      </c>
      <c r="O81" s="83">
        <v>20000</v>
      </c>
      <c r="P81" s="238">
        <v>0</v>
      </c>
      <c r="Q81" s="310">
        <v>20000</v>
      </c>
      <c r="R81" s="306">
        <f t="shared" si="13"/>
        <v>-20000</v>
      </c>
      <c r="S81" s="628">
        <v>0</v>
      </c>
      <c r="T81" s="628">
        <v>0</v>
      </c>
      <c r="U81" s="744" t="e">
        <f t="shared" si="15"/>
        <v>#DIV/0!</v>
      </c>
      <c r="V81" s="83">
        <v>20000</v>
      </c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</row>
    <row r="82" spans="2:36" s="66" customFormat="1" ht="12.75">
      <c r="B82" s="70"/>
      <c r="C82" s="70"/>
      <c r="D82" s="70"/>
      <c r="E82" s="70"/>
      <c r="F82" s="70"/>
      <c r="G82" s="70"/>
      <c r="H82" s="79">
        <v>633</v>
      </c>
      <c r="I82" s="79" t="s">
        <v>563</v>
      </c>
      <c r="J82" s="79"/>
      <c r="K82" s="82">
        <v>0</v>
      </c>
      <c r="L82" s="82">
        <v>0</v>
      </c>
      <c r="M82" s="82">
        <v>20000</v>
      </c>
      <c r="N82" s="82">
        <v>20000</v>
      </c>
      <c r="O82" s="83">
        <v>20000</v>
      </c>
      <c r="P82" s="238">
        <v>0</v>
      </c>
      <c r="Q82" s="310">
        <v>20000</v>
      </c>
      <c r="R82" s="306">
        <f t="shared" si="13"/>
        <v>-20000</v>
      </c>
      <c r="S82" s="628">
        <v>0</v>
      </c>
      <c r="T82" s="628">
        <v>0</v>
      </c>
      <c r="U82" s="744" t="e">
        <f t="shared" si="15"/>
        <v>#DIV/0!</v>
      </c>
      <c r="V82" s="83">
        <v>20000</v>
      </c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</row>
    <row r="83" spans="2:36" s="66" customFormat="1" ht="12.75">
      <c r="B83" s="70"/>
      <c r="C83" s="70"/>
      <c r="D83" s="70"/>
      <c r="E83" s="70"/>
      <c r="F83" s="70"/>
      <c r="G83" s="70"/>
      <c r="H83" s="79">
        <v>633</v>
      </c>
      <c r="I83" s="79" t="s">
        <v>600</v>
      </c>
      <c r="J83" s="79"/>
      <c r="K83" s="82">
        <v>0</v>
      </c>
      <c r="L83" s="82">
        <v>0</v>
      </c>
      <c r="M83" s="82">
        <v>210758</v>
      </c>
      <c r="N83" s="82">
        <v>0</v>
      </c>
      <c r="O83" s="83">
        <v>9532660</v>
      </c>
      <c r="P83" s="238">
        <v>0</v>
      </c>
      <c r="Q83" s="310">
        <v>9532660</v>
      </c>
      <c r="R83" s="306">
        <f t="shared" si="13"/>
        <v>-7222560.24</v>
      </c>
      <c r="S83" s="628">
        <v>2310099.76</v>
      </c>
      <c r="T83" s="628">
        <v>2310100</v>
      </c>
      <c r="U83" s="744">
        <f t="shared" si="15"/>
        <v>1.0000001038916173</v>
      </c>
      <c r="V83" s="83">
        <v>3040000</v>
      </c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</row>
    <row r="84" spans="2:36" s="66" customFormat="1" ht="12.75">
      <c r="B84" s="70"/>
      <c r="C84" s="70"/>
      <c r="D84" s="70"/>
      <c r="E84" s="70"/>
      <c r="F84" s="70"/>
      <c r="G84" s="70"/>
      <c r="H84" s="79">
        <v>633</v>
      </c>
      <c r="I84" s="79" t="s">
        <v>500</v>
      </c>
      <c r="J84" s="79"/>
      <c r="K84" s="82">
        <v>0</v>
      </c>
      <c r="L84" s="82">
        <v>100000</v>
      </c>
      <c r="M84" s="82">
        <v>0</v>
      </c>
      <c r="N84" s="82">
        <v>0</v>
      </c>
      <c r="O84" s="83">
        <v>450000</v>
      </c>
      <c r="P84" s="238">
        <v>-450000</v>
      </c>
      <c r="Q84" s="310">
        <v>0</v>
      </c>
      <c r="R84" s="306">
        <f t="shared" si="13"/>
        <v>0</v>
      </c>
      <c r="S84" s="628">
        <v>0</v>
      </c>
      <c r="T84" s="628">
        <v>0</v>
      </c>
      <c r="U84" s="744" t="e">
        <f t="shared" si="15"/>
        <v>#DIV/0!</v>
      </c>
      <c r="V84" s="83">
        <v>0</v>
      </c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</row>
    <row r="85" spans="2:36" s="66" customFormat="1" ht="12.75">
      <c r="B85" s="70"/>
      <c r="C85" s="70"/>
      <c r="D85" s="70"/>
      <c r="E85" s="70"/>
      <c r="F85" s="70"/>
      <c r="G85" s="70"/>
      <c r="H85" s="79">
        <v>633</v>
      </c>
      <c r="I85" s="79" t="s">
        <v>419</v>
      </c>
      <c r="J85" s="79"/>
      <c r="K85" s="82">
        <v>512150</v>
      </c>
      <c r="L85" s="82">
        <v>650000</v>
      </c>
      <c r="M85" s="82">
        <v>550000</v>
      </c>
      <c r="N85" s="82">
        <v>481250</v>
      </c>
      <c r="O85" s="83">
        <v>540000</v>
      </c>
      <c r="P85" s="238">
        <v>0</v>
      </c>
      <c r="Q85" s="310">
        <v>540000</v>
      </c>
      <c r="R85" s="306">
        <f t="shared" si="13"/>
        <v>-40000</v>
      </c>
      <c r="S85" s="628">
        <v>500000</v>
      </c>
      <c r="T85" s="628">
        <v>447450</v>
      </c>
      <c r="U85" s="744">
        <f t="shared" si="15"/>
        <v>0.8949</v>
      </c>
      <c r="V85" s="83">
        <v>500000</v>
      </c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</row>
    <row r="86" spans="2:36" s="66" customFormat="1" ht="12.75">
      <c r="B86" s="70"/>
      <c r="C86" s="70"/>
      <c r="D86" s="70"/>
      <c r="E86" s="70"/>
      <c r="F86" s="70"/>
      <c r="G86" s="70"/>
      <c r="H86" s="79">
        <v>634</v>
      </c>
      <c r="I86" s="774" t="s">
        <v>671</v>
      </c>
      <c r="J86" s="775"/>
      <c r="K86" s="82"/>
      <c r="L86" s="82">
        <v>600000</v>
      </c>
      <c r="M86" s="82">
        <v>790000</v>
      </c>
      <c r="N86" s="82">
        <v>789798</v>
      </c>
      <c r="O86" s="83"/>
      <c r="P86" s="238"/>
      <c r="Q86" s="310"/>
      <c r="R86" s="306"/>
      <c r="S86" s="628">
        <v>0</v>
      </c>
      <c r="T86" s="628">
        <v>0</v>
      </c>
      <c r="U86" s="744" t="e">
        <f t="shared" si="15"/>
        <v>#DIV/0!</v>
      </c>
      <c r="V86" s="83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</row>
    <row r="87" spans="2:36" s="66" customFormat="1" ht="12.75">
      <c r="B87" s="70"/>
      <c r="C87" s="70"/>
      <c r="D87" s="70"/>
      <c r="E87" s="70"/>
      <c r="F87" s="70"/>
      <c r="G87" s="70"/>
      <c r="H87" s="79">
        <v>634</v>
      </c>
      <c r="I87" s="79" t="s">
        <v>615</v>
      </c>
      <c r="J87" s="79"/>
      <c r="K87" s="82">
        <v>0</v>
      </c>
      <c r="L87" s="82">
        <v>0</v>
      </c>
      <c r="M87" s="82">
        <v>0</v>
      </c>
      <c r="N87" s="82">
        <v>0</v>
      </c>
      <c r="O87" s="83">
        <v>0</v>
      </c>
      <c r="P87" s="238">
        <v>80000</v>
      </c>
      <c r="Q87" s="310">
        <v>80000</v>
      </c>
      <c r="R87" s="306">
        <f t="shared" si="13"/>
        <v>0</v>
      </c>
      <c r="S87" s="628">
        <v>80000</v>
      </c>
      <c r="T87" s="628">
        <v>80000</v>
      </c>
      <c r="U87" s="744">
        <f t="shared" si="15"/>
        <v>1</v>
      </c>
      <c r="V87" s="83">
        <v>0</v>
      </c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</row>
    <row r="88" spans="2:36" s="66" customFormat="1" ht="12.75" hidden="1">
      <c r="B88" s="70"/>
      <c r="C88" s="70"/>
      <c r="D88" s="70"/>
      <c r="E88" s="70"/>
      <c r="F88" s="70"/>
      <c r="G88" s="70"/>
      <c r="H88" s="79">
        <v>634</v>
      </c>
      <c r="I88" s="79" t="s">
        <v>496</v>
      </c>
      <c r="J88" s="79"/>
      <c r="K88" s="82">
        <v>0</v>
      </c>
      <c r="L88" s="82">
        <v>0</v>
      </c>
      <c r="M88" s="82"/>
      <c r="N88" s="82"/>
      <c r="O88" s="83"/>
      <c r="P88" s="238"/>
      <c r="Q88" s="310"/>
      <c r="R88" s="306">
        <f t="shared" si="13"/>
        <v>0</v>
      </c>
      <c r="S88" s="628"/>
      <c r="T88" s="628"/>
      <c r="U88" s="744" t="e">
        <f t="shared" si="15"/>
        <v>#DIV/0!</v>
      </c>
      <c r="V88" s="83">
        <v>0</v>
      </c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</row>
    <row r="89" spans="2:36" s="66" customFormat="1" ht="23.25" customHeight="1">
      <c r="B89" s="70"/>
      <c r="C89" s="70"/>
      <c r="D89" s="70"/>
      <c r="E89" s="70"/>
      <c r="F89" s="70"/>
      <c r="G89" s="70"/>
      <c r="H89" s="79">
        <v>634</v>
      </c>
      <c r="I89" s="771" t="s">
        <v>636</v>
      </c>
      <c r="J89" s="772"/>
      <c r="K89" s="82">
        <v>0</v>
      </c>
      <c r="L89" s="82">
        <v>240000</v>
      </c>
      <c r="M89" s="82">
        <v>325000</v>
      </c>
      <c r="N89" s="82">
        <v>0</v>
      </c>
      <c r="O89" s="83">
        <v>500000</v>
      </c>
      <c r="P89" s="238">
        <v>615000</v>
      </c>
      <c r="Q89" s="310">
        <v>1115000</v>
      </c>
      <c r="R89" s="306">
        <f t="shared" si="13"/>
        <v>-998425</v>
      </c>
      <c r="S89" s="628">
        <v>116575</v>
      </c>
      <c r="T89" s="628">
        <v>130250</v>
      </c>
      <c r="U89" s="744">
        <f t="shared" si="15"/>
        <v>1.1173064550718421</v>
      </c>
      <c r="V89" s="83">
        <v>1140000</v>
      </c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</row>
    <row r="90" spans="2:36" s="66" customFormat="1" ht="12.75">
      <c r="B90" s="70"/>
      <c r="C90" s="70"/>
      <c r="D90" s="70"/>
      <c r="E90" s="70"/>
      <c r="F90" s="70"/>
      <c r="G90" s="70"/>
      <c r="H90" s="79">
        <v>634</v>
      </c>
      <c r="I90" s="79" t="s">
        <v>497</v>
      </c>
      <c r="J90" s="79"/>
      <c r="K90" s="82">
        <v>0</v>
      </c>
      <c r="L90" s="82">
        <v>200000</v>
      </c>
      <c r="M90" s="82">
        <v>0</v>
      </c>
      <c r="N90" s="82">
        <v>0</v>
      </c>
      <c r="O90" s="83">
        <v>0</v>
      </c>
      <c r="P90" s="238">
        <v>0</v>
      </c>
      <c r="Q90" s="310">
        <v>0</v>
      </c>
      <c r="R90" s="306">
        <f t="shared" si="13"/>
        <v>0</v>
      </c>
      <c r="S90" s="628">
        <v>0</v>
      </c>
      <c r="T90" s="628">
        <v>0</v>
      </c>
      <c r="U90" s="744" t="e">
        <f t="shared" si="15"/>
        <v>#DIV/0!</v>
      </c>
      <c r="V90" s="83">
        <v>0</v>
      </c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</row>
    <row r="91" spans="2:36" s="66" customFormat="1" ht="24.75" customHeight="1">
      <c r="B91" s="70"/>
      <c r="C91" s="70"/>
      <c r="D91" s="70"/>
      <c r="E91" s="70"/>
      <c r="F91" s="70"/>
      <c r="G91" s="70"/>
      <c r="H91" s="79">
        <v>638</v>
      </c>
      <c r="I91" s="789" t="s">
        <v>633</v>
      </c>
      <c r="J91" s="790"/>
      <c r="K91" s="82">
        <v>183597</v>
      </c>
      <c r="L91" s="82">
        <v>0</v>
      </c>
      <c r="M91" s="82">
        <v>0</v>
      </c>
      <c r="N91" s="82">
        <v>0</v>
      </c>
      <c r="O91" s="83">
        <v>0</v>
      </c>
      <c r="P91" s="238">
        <v>566800</v>
      </c>
      <c r="Q91" s="310">
        <v>566800</v>
      </c>
      <c r="R91" s="306">
        <f t="shared" si="13"/>
        <v>-566800</v>
      </c>
      <c r="S91" s="628">
        <v>0</v>
      </c>
      <c r="T91" s="628">
        <v>0</v>
      </c>
      <c r="U91" s="744" t="e">
        <f t="shared" si="15"/>
        <v>#DIV/0!</v>
      </c>
      <c r="V91" s="83">
        <v>327000</v>
      </c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</row>
    <row r="92" spans="2:36" s="66" customFormat="1" ht="12.75">
      <c r="B92" s="70"/>
      <c r="C92" s="70"/>
      <c r="D92" s="70"/>
      <c r="E92" s="70"/>
      <c r="F92" s="70"/>
      <c r="G92" s="70"/>
      <c r="H92" s="79">
        <v>634</v>
      </c>
      <c r="I92" s="79" t="s">
        <v>420</v>
      </c>
      <c r="J92" s="79"/>
      <c r="K92" s="82">
        <v>264158</v>
      </c>
      <c r="L92" s="82">
        <v>170000</v>
      </c>
      <c r="M92" s="82">
        <v>323500</v>
      </c>
      <c r="N92" s="82">
        <v>336815</v>
      </c>
      <c r="O92" s="83">
        <v>496736</v>
      </c>
      <c r="P92" s="238">
        <v>29000</v>
      </c>
      <c r="Q92" s="310">
        <v>525736</v>
      </c>
      <c r="R92" s="306">
        <f t="shared" si="13"/>
        <v>-314415</v>
      </c>
      <c r="S92" s="628">
        <v>211321</v>
      </c>
      <c r="T92" s="628">
        <v>620373</v>
      </c>
      <c r="U92" s="744">
        <f t="shared" si="15"/>
        <v>2.9356902532166704</v>
      </c>
      <c r="V92" s="83">
        <v>210000</v>
      </c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</row>
    <row r="93" spans="2:36" s="66" customFormat="1" ht="12.75">
      <c r="B93" s="70"/>
      <c r="C93" s="70"/>
      <c r="D93" s="70"/>
      <c r="E93" s="70"/>
      <c r="F93" s="70"/>
      <c r="G93" s="70"/>
      <c r="H93" s="79">
        <v>633</v>
      </c>
      <c r="I93" s="79" t="s">
        <v>421</v>
      </c>
      <c r="J93" s="79"/>
      <c r="K93" s="82">
        <v>0</v>
      </c>
      <c r="L93" s="82">
        <v>2200</v>
      </c>
      <c r="M93" s="82">
        <v>0</v>
      </c>
      <c r="N93" s="82">
        <v>0</v>
      </c>
      <c r="O93" s="83">
        <v>10000</v>
      </c>
      <c r="P93" s="238">
        <v>0</v>
      </c>
      <c r="Q93" s="310">
        <v>10000</v>
      </c>
      <c r="R93" s="306">
        <f t="shared" si="13"/>
        <v>-10000</v>
      </c>
      <c r="S93" s="628">
        <v>0</v>
      </c>
      <c r="T93" s="628">
        <v>0</v>
      </c>
      <c r="U93" s="744" t="e">
        <f t="shared" si="15"/>
        <v>#DIV/0!</v>
      </c>
      <c r="V93" s="83">
        <v>10000</v>
      </c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</row>
    <row r="94" spans="2:36" s="66" customFormat="1" ht="26.25" customHeight="1">
      <c r="B94" s="70"/>
      <c r="C94" s="70"/>
      <c r="D94" s="70"/>
      <c r="E94" s="70"/>
      <c r="F94" s="70"/>
      <c r="G94" s="70"/>
      <c r="H94" s="79">
        <v>634</v>
      </c>
      <c r="I94" s="771" t="s">
        <v>637</v>
      </c>
      <c r="J94" s="772"/>
      <c r="K94" s="82">
        <v>0</v>
      </c>
      <c r="L94" s="82">
        <v>0</v>
      </c>
      <c r="M94" s="82">
        <v>0</v>
      </c>
      <c r="N94" s="82">
        <v>0</v>
      </c>
      <c r="O94" s="83">
        <v>800000</v>
      </c>
      <c r="P94" s="238">
        <v>-300000</v>
      </c>
      <c r="Q94" s="310">
        <v>500000</v>
      </c>
      <c r="R94" s="306">
        <f t="shared" si="13"/>
        <v>-500000</v>
      </c>
      <c r="S94" s="628">
        <v>0</v>
      </c>
      <c r="T94" s="628">
        <v>0</v>
      </c>
      <c r="U94" s="744" t="e">
        <f t="shared" si="15"/>
        <v>#DIV/0!</v>
      </c>
      <c r="V94" s="83">
        <v>400000</v>
      </c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</row>
    <row r="95" spans="2:22" s="161" customFormat="1" ht="12.75">
      <c r="B95" s="235"/>
      <c r="C95" s="235"/>
      <c r="D95" s="235"/>
      <c r="E95" s="235"/>
      <c r="F95" s="235"/>
      <c r="G95" s="235"/>
      <c r="H95" s="236">
        <v>64</v>
      </c>
      <c r="I95" s="236" t="s">
        <v>422</v>
      </c>
      <c r="J95" s="236"/>
      <c r="K95" s="237">
        <f aca="true" t="shared" si="17" ref="K95:P95">K96+K97</f>
        <v>286373</v>
      </c>
      <c r="L95" s="237">
        <f t="shared" si="17"/>
        <v>320500</v>
      </c>
      <c r="M95" s="237">
        <f t="shared" si="17"/>
        <v>300500</v>
      </c>
      <c r="N95" s="237">
        <f t="shared" si="17"/>
        <v>245769</v>
      </c>
      <c r="O95" s="237">
        <f t="shared" si="17"/>
        <v>320500</v>
      </c>
      <c r="P95" s="237">
        <f t="shared" si="17"/>
        <v>0</v>
      </c>
      <c r="Q95" s="296">
        <f>Q96+Q97+Q98</f>
        <v>1170500</v>
      </c>
      <c r="R95" s="306">
        <f t="shared" si="13"/>
        <v>207239</v>
      </c>
      <c r="S95" s="620">
        <f>S96+S97+S98</f>
        <v>1377739</v>
      </c>
      <c r="T95" s="620">
        <f>T96+T97+T98</f>
        <v>1430092</v>
      </c>
      <c r="U95" s="744">
        <f t="shared" si="15"/>
        <v>1.0379992146553156</v>
      </c>
      <c r="V95" s="238">
        <f>V96+V97+V98</f>
        <v>320500</v>
      </c>
    </row>
    <row r="96" spans="2:22" s="250" customFormat="1" ht="12.75">
      <c r="B96" s="235"/>
      <c r="C96" s="235"/>
      <c r="D96" s="235"/>
      <c r="E96" s="235"/>
      <c r="F96" s="235"/>
      <c r="G96" s="235"/>
      <c r="H96" s="198">
        <v>641</v>
      </c>
      <c r="I96" s="198" t="s">
        <v>423</v>
      </c>
      <c r="J96" s="198"/>
      <c r="K96" s="238">
        <v>0</v>
      </c>
      <c r="L96" s="238">
        <v>500</v>
      </c>
      <c r="M96" s="238">
        <v>500</v>
      </c>
      <c r="N96" s="238">
        <v>0</v>
      </c>
      <c r="O96" s="238">
        <v>500</v>
      </c>
      <c r="P96" s="238">
        <v>0</v>
      </c>
      <c r="Q96" s="310">
        <v>500</v>
      </c>
      <c r="R96" s="306">
        <f t="shared" si="13"/>
        <v>-500</v>
      </c>
      <c r="S96" s="628">
        <v>0</v>
      </c>
      <c r="T96" s="628">
        <v>18</v>
      </c>
      <c r="U96" s="744" t="e">
        <f t="shared" si="15"/>
        <v>#DIV/0!</v>
      </c>
      <c r="V96" s="238">
        <v>500</v>
      </c>
    </row>
    <row r="97" spans="2:22" s="250" customFormat="1" ht="18" customHeight="1">
      <c r="B97" s="235"/>
      <c r="C97" s="235"/>
      <c r="D97" s="235"/>
      <c r="E97" s="235"/>
      <c r="F97" s="235"/>
      <c r="G97" s="235"/>
      <c r="H97" s="198">
        <v>642</v>
      </c>
      <c r="I97" s="198" t="s">
        <v>424</v>
      </c>
      <c r="J97" s="198"/>
      <c r="K97" s="238">
        <v>286373</v>
      </c>
      <c r="L97" s="238">
        <v>320000</v>
      </c>
      <c r="M97" s="238">
        <v>300000</v>
      </c>
      <c r="N97" s="238">
        <v>245769</v>
      </c>
      <c r="O97" s="238">
        <v>320000</v>
      </c>
      <c r="P97" s="238">
        <v>0</v>
      </c>
      <c r="Q97" s="310">
        <v>320000</v>
      </c>
      <c r="R97" s="306">
        <f t="shared" si="13"/>
        <v>70470</v>
      </c>
      <c r="S97" s="628">
        <v>390470</v>
      </c>
      <c r="T97" s="628">
        <v>442805</v>
      </c>
      <c r="U97" s="744">
        <f t="shared" si="15"/>
        <v>1.134030783414859</v>
      </c>
      <c r="V97" s="238">
        <v>320000</v>
      </c>
    </row>
    <row r="98" spans="2:22" s="250" customFormat="1" ht="24" customHeight="1">
      <c r="B98" s="235"/>
      <c r="C98" s="235"/>
      <c r="D98" s="235"/>
      <c r="E98" s="235"/>
      <c r="F98" s="235"/>
      <c r="G98" s="235"/>
      <c r="H98" s="198">
        <v>642</v>
      </c>
      <c r="I98" s="791" t="s">
        <v>640</v>
      </c>
      <c r="J98" s="792"/>
      <c r="K98" s="82">
        <v>616961</v>
      </c>
      <c r="L98" s="82">
        <v>0</v>
      </c>
      <c r="M98" s="82">
        <v>0</v>
      </c>
      <c r="N98" s="82">
        <v>0</v>
      </c>
      <c r="O98" s="83">
        <v>1350000</v>
      </c>
      <c r="P98" s="238">
        <v>-500000</v>
      </c>
      <c r="Q98" s="310">
        <v>850000</v>
      </c>
      <c r="R98" s="306">
        <f t="shared" si="13"/>
        <v>137269</v>
      </c>
      <c r="S98" s="628">
        <v>987269</v>
      </c>
      <c r="T98" s="628">
        <v>987269</v>
      </c>
      <c r="U98" s="744">
        <f t="shared" si="15"/>
        <v>1</v>
      </c>
      <c r="V98" s="238"/>
    </row>
    <row r="99" spans="2:22" s="161" customFormat="1" ht="12.75">
      <c r="B99" s="235"/>
      <c r="C99" s="235"/>
      <c r="D99" s="235"/>
      <c r="E99" s="235"/>
      <c r="F99" s="235"/>
      <c r="G99" s="235"/>
      <c r="H99" s="236">
        <v>65</v>
      </c>
      <c r="I99" s="236" t="s">
        <v>425</v>
      </c>
      <c r="J99" s="236"/>
      <c r="K99" s="237">
        <f aca="true" t="shared" si="18" ref="K99:V99">K100+K101+K102</f>
        <v>202685</v>
      </c>
      <c r="L99" s="237">
        <f t="shared" si="18"/>
        <v>320000</v>
      </c>
      <c r="M99" s="237">
        <f t="shared" si="18"/>
        <v>195000</v>
      </c>
      <c r="N99" s="237">
        <f t="shared" si="18"/>
        <v>171337</v>
      </c>
      <c r="O99" s="237">
        <f t="shared" si="18"/>
        <v>220000</v>
      </c>
      <c r="P99" s="237">
        <f t="shared" si="18"/>
        <v>0</v>
      </c>
      <c r="Q99" s="296">
        <f t="shared" si="18"/>
        <v>220000</v>
      </c>
      <c r="R99" s="306">
        <f t="shared" si="13"/>
        <v>-80463</v>
      </c>
      <c r="S99" s="620">
        <f>S100+S101+S102</f>
        <v>139537</v>
      </c>
      <c r="T99" s="620">
        <f>T100+T101+T102</f>
        <v>159443</v>
      </c>
      <c r="U99" s="744">
        <f t="shared" si="15"/>
        <v>1.1426575030278707</v>
      </c>
      <c r="V99" s="238">
        <f t="shared" si="18"/>
        <v>310000</v>
      </c>
    </row>
    <row r="100" spans="2:22" s="250" customFormat="1" ht="12.75">
      <c r="B100" s="235"/>
      <c r="C100" s="235"/>
      <c r="D100" s="235"/>
      <c r="E100" s="235"/>
      <c r="F100" s="235"/>
      <c r="G100" s="235"/>
      <c r="H100" s="198">
        <v>651</v>
      </c>
      <c r="I100" s="198" t="s">
        <v>426</v>
      </c>
      <c r="J100" s="198"/>
      <c r="K100" s="238">
        <v>23769</v>
      </c>
      <c r="L100" s="238">
        <v>40000</v>
      </c>
      <c r="M100" s="238">
        <v>25000</v>
      </c>
      <c r="N100" s="238">
        <v>24439</v>
      </c>
      <c r="O100" s="238">
        <v>40000</v>
      </c>
      <c r="P100" s="238">
        <v>0</v>
      </c>
      <c r="Q100" s="310">
        <v>40000</v>
      </c>
      <c r="R100" s="306">
        <f t="shared" si="13"/>
        <v>-33020</v>
      </c>
      <c r="S100" s="628">
        <v>6980</v>
      </c>
      <c r="T100" s="628">
        <v>12807</v>
      </c>
      <c r="U100" s="744">
        <f t="shared" si="15"/>
        <v>1.834813753581662</v>
      </c>
      <c r="V100" s="238">
        <v>30000</v>
      </c>
    </row>
    <row r="101" spans="2:22" s="250" customFormat="1" ht="12.75">
      <c r="B101" s="235"/>
      <c r="C101" s="235"/>
      <c r="D101" s="235"/>
      <c r="E101" s="235"/>
      <c r="F101" s="235"/>
      <c r="G101" s="235"/>
      <c r="H101" s="198">
        <v>652</v>
      </c>
      <c r="I101" s="198" t="s">
        <v>427</v>
      </c>
      <c r="J101" s="198"/>
      <c r="K101" s="238">
        <v>7287</v>
      </c>
      <c r="L101" s="238">
        <v>30000</v>
      </c>
      <c r="M101" s="238">
        <v>30000</v>
      </c>
      <c r="N101" s="238">
        <v>13160</v>
      </c>
      <c r="O101" s="238">
        <v>30000</v>
      </c>
      <c r="P101" s="238">
        <v>0</v>
      </c>
      <c r="Q101" s="310">
        <v>30000</v>
      </c>
      <c r="R101" s="306">
        <f t="shared" si="13"/>
        <v>-25005</v>
      </c>
      <c r="S101" s="628">
        <v>4995</v>
      </c>
      <c r="T101" s="628">
        <v>4666</v>
      </c>
      <c r="U101" s="744">
        <f t="shared" si="15"/>
        <v>0.9341341341341342</v>
      </c>
      <c r="V101" s="238">
        <v>30000</v>
      </c>
    </row>
    <row r="102" spans="2:36" s="66" customFormat="1" ht="12.75">
      <c r="B102" s="70"/>
      <c r="C102" s="70"/>
      <c r="D102" s="70"/>
      <c r="E102" s="70"/>
      <c r="F102" s="70"/>
      <c r="G102" s="70"/>
      <c r="H102" s="79">
        <v>653</v>
      </c>
      <c r="I102" s="79" t="s">
        <v>428</v>
      </c>
      <c r="J102" s="79"/>
      <c r="K102" s="82">
        <v>171629</v>
      </c>
      <c r="L102" s="82">
        <v>250000</v>
      </c>
      <c r="M102" s="82">
        <v>140000</v>
      </c>
      <c r="N102" s="82">
        <v>133738</v>
      </c>
      <c r="O102" s="83">
        <v>150000</v>
      </c>
      <c r="P102" s="238">
        <v>0</v>
      </c>
      <c r="Q102" s="310">
        <v>150000</v>
      </c>
      <c r="R102" s="306">
        <f t="shared" si="13"/>
        <v>-22438</v>
      </c>
      <c r="S102" s="628">
        <v>127562</v>
      </c>
      <c r="T102" s="628">
        <v>141970</v>
      </c>
      <c r="U102" s="744">
        <f t="shared" si="15"/>
        <v>1.1129489973503082</v>
      </c>
      <c r="V102" s="83">
        <v>250000</v>
      </c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</row>
    <row r="103" spans="2:22" ht="12.75" hidden="1">
      <c r="B103" s="70"/>
      <c r="C103" s="70"/>
      <c r="D103" s="70"/>
      <c r="E103" s="70"/>
      <c r="F103" s="70"/>
      <c r="G103" s="70"/>
      <c r="H103" s="84">
        <v>68</v>
      </c>
      <c r="I103" s="84" t="s">
        <v>429</v>
      </c>
      <c r="J103" s="84"/>
      <c r="K103" s="87">
        <f>K104</f>
        <v>0</v>
      </c>
      <c r="L103" s="87">
        <f>L104</f>
        <v>0</v>
      </c>
      <c r="M103" s="87"/>
      <c r="N103" s="87"/>
      <c r="O103" s="87">
        <f>O104</f>
        <v>0</v>
      </c>
      <c r="P103" s="87"/>
      <c r="Q103" s="87"/>
      <c r="R103" s="306">
        <f t="shared" si="13"/>
        <v>0</v>
      </c>
      <c r="S103" s="629"/>
      <c r="T103" s="629"/>
      <c r="U103" s="743"/>
      <c r="V103" s="82">
        <f>V104</f>
        <v>0</v>
      </c>
    </row>
    <row r="104" spans="2:22" ht="12.75" hidden="1">
      <c r="B104" s="70"/>
      <c r="C104" s="70"/>
      <c r="D104" s="70"/>
      <c r="E104" s="70"/>
      <c r="F104" s="70"/>
      <c r="G104" s="70"/>
      <c r="H104" s="79">
        <v>683</v>
      </c>
      <c r="I104" s="79" t="s">
        <v>429</v>
      </c>
      <c r="J104" s="79"/>
      <c r="K104" s="82">
        <v>0</v>
      </c>
      <c r="L104" s="82">
        <v>0</v>
      </c>
      <c r="M104" s="82"/>
      <c r="N104" s="82"/>
      <c r="O104" s="78">
        <v>0</v>
      </c>
      <c r="P104" s="78"/>
      <c r="Q104" s="78"/>
      <c r="R104" s="306">
        <f t="shared" si="13"/>
        <v>0</v>
      </c>
      <c r="S104" s="630"/>
      <c r="T104" s="630"/>
      <c r="U104" s="742"/>
      <c r="V104" s="83">
        <v>0</v>
      </c>
    </row>
    <row r="105" spans="1:22" ht="12.75">
      <c r="A105" s="100"/>
      <c r="B105" s="101"/>
      <c r="C105" s="101"/>
      <c r="D105" s="101"/>
      <c r="E105" s="101"/>
      <c r="F105" s="101"/>
      <c r="G105" s="101"/>
      <c r="H105" s="102">
        <v>7</v>
      </c>
      <c r="I105" s="102" t="s">
        <v>431</v>
      </c>
      <c r="J105" s="102"/>
      <c r="K105" s="103">
        <f aca="true" t="shared" si="19" ref="K105:V105">K110</f>
        <v>1571</v>
      </c>
      <c r="L105" s="103">
        <f t="shared" si="19"/>
        <v>10000</v>
      </c>
      <c r="M105" s="103">
        <f t="shared" si="19"/>
        <v>2000</v>
      </c>
      <c r="N105" s="103"/>
      <c r="O105" s="103">
        <f t="shared" si="19"/>
        <v>10000</v>
      </c>
      <c r="P105" s="103">
        <f t="shared" si="19"/>
        <v>302066</v>
      </c>
      <c r="Q105" s="103">
        <f t="shared" si="19"/>
        <v>312066</v>
      </c>
      <c r="R105" s="492">
        <f t="shared" si="13"/>
        <v>36863</v>
      </c>
      <c r="S105" s="627">
        <f>S108+S110</f>
        <v>348929</v>
      </c>
      <c r="T105" s="627">
        <f>T108+T110</f>
        <v>349190</v>
      </c>
      <c r="U105" s="745">
        <f>T105/S105</f>
        <v>1.000748003175431</v>
      </c>
      <c r="V105" s="103">
        <f t="shared" si="19"/>
        <v>10000</v>
      </c>
    </row>
    <row r="106" spans="2:22" ht="12.75" hidden="1">
      <c r="B106" s="70"/>
      <c r="C106" s="70"/>
      <c r="D106" s="70"/>
      <c r="E106" s="70"/>
      <c r="F106" s="70"/>
      <c r="G106" s="70"/>
      <c r="H106" s="84">
        <v>71</v>
      </c>
      <c r="I106" s="84" t="s">
        <v>432</v>
      </c>
      <c r="J106" s="84"/>
      <c r="K106" s="87"/>
      <c r="L106" s="87"/>
      <c r="M106" s="87"/>
      <c r="N106" s="87"/>
      <c r="O106" s="78"/>
      <c r="P106" s="78"/>
      <c r="Q106" s="78"/>
      <c r="R106" s="78"/>
      <c r="S106" s="630"/>
      <c r="T106" s="630"/>
      <c r="U106" s="742"/>
      <c r="V106" s="83"/>
    </row>
    <row r="107" spans="2:22" ht="12.75" hidden="1">
      <c r="B107" s="70"/>
      <c r="C107" s="70"/>
      <c r="D107" s="70"/>
      <c r="E107" s="70"/>
      <c r="F107" s="70"/>
      <c r="G107" s="70"/>
      <c r="H107" s="79">
        <v>711</v>
      </c>
      <c r="I107" s="79" t="s">
        <v>433</v>
      </c>
      <c r="J107" s="79"/>
      <c r="K107" s="82"/>
      <c r="L107" s="82"/>
      <c r="M107" s="82"/>
      <c r="N107" s="82"/>
      <c r="O107" s="78"/>
      <c r="P107" s="78"/>
      <c r="Q107" s="78"/>
      <c r="R107" s="78"/>
      <c r="S107" s="630"/>
      <c r="T107" s="630"/>
      <c r="U107" s="742"/>
      <c r="V107" s="83"/>
    </row>
    <row r="108" spans="2:36" s="66" customFormat="1" ht="12.75">
      <c r="B108" s="70"/>
      <c r="C108" s="70"/>
      <c r="D108" s="70"/>
      <c r="E108" s="70"/>
      <c r="F108" s="70"/>
      <c r="G108" s="70"/>
      <c r="H108" s="79">
        <v>71</v>
      </c>
      <c r="I108" s="79" t="s">
        <v>639</v>
      </c>
      <c r="J108" s="79"/>
      <c r="K108" s="82">
        <v>0</v>
      </c>
      <c r="L108" s="82">
        <v>0</v>
      </c>
      <c r="M108" s="82">
        <v>0</v>
      </c>
      <c r="N108" s="82">
        <v>0</v>
      </c>
      <c r="O108" s="83">
        <v>0</v>
      </c>
      <c r="P108" s="238">
        <v>0</v>
      </c>
      <c r="Q108" s="310">
        <v>0</v>
      </c>
      <c r="R108" s="306">
        <f>S108-Q108</f>
        <v>347750</v>
      </c>
      <c r="S108" s="628">
        <f>S109</f>
        <v>347750</v>
      </c>
      <c r="T108" s="628">
        <f>T109</f>
        <v>347750</v>
      </c>
      <c r="U108" s="742">
        <f aca="true" t="shared" si="20" ref="U108:U113">T108/S108</f>
        <v>1</v>
      </c>
      <c r="V108" s="83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</row>
    <row r="109" spans="2:36" s="66" customFormat="1" ht="12.75">
      <c r="B109" s="70"/>
      <c r="C109" s="70"/>
      <c r="D109" s="70"/>
      <c r="E109" s="70"/>
      <c r="F109" s="70"/>
      <c r="G109" s="70"/>
      <c r="H109" s="79">
        <v>711</v>
      </c>
      <c r="I109" s="79" t="s">
        <v>638</v>
      </c>
      <c r="J109" s="79"/>
      <c r="K109" s="82">
        <v>0</v>
      </c>
      <c r="L109" s="82">
        <v>0</v>
      </c>
      <c r="M109" s="82">
        <v>0</v>
      </c>
      <c r="N109" s="82">
        <v>0</v>
      </c>
      <c r="O109" s="83">
        <v>0</v>
      </c>
      <c r="P109" s="238">
        <v>0</v>
      </c>
      <c r="Q109" s="310">
        <v>0</v>
      </c>
      <c r="R109" s="306">
        <f>S109-Q109</f>
        <v>347750</v>
      </c>
      <c r="S109" s="628">
        <v>347750</v>
      </c>
      <c r="T109" s="628">
        <v>347750</v>
      </c>
      <c r="U109" s="742">
        <f t="shared" si="20"/>
        <v>1</v>
      </c>
      <c r="V109" s="83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</row>
    <row r="110" spans="2:22" s="250" customFormat="1" ht="12.75">
      <c r="B110" s="235"/>
      <c r="C110" s="235"/>
      <c r="D110" s="235"/>
      <c r="E110" s="235"/>
      <c r="F110" s="235"/>
      <c r="G110" s="235"/>
      <c r="H110" s="198">
        <v>72</v>
      </c>
      <c r="I110" s="198" t="s">
        <v>434</v>
      </c>
      <c r="J110" s="198"/>
      <c r="K110" s="238">
        <f aca="true" t="shared" si="21" ref="K110:V110">K111</f>
        <v>1571</v>
      </c>
      <c r="L110" s="238">
        <f t="shared" si="21"/>
        <v>10000</v>
      </c>
      <c r="M110" s="238">
        <f t="shared" si="21"/>
        <v>2000</v>
      </c>
      <c r="N110" s="238">
        <f t="shared" si="21"/>
        <v>918</v>
      </c>
      <c r="O110" s="238">
        <f t="shared" si="21"/>
        <v>10000</v>
      </c>
      <c r="P110" s="238">
        <f t="shared" si="21"/>
        <v>302066</v>
      </c>
      <c r="Q110" s="310">
        <v>312066</v>
      </c>
      <c r="R110" s="306">
        <v>0</v>
      </c>
      <c r="S110" s="628">
        <f>S111</f>
        <v>1179</v>
      </c>
      <c r="T110" s="628">
        <f>T111</f>
        <v>1440</v>
      </c>
      <c r="U110" s="742">
        <f t="shared" si="20"/>
        <v>1.2213740458015268</v>
      </c>
      <c r="V110" s="238">
        <f t="shared" si="21"/>
        <v>10000</v>
      </c>
    </row>
    <row r="111" spans="2:36" s="66" customFormat="1" ht="12.75">
      <c r="B111" s="70"/>
      <c r="C111" s="70"/>
      <c r="D111" s="70"/>
      <c r="E111" s="70"/>
      <c r="F111" s="70"/>
      <c r="G111" s="70"/>
      <c r="H111" s="79">
        <v>721</v>
      </c>
      <c r="I111" s="79" t="s">
        <v>435</v>
      </c>
      <c r="J111" s="79"/>
      <c r="K111" s="82">
        <v>1571</v>
      </c>
      <c r="L111" s="82">
        <v>10000</v>
      </c>
      <c r="M111" s="82">
        <v>2000</v>
      </c>
      <c r="N111" s="82">
        <v>918</v>
      </c>
      <c r="O111" s="83">
        <v>10000</v>
      </c>
      <c r="P111" s="238">
        <v>302066</v>
      </c>
      <c r="Q111" s="310">
        <v>312066</v>
      </c>
      <c r="R111" s="306">
        <v>0</v>
      </c>
      <c r="S111" s="628">
        <v>1179</v>
      </c>
      <c r="T111" s="628">
        <v>1440</v>
      </c>
      <c r="U111" s="742">
        <f t="shared" si="20"/>
        <v>1.2213740458015268</v>
      </c>
      <c r="V111" s="83">
        <v>10000</v>
      </c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</row>
    <row r="112" spans="1:22" ht="12.75">
      <c r="A112" s="100"/>
      <c r="B112" s="101"/>
      <c r="C112" s="101"/>
      <c r="D112" s="101"/>
      <c r="E112" s="101"/>
      <c r="F112" s="101"/>
      <c r="G112" s="101"/>
      <c r="H112" s="102">
        <v>3</v>
      </c>
      <c r="I112" s="102" t="s">
        <v>0</v>
      </c>
      <c r="J112" s="102"/>
      <c r="K112" s="103">
        <v>5567260</v>
      </c>
      <c r="L112" s="103">
        <f aca="true" t="shared" si="22" ref="L112:V112">L113+L117+L123+L126+L128+L130+L132</f>
        <v>5994900</v>
      </c>
      <c r="M112" s="103">
        <f t="shared" si="22"/>
        <v>7205880.02</v>
      </c>
      <c r="N112" s="103">
        <f t="shared" si="22"/>
        <v>6864906</v>
      </c>
      <c r="O112" s="103">
        <f t="shared" si="22"/>
        <v>7866465</v>
      </c>
      <c r="P112" s="103">
        <f t="shared" si="22"/>
        <v>1092581</v>
      </c>
      <c r="Q112" s="103">
        <f t="shared" si="22"/>
        <v>8959046</v>
      </c>
      <c r="R112" s="492">
        <f aca="true" t="shared" si="23" ref="R112:R123">S112-Q112</f>
        <v>-1355562</v>
      </c>
      <c r="S112" s="627">
        <f>S113+S117+S123+S128+S130+S132</f>
        <v>7603484</v>
      </c>
      <c r="T112" s="627">
        <f>T113+T117+T123+T128+T130+T132</f>
        <v>7273631</v>
      </c>
      <c r="U112" s="745">
        <f t="shared" si="20"/>
        <v>0.9566181766148255</v>
      </c>
      <c r="V112" s="103">
        <f t="shared" si="22"/>
        <v>6385986</v>
      </c>
    </row>
    <row r="113" spans="2:22" s="161" customFormat="1" ht="12.75">
      <c r="B113" s="235"/>
      <c r="C113" s="235"/>
      <c r="D113" s="235"/>
      <c r="E113" s="235"/>
      <c r="F113" s="235"/>
      <c r="G113" s="235"/>
      <c r="H113" s="236">
        <v>31</v>
      </c>
      <c r="I113" s="236" t="s">
        <v>2</v>
      </c>
      <c r="J113" s="236"/>
      <c r="K113" s="237">
        <f aca="true" t="shared" si="24" ref="K113:V113">K114+K115+K116</f>
        <v>1321587</v>
      </c>
      <c r="L113" s="237">
        <f t="shared" si="24"/>
        <v>1186900</v>
      </c>
      <c r="M113" s="237">
        <f>M114+M115+M116</f>
        <v>1423164</v>
      </c>
      <c r="N113" s="237">
        <f>N114+N115+N116</f>
        <v>1325657</v>
      </c>
      <c r="O113" s="237">
        <f t="shared" si="24"/>
        <v>1854112</v>
      </c>
      <c r="P113" s="237">
        <f t="shared" si="24"/>
        <v>405000</v>
      </c>
      <c r="Q113" s="296">
        <f t="shared" si="24"/>
        <v>2259112</v>
      </c>
      <c r="R113" s="306">
        <f t="shared" si="23"/>
        <v>-532046</v>
      </c>
      <c r="S113" s="620">
        <f t="shared" si="24"/>
        <v>1727066</v>
      </c>
      <c r="T113" s="620">
        <f t="shared" si="24"/>
        <v>1705227</v>
      </c>
      <c r="U113" s="744">
        <f t="shared" si="20"/>
        <v>0.9873548549968559</v>
      </c>
      <c r="V113" s="238">
        <f t="shared" si="24"/>
        <v>1587309</v>
      </c>
    </row>
    <row r="114" spans="2:36" s="66" customFormat="1" ht="12.75">
      <c r="B114" s="70"/>
      <c r="C114" s="70"/>
      <c r="D114" s="70"/>
      <c r="E114" s="70"/>
      <c r="F114" s="70"/>
      <c r="G114" s="70"/>
      <c r="H114" s="79">
        <v>311</v>
      </c>
      <c r="I114" s="80" t="s">
        <v>436</v>
      </c>
      <c r="J114" s="81"/>
      <c r="K114" s="83">
        <v>1097271</v>
      </c>
      <c r="L114" s="83">
        <f>'Posebni dio'!N108+'Posebni dio'!N137+'Posebni dio'!N386+'Posebni dio'!N636+'Posebni dio'!N269</f>
        <v>962000</v>
      </c>
      <c r="M114" s="83">
        <f>'Posebni dio'!O108+'Posebni dio'!O137+'Posebni dio'!O386+'Posebni dio'!O636+'Posebni dio'!O269</f>
        <v>1178164</v>
      </c>
      <c r="N114" s="83">
        <f>'Posebni dio'!P108+'Posebni dio'!P137+'Posebni dio'!P386+'Posebni dio'!P636+'Posebni dio'!P269</f>
        <v>1124423</v>
      </c>
      <c r="O114" s="83">
        <f>'Posebni dio'!Q108+'Posebni dio'!Q137+'Posebni dio'!Q386+'Posebni dio'!Q636+'Posebni dio'!Q269</f>
        <v>1576212</v>
      </c>
      <c r="P114" s="238">
        <v>405000</v>
      </c>
      <c r="Q114" s="310">
        <f>'Posebni dio'!T108+'Posebni dio'!T137+'Posebni dio'!T386+'Posebni dio'!T636+'Posebni dio'!T269</f>
        <v>1981212</v>
      </c>
      <c r="R114" s="306">
        <f t="shared" si="23"/>
        <v>-539660</v>
      </c>
      <c r="S114" s="628">
        <v>1441552</v>
      </c>
      <c r="T114" s="628">
        <v>1417568</v>
      </c>
      <c r="U114" s="744">
        <f aca="true" t="shared" si="25" ref="U114:U135">T114/S114</f>
        <v>0.9833623761057527</v>
      </c>
      <c r="V114" s="238">
        <f>'Posebni dio'!Z108+'Posebni dio'!Z137+'Posebni dio'!Z386+'Posebni dio'!Z636+'Posebni dio'!Z269</f>
        <v>1400909</v>
      </c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</row>
    <row r="115" spans="2:36" s="66" customFormat="1" ht="12.75">
      <c r="B115" s="70"/>
      <c r="C115" s="70"/>
      <c r="D115" s="70"/>
      <c r="E115" s="70"/>
      <c r="F115" s="70"/>
      <c r="G115" s="70"/>
      <c r="H115" s="79">
        <v>312</v>
      </c>
      <c r="I115" s="79" t="s">
        <v>3</v>
      </c>
      <c r="J115" s="79"/>
      <c r="K115" s="82">
        <v>33555</v>
      </c>
      <c r="L115" s="82">
        <f>'Posebni dio'!N111+'Posebni dio'!N141</f>
        <v>50000</v>
      </c>
      <c r="M115" s="82">
        <f>'Posebni dio'!O111+'Posebni dio'!O141</f>
        <v>52500</v>
      </c>
      <c r="N115" s="82">
        <f>'Posebni dio'!P111+'Posebni dio'!P141</f>
        <v>21618</v>
      </c>
      <c r="O115" s="82">
        <f>'Posebni dio'!Q111+'Posebni dio'!Q141</f>
        <v>50000</v>
      </c>
      <c r="P115" s="238">
        <v>0</v>
      </c>
      <c r="Q115" s="310">
        <f>'Posebni dio'!T111+'Posebni dio'!T141</f>
        <v>50000</v>
      </c>
      <c r="R115" s="306">
        <f t="shared" si="23"/>
        <v>19681</v>
      </c>
      <c r="S115" s="749">
        <v>69681</v>
      </c>
      <c r="T115" s="749">
        <v>59988</v>
      </c>
      <c r="U115" s="744">
        <f t="shared" si="25"/>
        <v>0.8608946484694536</v>
      </c>
      <c r="V115" s="238">
        <f>'Posebni dio'!Z111+'Posebni dio'!Z141</f>
        <v>11000</v>
      </c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</row>
    <row r="116" spans="2:36" s="66" customFormat="1" ht="12.75">
      <c r="B116" s="70"/>
      <c r="C116" s="70"/>
      <c r="D116" s="70"/>
      <c r="E116" s="70"/>
      <c r="F116" s="70"/>
      <c r="G116" s="70"/>
      <c r="H116" s="79">
        <v>313</v>
      </c>
      <c r="I116" s="79" t="s">
        <v>4</v>
      </c>
      <c r="J116" s="79"/>
      <c r="K116" s="82">
        <v>190761</v>
      </c>
      <c r="L116" s="82">
        <f>'Posebni dio'!N113+'Posebni dio'!N148+'Posebni dio'!N389+'Posebni dio'!N638</f>
        <v>174900</v>
      </c>
      <c r="M116" s="82">
        <f>'Posebni dio'!O113+'Posebni dio'!O148+'Posebni dio'!O389+'Posebni dio'!O638</f>
        <v>192500</v>
      </c>
      <c r="N116" s="82">
        <f>'Posebni dio'!P113+'Posebni dio'!P148+'Posebni dio'!P389+'Posebni dio'!P638</f>
        <v>179616</v>
      </c>
      <c r="O116" s="82">
        <f>'Posebni dio'!Q113+'Posebni dio'!Q148+'Posebni dio'!Q389+'Posebni dio'!Q638</f>
        <v>227900</v>
      </c>
      <c r="P116" s="238">
        <v>0</v>
      </c>
      <c r="Q116" s="310">
        <f>'Posebni dio'!T113+'Posebni dio'!T148+'Posebni dio'!T389+'Posebni dio'!T638</f>
        <v>227900</v>
      </c>
      <c r="R116" s="306">
        <f t="shared" si="23"/>
        <v>-12067</v>
      </c>
      <c r="S116" s="628">
        <v>215833</v>
      </c>
      <c r="T116" s="628">
        <v>227671</v>
      </c>
      <c r="U116" s="744">
        <f t="shared" si="25"/>
        <v>1.0548479611551524</v>
      </c>
      <c r="V116" s="238">
        <f>'Posebni dio'!Z113+'Posebni dio'!Z148+'Posebni dio'!Z389+'Posebni dio'!Z638</f>
        <v>175400</v>
      </c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</row>
    <row r="117" spans="2:22" s="161" customFormat="1" ht="12.75">
      <c r="B117" s="235"/>
      <c r="C117" s="235"/>
      <c r="D117" s="235"/>
      <c r="E117" s="235"/>
      <c r="F117" s="235"/>
      <c r="G117" s="235"/>
      <c r="H117" s="236">
        <v>32</v>
      </c>
      <c r="I117" s="236" t="s">
        <v>5</v>
      </c>
      <c r="J117" s="236"/>
      <c r="K117" s="237">
        <f>K118+K119+K120+K121+K122</f>
        <v>2763761</v>
      </c>
      <c r="L117" s="237">
        <f>L118+L119+L120+L121+L122</f>
        <v>3346000</v>
      </c>
      <c r="M117" s="237">
        <f>M118+M119+M120+M121+M122</f>
        <v>4214949.02</v>
      </c>
      <c r="N117" s="237">
        <f>N118+N119+N120+N121+N122</f>
        <v>4059165</v>
      </c>
      <c r="O117" s="237">
        <f>O118+O119+O120+O121+O122</f>
        <v>4320708</v>
      </c>
      <c r="P117" s="237">
        <v>394734</v>
      </c>
      <c r="Q117" s="296">
        <f>Q118+Q119+Q120+Q121+Q122</f>
        <v>4716289</v>
      </c>
      <c r="R117" s="306">
        <f t="shared" si="23"/>
        <v>-334582</v>
      </c>
      <c r="S117" s="620">
        <f>S118+S119+S120+S121+S122</f>
        <v>4381707</v>
      </c>
      <c r="T117" s="620">
        <f>T118+T119+T120+T121+T122</f>
        <v>3940364</v>
      </c>
      <c r="U117" s="744">
        <f t="shared" si="25"/>
        <v>0.899276012750282</v>
      </c>
      <c r="V117" s="238">
        <f>V118+V119+V120+V121+V122</f>
        <v>3068500</v>
      </c>
    </row>
    <row r="118" spans="2:36" s="66" customFormat="1" ht="12.75">
      <c r="B118" s="70"/>
      <c r="C118" s="70"/>
      <c r="D118" s="70"/>
      <c r="E118" s="70"/>
      <c r="F118" s="70"/>
      <c r="G118" s="70"/>
      <c r="H118" s="79">
        <v>321</v>
      </c>
      <c r="I118" s="79" t="s">
        <v>6</v>
      </c>
      <c r="J118" s="79"/>
      <c r="K118" s="82">
        <v>102140</v>
      </c>
      <c r="L118" s="82">
        <f>'Posebni dio'!N117+'Posebni dio'!N153+'Posebni dio'!N393+'Posebni dio'!N642</f>
        <v>107100</v>
      </c>
      <c r="M118" s="82">
        <f>'Posebni dio'!O117+'Posebni dio'!O153+'Posebni dio'!O393+'Posebni dio'!O642</f>
        <v>123750</v>
      </c>
      <c r="N118" s="82">
        <f>'Posebni dio'!P117+'Posebni dio'!P153+'Posebni dio'!P393+'Posebni dio'!P642</f>
        <v>101869</v>
      </c>
      <c r="O118" s="82">
        <f>'Posebni dio'!Q117+'Posebni dio'!Q153+'Posebni dio'!Q393+'Posebni dio'!Q642</f>
        <v>132100</v>
      </c>
      <c r="P118" s="238">
        <v>16800</v>
      </c>
      <c r="Q118" s="310">
        <f>'Posebni dio'!T117+'Posebni dio'!T153+'Posebni dio'!T393+'Posebni dio'!T642</f>
        <v>148900</v>
      </c>
      <c r="R118" s="306">
        <f t="shared" si="23"/>
        <v>-14254</v>
      </c>
      <c r="S118" s="628">
        <f>'Posebni dio'!W117+'Posebni dio'!W153+'Posebni dio'!W393+'Posebni dio'!W642</f>
        <v>134646</v>
      </c>
      <c r="T118" s="628">
        <v>122956</v>
      </c>
      <c r="U118" s="744">
        <f t="shared" si="25"/>
        <v>0.9131797454064733</v>
      </c>
      <c r="V118" s="238">
        <f>'Posebni dio'!Z117+'Posebni dio'!Z153+'Posebni dio'!Z393+'Posebni dio'!Z642</f>
        <v>123000</v>
      </c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</row>
    <row r="119" spans="2:36" s="66" customFormat="1" ht="12.75">
      <c r="B119" s="70"/>
      <c r="C119" s="70"/>
      <c r="D119" s="70"/>
      <c r="E119" s="70"/>
      <c r="F119" s="70"/>
      <c r="G119" s="70"/>
      <c r="H119" s="79">
        <v>322</v>
      </c>
      <c r="I119" s="79" t="s">
        <v>437</v>
      </c>
      <c r="J119" s="79"/>
      <c r="K119" s="82">
        <v>469722</v>
      </c>
      <c r="L119" s="82">
        <f>'Posebni dio'!N66+'Posebni dio'!N79+'Posebni dio'!N158+'Posebni dio'!N334+'Posebni dio'!N366+'Posebni dio'!N396+'Posebni dio'!N415+'Posebni dio'!N558+'Posebni dio'!N644</f>
        <v>447100</v>
      </c>
      <c r="M119" s="82">
        <f>'Posebni dio'!O66+'Posebni dio'!O79+'Posebni dio'!O158+'Posebni dio'!O334+'Posebni dio'!O366+'Posebni dio'!O396+'Posebni dio'!O415+'Posebni dio'!O558+'Posebni dio'!O644</f>
        <v>585300</v>
      </c>
      <c r="N119" s="82">
        <f>'Posebni dio'!P66+'Posebni dio'!P79+'Posebni dio'!P158+'Posebni dio'!P334+'Posebni dio'!P366+'Posebni dio'!P396+'Posebni dio'!P415+'Posebni dio'!P558+'Posebni dio'!P644</f>
        <v>577894</v>
      </c>
      <c r="O119" s="82">
        <f>'Posebni dio'!Q66+'Posebni dio'!Q79+'Posebni dio'!Q158+'Posebni dio'!Q334+'Posebni dio'!Q366+'Posebni dio'!Q396+'Posebni dio'!Q415+'Posebni dio'!Q558+'Posebni dio'!Q644</f>
        <v>641000</v>
      </c>
      <c r="P119" s="238">
        <v>22066</v>
      </c>
      <c r="Q119" s="310">
        <f>'Posebni dio'!T66+'Posebni dio'!T79+'Posebni dio'!T158+'Posebni dio'!T334+'Posebni dio'!T366+'Posebni dio'!T396+'Posebni dio'!T415+'Posebni dio'!T558+'Posebni dio'!T644</f>
        <v>618934</v>
      </c>
      <c r="R119" s="306">
        <f t="shared" si="23"/>
        <v>-56648</v>
      </c>
      <c r="S119" s="628">
        <f>'Posebni dio'!W66+'Posebni dio'!W79+'Posebni dio'!W158+'Posebni dio'!W334+'Posebni dio'!W366+'Posebni dio'!W396+'Posebni dio'!W415+'Posebni dio'!W558+'Posebni dio'!W644</f>
        <v>562286</v>
      </c>
      <c r="T119" s="628">
        <v>669673</v>
      </c>
      <c r="U119" s="744">
        <f t="shared" si="25"/>
        <v>1.1909828805981297</v>
      </c>
      <c r="V119" s="238">
        <f>'Posebni dio'!Z66+'Posebni dio'!Z79+'Posebni dio'!Z158+'Posebni dio'!Z334+'Posebni dio'!Z366+'Posebni dio'!Z396+'Posebni dio'!Z415+'Posebni dio'!Z558+'Posebni dio'!Z644</f>
        <v>551000</v>
      </c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</row>
    <row r="120" spans="2:36" s="66" customFormat="1" ht="12.75">
      <c r="B120" s="70"/>
      <c r="C120" s="70"/>
      <c r="D120" s="70"/>
      <c r="E120" s="70"/>
      <c r="F120" s="70"/>
      <c r="G120" s="70"/>
      <c r="H120" s="79">
        <v>323</v>
      </c>
      <c r="I120" s="79" t="s">
        <v>7</v>
      </c>
      <c r="J120" s="79"/>
      <c r="K120" s="83">
        <v>1826380</v>
      </c>
      <c r="L120" s="83">
        <f>'Posebni dio'!N24+'Posebni dio'!N48+'Posebni dio'!N82+'Posebni dio'!N163+'Posebni dio'!N216+'Posebni dio'!N336+'Posebni dio'!N353+'Posebni dio'!N368+'Posebni dio'!N401+'Posebni dio'!N417+'Posebni dio'!N433+'Posebni dio'!N442+'Posebni dio'!N470+'Posebni dio'!N530+'Posebni dio'!N560+'Posebni dio'!N602+'Posebni dio'!N648+'Posebni dio'!N667+'Posebni dio'!N346+'Posebni dio'!N272</f>
        <v>2160300</v>
      </c>
      <c r="M120" s="83">
        <f>'Posebni dio'!O24+'Posebni dio'!O48+'Posebni dio'!O82+'Posebni dio'!O163+'Posebni dio'!O216+'Posebni dio'!O336+'Posebni dio'!O353+'Posebni dio'!O368+'Posebni dio'!O401+'Posebni dio'!O417+'Posebni dio'!O433+'Posebni dio'!O442+'Posebni dio'!O470+'Posebni dio'!O530+'Posebni dio'!O560+'Posebni dio'!O602+'Posebni dio'!O648+'Posebni dio'!O667+'Posebni dio'!O346+'Posebni dio'!O272</f>
        <v>3072214.02</v>
      </c>
      <c r="N120" s="83">
        <f>'Posebni dio'!P24+'Posebni dio'!P48+'Posebni dio'!P82+'Posebni dio'!P163+'Posebni dio'!P216+'Posebni dio'!P336+'Posebni dio'!P353+'Posebni dio'!P368+'Posebni dio'!P401+'Posebni dio'!P417+'Posebni dio'!P433+'Posebni dio'!P442+'Posebni dio'!P470+'Posebni dio'!P530+'Posebni dio'!P560+'Posebni dio'!P602+'Posebni dio'!P648+'Posebni dio'!P667+'Posebni dio'!P346+'Posebni dio'!P272</f>
        <v>2951158</v>
      </c>
      <c r="O120" s="83">
        <f>'Posebni dio'!Q24+'Posebni dio'!Q81+'Posebni dio'!Q163+'Posebni dio'!Q216+'Posebni dio'!Q272+'Posebni dio'!Q288+'Posebni dio'!Q336+'Posebni dio'!Q353+'Posebni dio'!Q368+'Posebni dio'!Q401+'Posebni dio'!Q417+'Posebni dio'!Q433+'Posebni dio'!Q442+'Posebni dio'!Q470+'Posebni dio'!Q530+'Posebni dio'!Q602+'Posebni dio'!Q648+'Posebni dio'!Q667</f>
        <v>2964108</v>
      </c>
      <c r="P120" s="238">
        <v>396000</v>
      </c>
      <c r="Q120" s="310">
        <f>'Posebni dio'!T24+'Posebni dio'!T81+'Posebni dio'!T163+'Posebni dio'!T216+'Posebni dio'!T272+'Posebni dio'!T288+'Posebni dio'!T336+'Posebni dio'!T353+'Posebni dio'!T368+'Posebni dio'!T401+'Posebni dio'!T417+'Posebni dio'!T433+'Posebni dio'!T442+'Posebni dio'!T470+'Posebni dio'!T530+'Posebni dio'!T602+'Posebni dio'!T648+'Posebni dio'!T667</f>
        <v>3360955</v>
      </c>
      <c r="R120" s="306">
        <f t="shared" si="23"/>
        <v>-6691</v>
      </c>
      <c r="S120" s="628">
        <v>3354264</v>
      </c>
      <c r="T120" s="628">
        <v>2820306</v>
      </c>
      <c r="U120" s="744">
        <f t="shared" si="25"/>
        <v>0.8408121722082699</v>
      </c>
      <c r="V120" s="238">
        <f>'Posebni dio'!Z24+'Posebni dio'!Z81+'Posebni dio'!Z163+'Posebni dio'!Z216+'Posebni dio'!Z272+'Posebni dio'!Z288+'Posebni dio'!Z336+'Posebni dio'!Z353+'Posebni dio'!Z368+'Posebni dio'!Z401+'Posebni dio'!Z417+'Posebni dio'!Z433+'Posebni dio'!Z442+'Posebni dio'!Z470+'Posebni dio'!Z530+'Posebni dio'!Z602+'Posebni dio'!Z648+'Posebni dio'!Z667</f>
        <v>2025500</v>
      </c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</row>
    <row r="121" spans="2:22" s="250" customFormat="1" ht="12.75">
      <c r="B121" s="235"/>
      <c r="C121" s="235"/>
      <c r="D121" s="235"/>
      <c r="E121" s="235"/>
      <c r="F121" s="235"/>
      <c r="G121" s="235"/>
      <c r="H121" s="198">
        <v>324</v>
      </c>
      <c r="I121" s="198" t="s">
        <v>438</v>
      </c>
      <c r="J121" s="198"/>
      <c r="K121" s="238">
        <v>0</v>
      </c>
      <c r="L121" s="238">
        <f>'Posebni dio'!N185</f>
        <v>1000</v>
      </c>
      <c r="M121" s="238">
        <f>'Posebni dio'!O185</f>
        <v>1600</v>
      </c>
      <c r="N121" s="238">
        <f>'Posebni dio'!P185</f>
        <v>1989</v>
      </c>
      <c r="O121" s="238">
        <f>'Posebni dio'!Q185</f>
        <v>1000</v>
      </c>
      <c r="P121" s="238">
        <v>0</v>
      </c>
      <c r="Q121" s="310">
        <f>'Posebni dio'!T185</f>
        <v>1000</v>
      </c>
      <c r="R121" s="306">
        <f t="shared" si="23"/>
        <v>904</v>
      </c>
      <c r="S121" s="628">
        <f>'Posebni dio'!W185</f>
        <v>1904</v>
      </c>
      <c r="T121" s="628">
        <v>1904</v>
      </c>
      <c r="U121" s="744">
        <f t="shared" si="25"/>
        <v>1</v>
      </c>
      <c r="V121" s="238">
        <f>'Posebni dio'!Z185</f>
        <v>6000</v>
      </c>
    </row>
    <row r="122" spans="2:22" s="250" customFormat="1" ht="12.75">
      <c r="B122" s="235"/>
      <c r="C122" s="235"/>
      <c r="D122" s="235"/>
      <c r="E122" s="235"/>
      <c r="F122" s="235"/>
      <c r="G122" s="235"/>
      <c r="H122" s="198">
        <v>329</v>
      </c>
      <c r="I122" s="198" t="s">
        <v>439</v>
      </c>
      <c r="J122" s="198"/>
      <c r="K122" s="238">
        <v>365519</v>
      </c>
      <c r="L122" s="238">
        <f>'Posebni dio'!N26+'Posebni dio'!N49+'Posebni dio'!N71+'Posebni dio'!N93+'Posebni dio'!N119+'Posebni dio'!N188</f>
        <v>630500</v>
      </c>
      <c r="M122" s="238">
        <f>'Posebni dio'!O26+'Posebni dio'!O49+'Posebni dio'!O71+'Posebni dio'!O93+'Posebni dio'!O119+'Posebni dio'!O188</f>
        <v>432085</v>
      </c>
      <c r="N122" s="238">
        <f>'Posebni dio'!P26+'Posebni dio'!P49+'Posebni dio'!P71+'Posebni dio'!P93+'Posebni dio'!P119+'Posebni dio'!P188</f>
        <v>426255</v>
      </c>
      <c r="O122" s="238">
        <f>'Posebni dio'!Q26+'Posebni dio'!Q49+'Posebni dio'!Q71+'Posebni dio'!Q93+'Posebni dio'!Q119+'Posebni dio'!Q188</f>
        <v>582500</v>
      </c>
      <c r="P122" s="238">
        <v>4000</v>
      </c>
      <c r="Q122" s="310">
        <f>'Posebni dio'!T26+'Posebni dio'!T49+'Posebni dio'!T71+'Posebni dio'!T93+'Posebni dio'!T119+'Posebni dio'!T188+'Posebni dio'!T193</f>
        <v>586500</v>
      </c>
      <c r="R122" s="306">
        <f t="shared" si="23"/>
        <v>-257893</v>
      </c>
      <c r="S122" s="628">
        <v>328607</v>
      </c>
      <c r="T122" s="628">
        <v>325525</v>
      </c>
      <c r="U122" s="744">
        <f t="shared" si="25"/>
        <v>0.990621015377031</v>
      </c>
      <c r="V122" s="238">
        <f>'Posebni dio'!Z26+'Posebni dio'!Z49+'Posebni dio'!Z71+'Posebni dio'!Z93+'Posebni dio'!Z119+'Posebni dio'!Z188</f>
        <v>363000</v>
      </c>
    </row>
    <row r="123" spans="2:22" s="161" customFormat="1" ht="12.75">
      <c r="B123" s="235"/>
      <c r="C123" s="235"/>
      <c r="D123" s="235"/>
      <c r="E123" s="235"/>
      <c r="F123" s="235"/>
      <c r="G123" s="235"/>
      <c r="H123" s="236">
        <v>34</v>
      </c>
      <c r="I123" s="236" t="s">
        <v>8</v>
      </c>
      <c r="J123" s="236"/>
      <c r="K123" s="237">
        <f aca="true" t="shared" si="26" ref="K123:V123">K124+K125</f>
        <v>123678</v>
      </c>
      <c r="L123" s="237">
        <f t="shared" si="26"/>
        <v>126000</v>
      </c>
      <c r="M123" s="237">
        <f>M124+M125</f>
        <v>193000</v>
      </c>
      <c r="N123" s="237">
        <f>N124+N125</f>
        <v>179507</v>
      </c>
      <c r="O123" s="237">
        <f t="shared" si="26"/>
        <v>135000</v>
      </c>
      <c r="P123" s="237">
        <f t="shared" si="26"/>
        <v>0</v>
      </c>
      <c r="Q123" s="296">
        <f t="shared" si="26"/>
        <v>135000</v>
      </c>
      <c r="R123" s="306">
        <f t="shared" si="23"/>
        <v>-60954</v>
      </c>
      <c r="S123" s="620">
        <f>S125</f>
        <v>74046</v>
      </c>
      <c r="T123" s="620">
        <f>T125</f>
        <v>147335</v>
      </c>
      <c r="U123" s="744">
        <f t="shared" si="25"/>
        <v>1.9897766253410043</v>
      </c>
      <c r="V123" s="238">
        <f t="shared" si="26"/>
        <v>126000</v>
      </c>
    </row>
    <row r="124" spans="2:22" s="161" customFormat="1" ht="12.75" hidden="1">
      <c r="B124" s="235"/>
      <c r="C124" s="235"/>
      <c r="D124" s="235"/>
      <c r="E124" s="235"/>
      <c r="F124" s="235"/>
      <c r="G124" s="235"/>
      <c r="H124" s="198">
        <v>342</v>
      </c>
      <c r="I124" s="198" t="s">
        <v>440</v>
      </c>
      <c r="J124" s="198"/>
      <c r="K124" s="238"/>
      <c r="L124" s="238"/>
      <c r="M124" s="238"/>
      <c r="N124" s="238"/>
      <c r="O124" s="237"/>
      <c r="P124" s="237"/>
      <c r="Q124" s="296"/>
      <c r="R124" s="305"/>
      <c r="S124" s="620"/>
      <c r="T124" s="620"/>
      <c r="U124" s="744" t="e">
        <f t="shared" si="25"/>
        <v>#DIV/0!</v>
      </c>
      <c r="V124" s="238"/>
    </row>
    <row r="125" spans="2:22" s="250" customFormat="1" ht="12.75">
      <c r="B125" s="235"/>
      <c r="C125" s="235"/>
      <c r="D125" s="235"/>
      <c r="E125" s="235"/>
      <c r="F125" s="235"/>
      <c r="G125" s="235"/>
      <c r="H125" s="198">
        <v>343</v>
      </c>
      <c r="I125" s="198" t="s">
        <v>9</v>
      </c>
      <c r="J125" s="198"/>
      <c r="K125" s="238">
        <v>123678</v>
      </c>
      <c r="L125" s="238">
        <f>'Posebni dio'!N195</f>
        <v>126000</v>
      </c>
      <c r="M125" s="238">
        <f>'Posebni dio'!O195</f>
        <v>193000</v>
      </c>
      <c r="N125" s="238">
        <f>'Posebni dio'!P195</f>
        <v>179507</v>
      </c>
      <c r="O125" s="238">
        <f>'Posebni dio'!Q195</f>
        <v>135000</v>
      </c>
      <c r="P125" s="238">
        <v>0</v>
      </c>
      <c r="Q125" s="310">
        <f>'Posebni dio'!T195</f>
        <v>135000</v>
      </c>
      <c r="R125" s="306">
        <f>S125-Q125</f>
        <v>-60954</v>
      </c>
      <c r="S125" s="628">
        <v>74046</v>
      </c>
      <c r="T125" s="628">
        <v>147335</v>
      </c>
      <c r="U125" s="744">
        <f t="shared" si="25"/>
        <v>1.9897766253410043</v>
      </c>
      <c r="V125" s="238">
        <f>'Posebni dio'!Z195</f>
        <v>126000</v>
      </c>
    </row>
    <row r="126" spans="2:22" s="161" customFormat="1" ht="12.75" hidden="1">
      <c r="B126" s="235"/>
      <c r="C126" s="235"/>
      <c r="D126" s="235"/>
      <c r="E126" s="235"/>
      <c r="F126" s="235"/>
      <c r="G126" s="235"/>
      <c r="H126" s="236">
        <v>35</v>
      </c>
      <c r="I126" s="246" t="s">
        <v>10</v>
      </c>
      <c r="J126" s="247"/>
      <c r="K126" s="237" t="e">
        <f>K127</f>
        <v>#REF!</v>
      </c>
      <c r="L126" s="237">
        <f>L127</f>
        <v>0</v>
      </c>
      <c r="M126" s="237">
        <f>M127</f>
        <v>0</v>
      </c>
      <c r="N126" s="237">
        <f>N127</f>
        <v>0</v>
      </c>
      <c r="O126" s="237">
        <f>O127</f>
        <v>0</v>
      </c>
      <c r="P126" s="237"/>
      <c r="Q126" s="296"/>
      <c r="R126" s="305"/>
      <c r="S126" s="620"/>
      <c r="T126" s="620"/>
      <c r="U126" s="744" t="e">
        <f t="shared" si="25"/>
        <v>#DIV/0!</v>
      </c>
      <c r="V126" s="238">
        <f>V127</f>
        <v>0</v>
      </c>
    </row>
    <row r="127" spans="2:22" s="161" customFormat="1" ht="12.75" customHeight="1" hidden="1">
      <c r="B127" s="235"/>
      <c r="C127" s="235"/>
      <c r="D127" s="235"/>
      <c r="E127" s="235"/>
      <c r="F127" s="235"/>
      <c r="G127" s="235"/>
      <c r="H127" s="198">
        <v>352</v>
      </c>
      <c r="I127" s="780" t="s">
        <v>441</v>
      </c>
      <c r="J127" s="781"/>
      <c r="K127" s="238" t="e">
        <f>'Posebni dio'!#REF!</f>
        <v>#REF!</v>
      </c>
      <c r="L127" s="238">
        <f>'Posebni dio'!N247</f>
        <v>0</v>
      </c>
      <c r="M127" s="238">
        <f>'Posebni dio'!O247</f>
        <v>0</v>
      </c>
      <c r="N127" s="238">
        <f>'Posebni dio'!P247</f>
        <v>0</v>
      </c>
      <c r="O127" s="237">
        <f>'Posebni dio'!Q247</f>
        <v>0</v>
      </c>
      <c r="P127" s="237"/>
      <c r="Q127" s="296"/>
      <c r="R127" s="305"/>
      <c r="S127" s="620"/>
      <c r="T127" s="620"/>
      <c r="U127" s="744" t="e">
        <f t="shared" si="25"/>
        <v>#DIV/0!</v>
      </c>
      <c r="V127" s="238">
        <f>'Posebni dio'!Z247</f>
        <v>0</v>
      </c>
    </row>
    <row r="128" spans="2:22" s="161" customFormat="1" ht="12.75" customHeight="1">
      <c r="B128" s="235"/>
      <c r="C128" s="235"/>
      <c r="D128" s="235"/>
      <c r="E128" s="235"/>
      <c r="F128" s="235"/>
      <c r="G128" s="235"/>
      <c r="H128" s="236">
        <v>36</v>
      </c>
      <c r="I128" s="236" t="s">
        <v>442</v>
      </c>
      <c r="J128" s="236"/>
      <c r="K128" s="237">
        <f aca="true" t="shared" si="27" ref="K128:V128">K129</f>
        <v>46500</v>
      </c>
      <c r="L128" s="237">
        <f t="shared" si="27"/>
        <v>0</v>
      </c>
      <c r="M128" s="237">
        <f t="shared" si="27"/>
        <v>0</v>
      </c>
      <c r="N128" s="237">
        <f t="shared" si="27"/>
        <v>0</v>
      </c>
      <c r="O128" s="237">
        <f t="shared" si="27"/>
        <v>0</v>
      </c>
      <c r="P128" s="237">
        <f t="shared" si="27"/>
        <v>0</v>
      </c>
      <c r="Q128" s="296">
        <f t="shared" si="27"/>
        <v>0</v>
      </c>
      <c r="R128" s="305">
        <v>0</v>
      </c>
      <c r="S128" s="620">
        <f t="shared" si="27"/>
        <v>0</v>
      </c>
      <c r="T128" s="620">
        <v>0</v>
      </c>
      <c r="U128" s="744" t="e">
        <f t="shared" si="25"/>
        <v>#DIV/0!</v>
      </c>
      <c r="V128" s="238">
        <f t="shared" si="27"/>
        <v>0</v>
      </c>
    </row>
    <row r="129" spans="2:22" s="250" customFormat="1" ht="12.75">
      <c r="B129" s="235"/>
      <c r="C129" s="235"/>
      <c r="D129" s="235"/>
      <c r="E129" s="235"/>
      <c r="F129" s="235"/>
      <c r="G129" s="235"/>
      <c r="H129" s="198">
        <v>366</v>
      </c>
      <c r="I129" s="198" t="s">
        <v>443</v>
      </c>
      <c r="J129" s="198"/>
      <c r="K129" s="238">
        <v>46500</v>
      </c>
      <c r="L129" s="238">
        <f>'Posebni dio'!N318</f>
        <v>0</v>
      </c>
      <c r="M129" s="238">
        <f>'Posebni dio'!O318</f>
        <v>0</v>
      </c>
      <c r="N129" s="238">
        <f>'Posebni dio'!P318</f>
        <v>0</v>
      </c>
      <c r="O129" s="238">
        <f>'Posebni dio'!Q318</f>
        <v>0</v>
      </c>
      <c r="P129" s="238">
        <v>0</v>
      </c>
      <c r="Q129" s="310">
        <f>'Posebni dio'!T318</f>
        <v>0</v>
      </c>
      <c r="R129" s="306">
        <v>0</v>
      </c>
      <c r="S129" s="628">
        <f>'Posebni dio'!W318</f>
        <v>0</v>
      </c>
      <c r="T129" s="628">
        <v>0</v>
      </c>
      <c r="U129" s="744" t="e">
        <f t="shared" si="25"/>
        <v>#DIV/0!</v>
      </c>
      <c r="V129" s="238">
        <f>'Posebni dio'!Z318</f>
        <v>0</v>
      </c>
    </row>
    <row r="130" spans="2:22" s="161" customFormat="1" ht="12.75">
      <c r="B130" s="235"/>
      <c r="C130" s="235"/>
      <c r="D130" s="235"/>
      <c r="E130" s="235"/>
      <c r="F130" s="235"/>
      <c r="G130" s="235"/>
      <c r="H130" s="236">
        <v>37</v>
      </c>
      <c r="I130" s="236" t="s">
        <v>444</v>
      </c>
      <c r="J130" s="236"/>
      <c r="K130" s="237">
        <f aca="true" t="shared" si="28" ref="K130:V130">K131</f>
        <v>695991</v>
      </c>
      <c r="L130" s="237">
        <f t="shared" si="28"/>
        <v>695000</v>
      </c>
      <c r="M130" s="237">
        <f t="shared" si="28"/>
        <v>695000</v>
      </c>
      <c r="N130" s="237">
        <f t="shared" si="28"/>
        <v>681243</v>
      </c>
      <c r="O130" s="237">
        <f t="shared" si="28"/>
        <v>840000</v>
      </c>
      <c r="P130" s="237">
        <f t="shared" si="28"/>
        <v>40000</v>
      </c>
      <c r="Q130" s="296">
        <f t="shared" si="28"/>
        <v>880000</v>
      </c>
      <c r="R130" s="305">
        <f>S130-Q130</f>
        <v>-105000</v>
      </c>
      <c r="S130" s="620">
        <f t="shared" si="28"/>
        <v>775000</v>
      </c>
      <c r="T130" s="620">
        <f t="shared" si="28"/>
        <v>751091</v>
      </c>
      <c r="U130" s="744">
        <f t="shared" si="25"/>
        <v>0.9691496774193549</v>
      </c>
      <c r="V130" s="238">
        <f t="shared" si="28"/>
        <v>870000</v>
      </c>
    </row>
    <row r="131" spans="2:22" s="250" customFormat="1" ht="12.75">
      <c r="B131" s="235"/>
      <c r="C131" s="235"/>
      <c r="D131" s="235"/>
      <c r="E131" s="235"/>
      <c r="F131" s="235"/>
      <c r="G131" s="235"/>
      <c r="H131" s="198">
        <v>372</v>
      </c>
      <c r="I131" s="198" t="s">
        <v>445</v>
      </c>
      <c r="J131" s="198"/>
      <c r="K131" s="238">
        <v>695991</v>
      </c>
      <c r="L131" s="238">
        <f>'Posebni dio'!N573+'Posebni dio'!N583+'Posebni dio'!N621+'Posebni dio'!N629+'Posebni dio'!N321</f>
        <v>695000</v>
      </c>
      <c r="M131" s="238">
        <f>'Posebni dio'!O573+'Posebni dio'!O583+'Posebni dio'!O621+'Posebni dio'!O629+'Posebni dio'!O321</f>
        <v>695000</v>
      </c>
      <c r="N131" s="238">
        <f>'Posebni dio'!P573+'Posebni dio'!P583+'Posebni dio'!P621+'Posebni dio'!P629+'Posebni dio'!P321</f>
        <v>681243</v>
      </c>
      <c r="O131" s="238">
        <f>'Posebni dio'!Q573+'Posebni dio'!Q583+'Posebni dio'!Q621+'Posebni dio'!Q629+'Posebni dio'!Q321</f>
        <v>840000</v>
      </c>
      <c r="P131" s="238">
        <v>40000</v>
      </c>
      <c r="Q131" s="310">
        <f>'Posebni dio'!T573+'Posebni dio'!T583+'Posebni dio'!T621+'Posebni dio'!T629+'Posebni dio'!T321</f>
        <v>880000</v>
      </c>
      <c r="R131" s="306">
        <f>S131-Q131</f>
        <v>-105000</v>
      </c>
      <c r="S131" s="628">
        <f>'Posebni dio'!W573+'Posebni dio'!W583+'Posebni dio'!W621+'Posebni dio'!W629+'Posebni dio'!W321</f>
        <v>775000</v>
      </c>
      <c r="T131" s="628">
        <v>751091</v>
      </c>
      <c r="U131" s="744">
        <f t="shared" si="25"/>
        <v>0.9691496774193549</v>
      </c>
      <c r="V131" s="238">
        <f>'Posebni dio'!Z573+'Posebni dio'!Z583+'Posebni dio'!Z621+'Posebni dio'!Z629+'Posebni dio'!Z321</f>
        <v>870000</v>
      </c>
    </row>
    <row r="132" spans="2:22" s="161" customFormat="1" ht="12.75">
      <c r="B132" s="235"/>
      <c r="C132" s="235"/>
      <c r="D132" s="235"/>
      <c r="E132" s="235"/>
      <c r="F132" s="235"/>
      <c r="G132" s="235"/>
      <c r="H132" s="236">
        <v>38</v>
      </c>
      <c r="I132" s="236" t="s">
        <v>11</v>
      </c>
      <c r="J132" s="236"/>
      <c r="K132" s="237">
        <f aca="true" t="shared" si="29" ref="K132:V132">K133+K134+K135+K136+K137</f>
        <v>615743</v>
      </c>
      <c r="L132" s="237">
        <f t="shared" si="29"/>
        <v>641000</v>
      </c>
      <c r="M132" s="237">
        <f t="shared" si="29"/>
        <v>679767</v>
      </c>
      <c r="N132" s="237">
        <f>N133+N134+N135+N136+N137</f>
        <v>619334</v>
      </c>
      <c r="O132" s="237">
        <f t="shared" si="29"/>
        <v>716645</v>
      </c>
      <c r="P132" s="237">
        <f t="shared" si="29"/>
        <v>252847</v>
      </c>
      <c r="Q132" s="296">
        <f t="shared" si="29"/>
        <v>968645</v>
      </c>
      <c r="R132" s="305">
        <f>S132-Q132</f>
        <v>-322980</v>
      </c>
      <c r="S132" s="620">
        <f t="shared" si="29"/>
        <v>645665</v>
      </c>
      <c r="T132" s="620">
        <f t="shared" si="29"/>
        <v>729614</v>
      </c>
      <c r="U132" s="744">
        <f t="shared" si="25"/>
        <v>1.130019437324309</v>
      </c>
      <c r="V132" s="238">
        <f t="shared" si="29"/>
        <v>734177</v>
      </c>
    </row>
    <row r="133" spans="2:22" s="250" customFormat="1" ht="13.5" customHeight="1">
      <c r="B133" s="235"/>
      <c r="C133" s="235"/>
      <c r="D133" s="235"/>
      <c r="E133" s="235"/>
      <c r="F133" s="235"/>
      <c r="G133" s="235"/>
      <c r="H133" s="198">
        <v>381</v>
      </c>
      <c r="I133" s="198" t="s">
        <v>12</v>
      </c>
      <c r="J133" s="198"/>
      <c r="K133" s="238">
        <v>613243</v>
      </c>
      <c r="L133" s="238">
        <f>'Posebni dio'!N37+'Posebni dio'!N56+'Posebni dio'!N96+'Posebni dio'!N123+'Posebni dio'!N199+'Posebni dio'!N250+'Posebni dio'!N324+'Posebni dio'!N340+'Posebni dio'!N563+'Posebni dio'!N591+'Posebni dio'!N605+'Posebni dio'!N613+'Posebni dio'!N653</f>
        <v>636000</v>
      </c>
      <c r="M133" s="238">
        <f>'Posebni dio'!O37+'Posebni dio'!O56+'Posebni dio'!O96+'Posebni dio'!O123+'Posebni dio'!O199+'Posebni dio'!O250+'Posebni dio'!O324+'Posebni dio'!O340+'Posebni dio'!O563+'Posebni dio'!O591+'Posebni dio'!O605+'Posebni dio'!O613+'Posebni dio'!O653</f>
        <v>674767</v>
      </c>
      <c r="N133" s="238">
        <f>'Posebni dio'!P37+'Posebni dio'!P56+'Posebni dio'!P96+'Posebni dio'!P123+'Posebni dio'!P199+'Posebni dio'!P250+'Posebni dio'!P324+'Posebni dio'!P340+'Posebni dio'!P563+'Posebni dio'!P591+'Posebni dio'!P605+'Posebni dio'!P613+'Posebni dio'!P653</f>
        <v>618232</v>
      </c>
      <c r="O133" s="238">
        <f>'Posebni dio'!Q37+'Posebni dio'!Q56+'Posebni dio'!Q96+'Posebni dio'!Q123+'Posebni dio'!Q199+'Posebni dio'!Q250+'Posebni dio'!Q324+'Posebni dio'!Q340+'Posebni dio'!Q563+'Posebni dio'!Q591+'Posebni dio'!Q605+'Posebni dio'!Q613+'Posebni dio'!Q653</f>
        <v>711645</v>
      </c>
      <c r="P133" s="238">
        <v>252847</v>
      </c>
      <c r="Q133" s="310">
        <f>'Posebni dio'!T37+'Posebni dio'!T56+'Posebni dio'!T96+'Posebni dio'!T123+'Posebni dio'!T199+'Posebni dio'!T250+'Posebni dio'!T324+'Posebni dio'!T340+'Posebni dio'!T563+'Posebni dio'!T591+'Posebni dio'!T605+'Posebni dio'!T613+'Posebni dio'!T653</f>
        <v>963645</v>
      </c>
      <c r="R133" s="306">
        <f>S133-Q133</f>
        <v>-322284</v>
      </c>
      <c r="S133" s="628">
        <f>'Posebni dio'!W37+'Posebni dio'!W56+'Posebni dio'!W96+'Posebni dio'!W123+'Posebni dio'!W199+'Posebni dio'!W250+'Posebni dio'!W324+'Posebni dio'!W340+'Posebni dio'!W563+'Posebni dio'!W591+'Posebni dio'!W605+'Posebni dio'!W613+'Posebni dio'!W653</f>
        <v>641361</v>
      </c>
      <c r="T133" s="628">
        <v>724614</v>
      </c>
      <c r="U133" s="744">
        <f t="shared" si="25"/>
        <v>1.1298067702900552</v>
      </c>
      <c r="V133" s="238">
        <f>'Posebni dio'!Z37+'Posebni dio'!Z56+'Posebni dio'!Z96+'Posebni dio'!Z123+'Posebni dio'!Z199+'Posebni dio'!Z250+'Posebni dio'!Z324+'Posebni dio'!Z340+'Posebni dio'!Z563+'Posebni dio'!Z591+'Posebni dio'!Z605+'Posebni dio'!Z613+'Posebni dio'!Z653</f>
        <v>729177</v>
      </c>
    </row>
    <row r="134" spans="2:36" s="66" customFormat="1" ht="12" customHeight="1" hidden="1">
      <c r="B134" s="70"/>
      <c r="C134" s="70"/>
      <c r="D134" s="70"/>
      <c r="E134" s="70"/>
      <c r="F134" s="70"/>
      <c r="G134" s="70"/>
      <c r="H134" s="79">
        <v>382</v>
      </c>
      <c r="I134" s="79" t="s">
        <v>446</v>
      </c>
      <c r="J134" s="79"/>
      <c r="K134" s="82"/>
      <c r="L134" s="82"/>
      <c r="M134" s="82"/>
      <c r="N134" s="82"/>
      <c r="O134" s="83"/>
      <c r="P134" s="238"/>
      <c r="Q134" s="310"/>
      <c r="R134" s="306"/>
      <c r="S134" s="628"/>
      <c r="T134" s="628"/>
      <c r="U134" s="744" t="e">
        <f t="shared" si="25"/>
        <v>#DIV/0!</v>
      </c>
      <c r="V134" s="238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</row>
    <row r="135" spans="2:36" s="66" customFormat="1" ht="12.75">
      <c r="B135" s="70"/>
      <c r="C135" s="70"/>
      <c r="D135" s="70"/>
      <c r="E135" s="70"/>
      <c r="F135" s="70"/>
      <c r="G135" s="70"/>
      <c r="H135" s="79">
        <v>383</v>
      </c>
      <c r="I135" s="79" t="s">
        <v>447</v>
      </c>
      <c r="J135" s="79"/>
      <c r="K135" s="82">
        <v>2500</v>
      </c>
      <c r="L135" s="82">
        <f>'Posebni dio'!N223</f>
        <v>5000</v>
      </c>
      <c r="M135" s="82">
        <v>5000</v>
      </c>
      <c r="N135" s="82">
        <v>1102</v>
      </c>
      <c r="O135" s="82">
        <f>'Posebni dio'!Q223</f>
        <v>5000</v>
      </c>
      <c r="P135" s="238">
        <v>0</v>
      </c>
      <c r="Q135" s="310">
        <f>'Posebni dio'!T223</f>
        <v>5000</v>
      </c>
      <c r="R135" s="306">
        <f>S135-Q135</f>
        <v>-696</v>
      </c>
      <c r="S135" s="628">
        <v>4304</v>
      </c>
      <c r="T135" s="628">
        <v>5000</v>
      </c>
      <c r="U135" s="744">
        <f t="shared" si="25"/>
        <v>1.161710037174721</v>
      </c>
      <c r="V135" s="238">
        <f>'Posebni dio'!Z223</f>
        <v>5000</v>
      </c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</row>
    <row r="136" spans="2:22" ht="12.75" hidden="1">
      <c r="B136" s="70"/>
      <c r="C136" s="70"/>
      <c r="D136" s="70"/>
      <c r="E136" s="70"/>
      <c r="F136" s="70"/>
      <c r="G136" s="70"/>
      <c r="H136" s="79">
        <v>385</v>
      </c>
      <c r="I136" s="79" t="s">
        <v>448</v>
      </c>
      <c r="J136" s="79"/>
      <c r="K136" s="82"/>
      <c r="L136" s="82"/>
      <c r="M136" s="82"/>
      <c r="N136" s="82"/>
      <c r="O136" s="78"/>
      <c r="P136" s="78"/>
      <c r="Q136" s="78"/>
      <c r="R136" s="78"/>
      <c r="S136" s="630"/>
      <c r="T136" s="630"/>
      <c r="U136" s="742"/>
      <c r="V136" s="83"/>
    </row>
    <row r="137" spans="2:22" ht="12.75" hidden="1">
      <c r="B137" s="70"/>
      <c r="C137" s="70"/>
      <c r="D137" s="70"/>
      <c r="E137" s="70"/>
      <c r="F137" s="70"/>
      <c r="G137" s="70"/>
      <c r="H137" s="79">
        <v>386</v>
      </c>
      <c r="I137" s="79" t="s">
        <v>449</v>
      </c>
      <c r="J137" s="79"/>
      <c r="K137" s="82"/>
      <c r="L137" s="82"/>
      <c r="M137" s="82"/>
      <c r="N137" s="82"/>
      <c r="O137" s="78"/>
      <c r="P137" s="78"/>
      <c r="Q137" s="78"/>
      <c r="R137" s="78"/>
      <c r="S137" s="630"/>
      <c r="T137" s="630"/>
      <c r="U137" s="742"/>
      <c r="V137" s="83"/>
    </row>
    <row r="138" spans="1:22" ht="12.75">
      <c r="A138" s="100"/>
      <c r="B138" s="101"/>
      <c r="C138" s="101"/>
      <c r="D138" s="101"/>
      <c r="E138" s="101"/>
      <c r="F138" s="101"/>
      <c r="G138" s="101"/>
      <c r="H138" s="102">
        <v>4</v>
      </c>
      <c r="I138" s="102" t="s">
        <v>450</v>
      </c>
      <c r="J138" s="102"/>
      <c r="K138" s="103">
        <f aca="true" t="shared" si="30" ref="K138:V138">K139+K141+K147</f>
        <v>1113764</v>
      </c>
      <c r="L138" s="103">
        <f t="shared" si="30"/>
        <v>2119500</v>
      </c>
      <c r="M138" s="103">
        <f t="shared" si="30"/>
        <v>2032000</v>
      </c>
      <c r="N138" s="103">
        <f t="shared" si="30"/>
        <v>1263536</v>
      </c>
      <c r="O138" s="103">
        <f t="shared" si="30"/>
        <v>13205976</v>
      </c>
      <c r="P138" s="103">
        <f t="shared" si="30"/>
        <v>639500</v>
      </c>
      <c r="Q138" s="103">
        <f t="shared" si="30"/>
        <v>13845476</v>
      </c>
      <c r="R138" s="103">
        <v>-10963203</v>
      </c>
      <c r="S138" s="627">
        <f t="shared" si="30"/>
        <v>2972273</v>
      </c>
      <c r="T138" s="627">
        <f>T139+T141+T147</f>
        <v>2972226</v>
      </c>
      <c r="U138" s="745">
        <f>T138/S138</f>
        <v>0.9999841871860358</v>
      </c>
      <c r="V138" s="103">
        <f t="shared" si="30"/>
        <v>7755514</v>
      </c>
    </row>
    <row r="139" spans="2:22" s="161" customFormat="1" ht="12.75">
      <c r="B139" s="235"/>
      <c r="C139" s="235"/>
      <c r="D139" s="235"/>
      <c r="E139" s="235"/>
      <c r="F139" s="235"/>
      <c r="G139" s="235"/>
      <c r="H139" s="236">
        <v>41</v>
      </c>
      <c r="I139" s="236" t="s">
        <v>451</v>
      </c>
      <c r="J139" s="236"/>
      <c r="K139" s="237">
        <f aca="true" t="shared" si="31" ref="K139:V139">K140</f>
        <v>3900</v>
      </c>
      <c r="L139" s="237">
        <f t="shared" si="31"/>
        <v>0</v>
      </c>
      <c r="M139" s="237">
        <f t="shared" si="31"/>
        <v>50000</v>
      </c>
      <c r="N139" s="237">
        <f t="shared" si="31"/>
        <v>0</v>
      </c>
      <c r="O139" s="237">
        <f t="shared" si="31"/>
        <v>50000</v>
      </c>
      <c r="P139" s="237">
        <f t="shared" si="31"/>
        <v>0</v>
      </c>
      <c r="Q139" s="296">
        <f>Q140</f>
        <v>50000</v>
      </c>
      <c r="R139" s="305">
        <v>-50000</v>
      </c>
      <c r="S139" s="620">
        <f t="shared" si="31"/>
        <v>0</v>
      </c>
      <c r="T139" s="620">
        <f>T140</f>
        <v>31650</v>
      </c>
      <c r="U139" s="744" t="e">
        <f>T139/S139</f>
        <v>#DIV/0!</v>
      </c>
      <c r="V139" s="238">
        <f t="shared" si="31"/>
        <v>0</v>
      </c>
    </row>
    <row r="140" spans="2:22" s="250" customFormat="1" ht="12.75">
      <c r="B140" s="235"/>
      <c r="C140" s="235"/>
      <c r="D140" s="235"/>
      <c r="E140" s="235"/>
      <c r="F140" s="235"/>
      <c r="G140" s="235"/>
      <c r="H140" s="198">
        <v>411</v>
      </c>
      <c r="I140" s="198" t="s">
        <v>536</v>
      </c>
      <c r="J140" s="198"/>
      <c r="K140" s="238">
        <v>3900</v>
      </c>
      <c r="L140" s="238">
        <f>'Posebni dio'!N486</f>
        <v>0</v>
      </c>
      <c r="M140" s="238">
        <f>'Posebni dio'!O486</f>
        <v>50000</v>
      </c>
      <c r="N140" s="238">
        <f>'Posebni dio'!P486</f>
        <v>0</v>
      </c>
      <c r="O140" s="238">
        <f>'Posebni dio'!Q486</f>
        <v>50000</v>
      </c>
      <c r="P140" s="238">
        <v>0</v>
      </c>
      <c r="Q140" s="310">
        <f>'Posebni dio'!T486</f>
        <v>50000</v>
      </c>
      <c r="R140" s="306">
        <v>-50000</v>
      </c>
      <c r="S140" s="628">
        <f>'Posebni dio'!W486</f>
        <v>0</v>
      </c>
      <c r="T140" s="628">
        <v>31650</v>
      </c>
      <c r="U140" s="744" t="e">
        <f aca="true" t="shared" si="32" ref="U140:U148">T140/S140</f>
        <v>#DIV/0!</v>
      </c>
      <c r="V140" s="238">
        <f>'Posebni dio'!Z486</f>
        <v>0</v>
      </c>
    </row>
    <row r="141" spans="2:22" s="161" customFormat="1" ht="12.75">
      <c r="B141" s="235"/>
      <c r="C141" s="235"/>
      <c r="D141" s="235"/>
      <c r="E141" s="235"/>
      <c r="F141" s="235"/>
      <c r="G141" s="235"/>
      <c r="H141" s="236">
        <v>42</v>
      </c>
      <c r="I141" s="236" t="s">
        <v>453</v>
      </c>
      <c r="J141" s="236"/>
      <c r="K141" s="237">
        <f aca="true" t="shared" si="33" ref="K141:V141">K142+K143+K144+K145+K146</f>
        <v>1109864</v>
      </c>
      <c r="L141" s="237">
        <f t="shared" si="33"/>
        <v>2119500</v>
      </c>
      <c r="M141" s="237">
        <f t="shared" si="33"/>
        <v>1982000</v>
      </c>
      <c r="N141" s="237">
        <f t="shared" si="33"/>
        <v>1263536</v>
      </c>
      <c r="O141" s="237">
        <f t="shared" si="33"/>
        <v>13105976</v>
      </c>
      <c r="P141" s="237">
        <f t="shared" si="33"/>
        <v>643500</v>
      </c>
      <c r="Q141" s="296">
        <f t="shared" si="33"/>
        <v>13749476</v>
      </c>
      <c r="R141" s="305">
        <v>-10867203</v>
      </c>
      <c r="S141" s="620">
        <v>2972273</v>
      </c>
      <c r="T141" s="620">
        <f>T142+T143+T144+T146</f>
        <v>2940576</v>
      </c>
      <c r="U141" s="744">
        <f t="shared" si="32"/>
        <v>0.9893357709739314</v>
      </c>
      <c r="V141" s="238">
        <f t="shared" si="33"/>
        <v>7705514</v>
      </c>
    </row>
    <row r="142" spans="2:36" s="66" customFormat="1" ht="12.75">
      <c r="B142" s="70"/>
      <c r="C142" s="70"/>
      <c r="D142" s="70"/>
      <c r="E142" s="70"/>
      <c r="F142" s="70"/>
      <c r="G142" s="70"/>
      <c r="H142" s="79">
        <v>421</v>
      </c>
      <c r="I142" s="79" t="s">
        <v>13</v>
      </c>
      <c r="J142" s="79"/>
      <c r="K142" s="83">
        <v>893029</v>
      </c>
      <c r="L142" s="83">
        <f>'Posebni dio'!N297+'Posebni dio'!N377+'Posebni dio'!N477+'Posebni dio'!N490+'Posebni dio'!N522+'Posebni dio'!N327+'Posebni dio'!N258+'Posebni dio'!N231</f>
        <v>1140000</v>
      </c>
      <c r="M142" s="83">
        <f>'Posebni dio'!O297+'Posebni dio'!O377+'Posebni dio'!O477+'Posebni dio'!O490+'Posebni dio'!O522+'Posebni dio'!O327+'Posebni dio'!O258+'Posebni dio'!O231</f>
        <v>935500</v>
      </c>
      <c r="N142" s="83">
        <f>'Posebni dio'!P297+'Posebni dio'!P377+'Posebni dio'!P477+'Posebni dio'!P490+'Posebni dio'!P522+'Posebni dio'!P327+'Posebni dio'!P258+'Posebni dio'!P231</f>
        <v>771230</v>
      </c>
      <c r="O142" s="83">
        <f>'Posebni dio'!Q297+'Posebni dio'!Q377+'Posebni dio'!Q477+'Posebni dio'!Q490+'Posebni dio'!Q522+'Posebni dio'!Q327+'Posebni dio'!Q258+'Posebni dio'!Q282+'Posebni dio'!Q231</f>
        <v>11755976</v>
      </c>
      <c r="P142" s="238">
        <v>582000</v>
      </c>
      <c r="Q142" s="310">
        <f>'Posebni dio'!T297+'Posebni dio'!T377+'Posebni dio'!T477+'Posebni dio'!T490+'Posebni dio'!T522+'Posebni dio'!T327+'Posebni dio'!T258+'Posebni dio'!T282+'Posebni dio'!T231+'Posebni dio'!T460</f>
        <v>12337976</v>
      </c>
      <c r="R142" s="306">
        <f>S142-Q142</f>
        <v>-9985176.45</v>
      </c>
      <c r="S142" s="628">
        <f>'Posebni dio'!W297+'Posebni dio'!W377+'Posebni dio'!W477+'Posebni dio'!W490+'Posebni dio'!W522+'Posebni dio'!W327+'Posebni dio'!W258+'Posebni dio'!W282+'Posebni dio'!W231+'Posebni dio'!W460</f>
        <v>2352799.55</v>
      </c>
      <c r="T142" s="628">
        <v>2358644</v>
      </c>
      <c r="U142" s="744">
        <f t="shared" si="32"/>
        <v>1.0024840407675188</v>
      </c>
      <c r="V142" s="238">
        <f>'Posebni dio'!Z297+'Posebni dio'!Z377+'Posebni dio'!Z477+'Posebni dio'!Z490+'Posebni dio'!Z522+'Posebni dio'!Z327+'Posebni dio'!Z258+'Posebni dio'!Z282+'Posebni dio'!Z231+'Posebni dio'!Z460</f>
        <v>6305514</v>
      </c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</row>
    <row r="143" spans="2:36" s="66" customFormat="1" ht="12.75">
      <c r="B143" s="70"/>
      <c r="C143" s="70"/>
      <c r="D143" s="70"/>
      <c r="E143" s="70"/>
      <c r="F143" s="70"/>
      <c r="G143" s="70"/>
      <c r="H143" s="79">
        <v>422</v>
      </c>
      <c r="I143" s="79" t="s">
        <v>14</v>
      </c>
      <c r="J143" s="79"/>
      <c r="K143" s="83">
        <v>29332</v>
      </c>
      <c r="L143" s="83">
        <v>139500</v>
      </c>
      <c r="M143" s="83">
        <v>106500</v>
      </c>
      <c r="N143" s="83">
        <v>14557</v>
      </c>
      <c r="O143" s="83">
        <f>'Posebni dio'!Q233+'Posebni dio'!Q407+'Posebni dio'!Q450+'Posebni dio'!Q425+'Posebni dio'!Q285+'Posebni dio'!Q263+'Posebni dio'!Q344</f>
        <v>375000</v>
      </c>
      <c r="P143" s="238">
        <v>-35000</v>
      </c>
      <c r="Q143" s="310">
        <f>'Posebni dio'!T233+'Posebni dio'!T407+'Posebni dio'!T450+'Posebni dio'!T425+'Posebni dio'!T285+'Posebni dio'!T263+'Posebni dio'!T344</f>
        <v>340000</v>
      </c>
      <c r="R143" s="306">
        <v>-199902</v>
      </c>
      <c r="S143" s="628">
        <f>'Posebni dio'!W233+'Posebni dio'!W407+'Posebni dio'!W450+'Posebni dio'!W425+'Posebni dio'!W285+'Posebni dio'!W263+'Posebni dio'!W344</f>
        <v>140098</v>
      </c>
      <c r="T143" s="628">
        <v>177232</v>
      </c>
      <c r="U143" s="744" t="e">
        <f t="shared" si="32"/>
        <v>#DIV/0!</v>
      </c>
      <c r="V143" s="238">
        <f>'Posebni dio'!Z233+'Posebni dio'!Z407+'Posebni dio'!Z450+'Posebni dio'!Z425+'Posebni dio'!Z285+'Posebni dio'!Z263+'Posebni dio'!Z344</f>
        <v>1220000</v>
      </c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</row>
    <row r="144" spans="2:36" s="66" customFormat="1" ht="12.75">
      <c r="B144" s="70"/>
      <c r="C144" s="70"/>
      <c r="D144" s="70"/>
      <c r="E144" s="70"/>
      <c r="F144" s="70"/>
      <c r="G144" s="70"/>
      <c r="H144" s="79">
        <v>423</v>
      </c>
      <c r="I144" s="79" t="s">
        <v>15</v>
      </c>
      <c r="J144" s="79"/>
      <c r="K144" s="82">
        <v>0</v>
      </c>
      <c r="L144" s="82">
        <f>'Posebni dio'!N658+'Posebni dio'!N456</f>
        <v>0</v>
      </c>
      <c r="M144" s="82">
        <f>'Posebni dio'!O658+'Posebni dio'!O456</f>
        <v>230000</v>
      </c>
      <c r="N144" s="82">
        <f>'Posebni dio'!P658+'Posebni dio'!P456</f>
        <v>227875</v>
      </c>
      <c r="O144" s="82">
        <f>'Posebni dio'!Q658+'Posebni dio'!Q456</f>
        <v>0</v>
      </c>
      <c r="P144" s="238">
        <v>0</v>
      </c>
      <c r="Q144" s="310">
        <f>'Posebni dio'!T658+'Posebni dio'!T456</f>
        <v>0</v>
      </c>
      <c r="R144" s="306">
        <v>0</v>
      </c>
      <c r="S144" s="628">
        <f>'Posebni dio'!W658+'Posebni dio'!W456</f>
        <v>0</v>
      </c>
      <c r="T144" s="628">
        <v>0</v>
      </c>
      <c r="U144" s="744" t="e">
        <f t="shared" si="32"/>
        <v>#DIV/0!</v>
      </c>
      <c r="V144" s="238">
        <f>'Posebni dio'!Z658+'Posebni dio'!Z456</f>
        <v>0</v>
      </c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</row>
    <row r="145" spans="2:36" s="66" customFormat="1" ht="12.75" hidden="1">
      <c r="B145" s="70"/>
      <c r="C145" s="70"/>
      <c r="D145" s="70"/>
      <c r="E145" s="70"/>
      <c r="F145" s="70"/>
      <c r="G145" s="70"/>
      <c r="H145" s="79">
        <v>424</v>
      </c>
      <c r="I145" s="79" t="s">
        <v>454</v>
      </c>
      <c r="J145" s="79"/>
      <c r="K145" s="82"/>
      <c r="L145" s="82"/>
      <c r="M145" s="82"/>
      <c r="N145" s="82"/>
      <c r="O145" s="83"/>
      <c r="P145" s="238"/>
      <c r="Q145" s="310"/>
      <c r="R145" s="306"/>
      <c r="S145" s="628"/>
      <c r="T145" s="628"/>
      <c r="U145" s="744" t="e">
        <f t="shared" si="32"/>
        <v>#DIV/0!</v>
      </c>
      <c r="V145" s="238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</row>
    <row r="146" spans="2:36" s="66" customFormat="1" ht="12.75">
      <c r="B146" s="70"/>
      <c r="C146" s="70"/>
      <c r="D146" s="70"/>
      <c r="E146" s="70"/>
      <c r="F146" s="70"/>
      <c r="G146" s="70"/>
      <c r="H146" s="79">
        <v>426</v>
      </c>
      <c r="I146" s="79" t="s">
        <v>452</v>
      </c>
      <c r="J146" s="79"/>
      <c r="K146" s="83">
        <v>187503</v>
      </c>
      <c r="L146" s="83">
        <f>'Posebni dio'!N238+'Posebni dio'!N309+'Posebni dio'!N479+'Posebni dio'!N538+'Posebni dio'!N265+'Posebni dio'!N301</f>
        <v>840000</v>
      </c>
      <c r="M146" s="83">
        <f>'Posebni dio'!O238+'Posebni dio'!O309+'Posebni dio'!O479+'Posebni dio'!O538+'Posebni dio'!O265+'Posebni dio'!O301</f>
        <v>710000</v>
      </c>
      <c r="N146" s="83">
        <f>'Posebni dio'!P238+'Posebni dio'!P309+'Posebni dio'!P479+'Posebni dio'!P538+'Posebni dio'!P265+'Posebni dio'!P301</f>
        <v>249874</v>
      </c>
      <c r="O146" s="83">
        <f>'Posebni dio'!Q238+'Posebni dio'!Q309+'Posebni dio'!Q479+'Posebni dio'!Q538+'Posebni dio'!Q265+'Posebni dio'!Q301</f>
        <v>975000</v>
      </c>
      <c r="P146" s="238">
        <v>96500</v>
      </c>
      <c r="Q146" s="310">
        <f>'Posebni dio'!T238+'Posebni dio'!T309+'Posebni dio'!T479+'Posebni dio'!T538+'Posebni dio'!T265+'Posebni dio'!T301</f>
        <v>1071500</v>
      </c>
      <c r="R146" s="306">
        <f>S146-Q146</f>
        <v>-592125</v>
      </c>
      <c r="S146" s="628">
        <f>'Posebni dio'!W238+'Posebni dio'!W309+'Posebni dio'!W479+'Posebni dio'!W538+'Posebni dio'!W265+'Posebni dio'!W301</f>
        <v>479375</v>
      </c>
      <c r="T146" s="628">
        <v>404700</v>
      </c>
      <c r="U146" s="744">
        <f t="shared" si="32"/>
        <v>0.8442242503259453</v>
      </c>
      <c r="V146" s="238">
        <f>'Posebni dio'!Z238+'Posebni dio'!Z309+'Posebni dio'!Z479+'Posebni dio'!Z538+'Posebni dio'!Z265+'Posebni dio'!Z301</f>
        <v>180000</v>
      </c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50"/>
    </row>
    <row r="147" spans="2:22" s="161" customFormat="1" ht="12.75">
      <c r="B147" s="235"/>
      <c r="C147" s="235"/>
      <c r="D147" s="235"/>
      <c r="E147" s="235"/>
      <c r="F147" s="235"/>
      <c r="G147" s="235"/>
      <c r="H147" s="236">
        <v>45</v>
      </c>
      <c r="I147" s="236" t="s">
        <v>455</v>
      </c>
      <c r="J147" s="236"/>
      <c r="K147" s="237">
        <f aca="true" t="shared" si="34" ref="K147:V147">K148</f>
        <v>0</v>
      </c>
      <c r="L147" s="237">
        <f t="shared" si="34"/>
        <v>0</v>
      </c>
      <c r="M147" s="237">
        <v>0</v>
      </c>
      <c r="N147" s="237">
        <v>0</v>
      </c>
      <c r="O147" s="237">
        <f t="shared" si="34"/>
        <v>50000</v>
      </c>
      <c r="P147" s="237">
        <f t="shared" si="34"/>
        <v>-4000</v>
      </c>
      <c r="Q147" s="296">
        <f t="shared" si="34"/>
        <v>46000</v>
      </c>
      <c r="R147" s="305">
        <f>S147-Q147</f>
        <v>-46000</v>
      </c>
      <c r="S147" s="628">
        <f>S148</f>
        <v>0</v>
      </c>
      <c r="T147" s="628">
        <f>T148</f>
        <v>0</v>
      </c>
      <c r="U147" s="744" t="e">
        <f t="shared" si="32"/>
        <v>#DIV/0!</v>
      </c>
      <c r="V147" s="238">
        <f t="shared" si="34"/>
        <v>50000</v>
      </c>
    </row>
    <row r="148" spans="2:36" s="66" customFormat="1" ht="12.75">
      <c r="B148" s="70"/>
      <c r="C148" s="70"/>
      <c r="D148" s="70"/>
      <c r="E148" s="70"/>
      <c r="F148" s="70"/>
      <c r="G148" s="70"/>
      <c r="H148" s="79">
        <v>451</v>
      </c>
      <c r="I148" s="79" t="s">
        <v>503</v>
      </c>
      <c r="J148" s="79"/>
      <c r="K148" s="82">
        <v>0</v>
      </c>
      <c r="L148" s="82">
        <f>'Posebni dio'!N459</f>
        <v>0</v>
      </c>
      <c r="M148" s="82">
        <v>0</v>
      </c>
      <c r="N148" s="82">
        <v>0</v>
      </c>
      <c r="O148" s="82">
        <f>'Posebni dio'!Q459</f>
        <v>50000</v>
      </c>
      <c r="P148" s="238">
        <v>-4000</v>
      </c>
      <c r="Q148" s="310">
        <v>46000</v>
      </c>
      <c r="R148" s="306">
        <f>S148-Q148</f>
        <v>-46000</v>
      </c>
      <c r="S148" s="628">
        <v>0</v>
      </c>
      <c r="T148" s="628">
        <v>0</v>
      </c>
      <c r="U148" s="744" t="e">
        <f t="shared" si="32"/>
        <v>#DIV/0!</v>
      </c>
      <c r="V148" s="238">
        <f>'Posebni dio'!Z459</f>
        <v>50000</v>
      </c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</row>
    <row r="149" spans="1:22" ht="12.75">
      <c r="A149" s="99"/>
      <c r="B149" s="71"/>
      <c r="C149" s="71"/>
      <c r="D149" s="71"/>
      <c r="E149" s="71"/>
      <c r="F149" s="71"/>
      <c r="G149" s="71"/>
      <c r="H149" s="71" t="s">
        <v>396</v>
      </c>
      <c r="I149" s="71"/>
      <c r="J149" s="71"/>
      <c r="K149" s="71"/>
      <c r="L149" s="71"/>
      <c r="M149" s="71"/>
      <c r="N149" s="71"/>
      <c r="O149" s="302"/>
      <c r="P149" s="302"/>
      <c r="Q149" s="302"/>
      <c r="R149" s="302"/>
      <c r="S149" s="626"/>
      <c r="T149" s="626"/>
      <c r="U149" s="746"/>
      <c r="V149" s="71"/>
    </row>
    <row r="150" spans="1:22" ht="12.75">
      <c r="A150" s="100"/>
      <c r="B150" s="101"/>
      <c r="C150" s="101"/>
      <c r="D150" s="101"/>
      <c r="E150" s="101"/>
      <c r="F150" s="101"/>
      <c r="G150" s="101"/>
      <c r="H150" s="106">
        <v>8</v>
      </c>
      <c r="I150" s="106" t="s">
        <v>456</v>
      </c>
      <c r="J150" s="106"/>
      <c r="K150" s="106">
        <f>K151</f>
        <v>0</v>
      </c>
      <c r="L150" s="106">
        <f>L151</f>
        <v>0</v>
      </c>
      <c r="M150" s="106"/>
      <c r="N150" s="106"/>
      <c r="O150" s="103">
        <f>O151</f>
        <v>0</v>
      </c>
      <c r="P150" s="103">
        <v>0</v>
      </c>
      <c r="Q150" s="103"/>
      <c r="R150" s="103"/>
      <c r="S150" s="627"/>
      <c r="T150" s="627"/>
      <c r="U150" s="747" t="e">
        <f aca="true" t="shared" si="35" ref="U150:U161">T150/S150</f>
        <v>#DIV/0!</v>
      </c>
      <c r="V150" s="106">
        <f>V151</f>
        <v>0</v>
      </c>
    </row>
    <row r="151" spans="2:22" s="161" customFormat="1" ht="12.75">
      <c r="B151" s="235"/>
      <c r="C151" s="235"/>
      <c r="D151" s="235"/>
      <c r="E151" s="235"/>
      <c r="F151" s="235"/>
      <c r="G151" s="235"/>
      <c r="H151" s="236">
        <v>84</v>
      </c>
      <c r="I151" s="236" t="s">
        <v>457</v>
      </c>
      <c r="J151" s="236"/>
      <c r="K151" s="198">
        <f>K152</f>
        <v>0</v>
      </c>
      <c r="L151" s="198">
        <f>L152</f>
        <v>0</v>
      </c>
      <c r="M151" s="198"/>
      <c r="N151" s="198"/>
      <c r="O151" s="237">
        <f>O152</f>
        <v>0</v>
      </c>
      <c r="P151" s="237">
        <v>0</v>
      </c>
      <c r="Q151" s="237">
        <f>Q152</f>
        <v>0</v>
      </c>
      <c r="R151" s="237"/>
      <c r="S151" s="631">
        <v>0</v>
      </c>
      <c r="T151" s="631">
        <v>0</v>
      </c>
      <c r="U151" s="744" t="e">
        <f t="shared" si="35"/>
        <v>#DIV/0!</v>
      </c>
      <c r="V151" s="198">
        <f>V152</f>
        <v>0</v>
      </c>
    </row>
    <row r="152" spans="2:36" s="66" customFormat="1" ht="42.75" customHeight="1">
      <c r="B152" s="70"/>
      <c r="C152" s="70"/>
      <c r="D152" s="70"/>
      <c r="E152" s="70"/>
      <c r="F152" s="70"/>
      <c r="G152" s="70"/>
      <c r="H152" s="79">
        <v>844</v>
      </c>
      <c r="I152" s="771" t="s">
        <v>517</v>
      </c>
      <c r="J152" s="772"/>
      <c r="K152" s="79">
        <v>0</v>
      </c>
      <c r="L152" s="79">
        <v>0</v>
      </c>
      <c r="M152" s="79"/>
      <c r="N152" s="79"/>
      <c r="O152" s="83">
        <v>0</v>
      </c>
      <c r="P152" s="83">
        <v>0</v>
      </c>
      <c r="Q152" s="238">
        <v>0</v>
      </c>
      <c r="R152" s="238"/>
      <c r="S152" s="632">
        <v>0</v>
      </c>
      <c r="T152" s="632">
        <v>0</v>
      </c>
      <c r="U152" s="744" t="e">
        <f t="shared" si="35"/>
        <v>#DIV/0!</v>
      </c>
      <c r="V152" s="108">
        <v>0</v>
      </c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</row>
    <row r="153" spans="1:22" ht="12.75">
      <c r="A153" s="100"/>
      <c r="B153" s="101"/>
      <c r="C153" s="101"/>
      <c r="D153" s="101"/>
      <c r="E153" s="101"/>
      <c r="F153" s="101"/>
      <c r="G153" s="101"/>
      <c r="H153" s="109">
        <v>5</v>
      </c>
      <c r="I153" s="109" t="s">
        <v>398</v>
      </c>
      <c r="J153" s="109"/>
      <c r="K153" s="104">
        <f aca="true" t="shared" si="36" ref="K153:O154">K154</f>
        <v>0</v>
      </c>
      <c r="L153" s="103">
        <f t="shared" si="36"/>
        <v>0</v>
      </c>
      <c r="M153" s="103"/>
      <c r="N153" s="103"/>
      <c r="O153" s="102">
        <f t="shared" si="36"/>
        <v>0</v>
      </c>
      <c r="P153" s="102">
        <v>0</v>
      </c>
      <c r="Q153" s="102"/>
      <c r="R153" s="102"/>
      <c r="S153" s="633">
        <v>0</v>
      </c>
      <c r="T153" s="633">
        <v>0</v>
      </c>
      <c r="U153" s="747" t="e">
        <f t="shared" si="35"/>
        <v>#DIV/0!</v>
      </c>
      <c r="V153" s="106">
        <f>V154</f>
        <v>0</v>
      </c>
    </row>
    <row r="154" spans="2:22" ht="12.75">
      <c r="B154" s="70"/>
      <c r="C154" s="70"/>
      <c r="D154" s="70"/>
      <c r="E154" s="70"/>
      <c r="F154" s="70"/>
      <c r="G154" s="70"/>
      <c r="H154" s="84">
        <v>51</v>
      </c>
      <c r="I154" s="84" t="s">
        <v>458</v>
      </c>
      <c r="J154" s="84"/>
      <c r="K154" s="82">
        <f t="shared" si="36"/>
        <v>0</v>
      </c>
      <c r="L154" s="82">
        <f t="shared" si="36"/>
        <v>0</v>
      </c>
      <c r="M154" s="82"/>
      <c r="N154" s="82"/>
      <c r="O154" s="84">
        <f t="shared" si="36"/>
        <v>0</v>
      </c>
      <c r="P154" s="84">
        <v>0</v>
      </c>
      <c r="Q154" s="236">
        <v>0</v>
      </c>
      <c r="R154" s="236"/>
      <c r="S154" s="634">
        <v>0</v>
      </c>
      <c r="T154" s="634">
        <v>0</v>
      </c>
      <c r="U154" s="743" t="e">
        <f t="shared" si="35"/>
        <v>#DIV/0!</v>
      </c>
      <c r="V154" s="79">
        <f>V155</f>
        <v>0</v>
      </c>
    </row>
    <row r="155" spans="2:36" s="66" customFormat="1" ht="12.75">
      <c r="B155" s="70"/>
      <c r="C155" s="70"/>
      <c r="D155" s="70"/>
      <c r="E155" s="70"/>
      <c r="F155" s="70"/>
      <c r="G155" s="70"/>
      <c r="H155" s="79">
        <v>514</v>
      </c>
      <c r="I155" s="79" t="s">
        <v>518</v>
      </c>
      <c r="J155" s="79"/>
      <c r="K155" s="82">
        <v>0</v>
      </c>
      <c r="L155" s="82">
        <f>'Posebni dio'!N208</f>
        <v>0</v>
      </c>
      <c r="M155" s="82"/>
      <c r="N155" s="82"/>
      <c r="O155" s="79">
        <f>'Posebni dio'!Q208</f>
        <v>0</v>
      </c>
      <c r="P155" s="79">
        <v>0</v>
      </c>
      <c r="Q155" s="198">
        <v>0</v>
      </c>
      <c r="R155" s="198"/>
      <c r="S155" s="635">
        <v>0</v>
      </c>
      <c r="T155" s="635">
        <v>0</v>
      </c>
      <c r="U155" s="743" t="e">
        <f t="shared" si="35"/>
        <v>#DIV/0!</v>
      </c>
      <c r="V155" s="79">
        <f>'Posebni dio'!Z208</f>
        <v>0</v>
      </c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</row>
    <row r="156" spans="2:22" s="161" customFormat="1" ht="12.75">
      <c r="B156" s="235"/>
      <c r="C156" s="235"/>
      <c r="D156" s="235"/>
      <c r="E156" s="235"/>
      <c r="F156" s="235"/>
      <c r="G156" s="235"/>
      <c r="H156" s="248">
        <v>54</v>
      </c>
      <c r="I156" s="248" t="s">
        <v>519</v>
      </c>
      <c r="J156" s="248"/>
      <c r="K156" s="249">
        <f>K157</f>
        <v>0</v>
      </c>
      <c r="L156" s="237">
        <f>L157</f>
        <v>0</v>
      </c>
      <c r="M156" s="237"/>
      <c r="N156" s="237"/>
      <c r="O156" s="237">
        <f>O157</f>
        <v>0</v>
      </c>
      <c r="P156" s="237">
        <v>0</v>
      </c>
      <c r="Q156" s="237">
        <v>0</v>
      </c>
      <c r="R156" s="237"/>
      <c r="S156" s="631">
        <v>0</v>
      </c>
      <c r="T156" s="631">
        <v>0</v>
      </c>
      <c r="U156" s="743" t="e">
        <f t="shared" si="35"/>
        <v>#DIV/0!</v>
      </c>
      <c r="V156" s="238">
        <f>V157</f>
        <v>0</v>
      </c>
    </row>
    <row r="157" spans="2:36" s="66" customFormat="1" ht="27" customHeight="1">
      <c r="B157" s="70"/>
      <c r="C157" s="70"/>
      <c r="D157" s="70"/>
      <c r="E157" s="70"/>
      <c r="F157" s="70"/>
      <c r="G157" s="70"/>
      <c r="H157" s="79">
        <v>544</v>
      </c>
      <c r="I157" s="793" t="s">
        <v>520</v>
      </c>
      <c r="J157" s="794"/>
      <c r="K157" s="82">
        <v>0</v>
      </c>
      <c r="L157" s="82">
        <v>0</v>
      </c>
      <c r="M157" s="82"/>
      <c r="N157" s="82"/>
      <c r="O157" s="79">
        <v>0</v>
      </c>
      <c r="P157" s="79">
        <v>0</v>
      </c>
      <c r="Q157" s="198">
        <v>0</v>
      </c>
      <c r="R157" s="198"/>
      <c r="S157" s="635">
        <v>0</v>
      </c>
      <c r="T157" s="635">
        <v>0</v>
      </c>
      <c r="U157" s="743" t="e">
        <f t="shared" si="35"/>
        <v>#DIV/0!</v>
      </c>
      <c r="V157" s="79">
        <v>0</v>
      </c>
      <c r="W157" s="250"/>
      <c r="X157" s="250"/>
      <c r="Y157" s="250"/>
      <c r="Z157" s="250"/>
      <c r="AA157" s="250"/>
      <c r="AB157" s="250"/>
      <c r="AC157" s="250"/>
      <c r="AD157" s="250"/>
      <c r="AE157" s="250"/>
      <c r="AF157" s="250"/>
      <c r="AG157" s="250"/>
      <c r="AH157" s="250"/>
      <c r="AI157" s="250"/>
      <c r="AJ157" s="250"/>
    </row>
    <row r="158" spans="1:22" ht="12.75">
      <c r="A158" s="99"/>
      <c r="B158" s="71"/>
      <c r="C158" s="71"/>
      <c r="D158" s="71"/>
      <c r="E158" s="71"/>
      <c r="F158" s="71"/>
      <c r="G158" s="71"/>
      <c r="H158" s="72" t="s">
        <v>459</v>
      </c>
      <c r="I158" s="72"/>
      <c r="J158" s="72"/>
      <c r="K158" s="72"/>
      <c r="L158" s="72"/>
      <c r="M158" s="72"/>
      <c r="N158" s="72"/>
      <c r="O158" s="296"/>
      <c r="P158" s="296"/>
      <c r="Q158" s="296"/>
      <c r="R158" s="296"/>
      <c r="S158" s="619"/>
      <c r="T158" s="619"/>
      <c r="U158" s="748" t="e">
        <f t="shared" si="35"/>
        <v>#DIV/0!</v>
      </c>
      <c r="V158" s="72"/>
    </row>
    <row r="159" spans="1:22" ht="12.75">
      <c r="A159" s="100"/>
      <c r="B159" s="101"/>
      <c r="C159" s="101"/>
      <c r="D159" s="101"/>
      <c r="E159" s="101"/>
      <c r="F159" s="101"/>
      <c r="G159" s="101"/>
      <c r="H159" s="106">
        <v>9</v>
      </c>
      <c r="I159" s="110" t="s">
        <v>401</v>
      </c>
      <c r="J159" s="111"/>
      <c r="K159" s="107">
        <f>K160</f>
        <v>0</v>
      </c>
      <c r="L159" s="106">
        <f>L160</f>
        <v>0</v>
      </c>
      <c r="M159" s="106"/>
      <c r="N159" s="106"/>
      <c r="O159" s="103"/>
      <c r="P159" s="103">
        <v>0</v>
      </c>
      <c r="Q159" s="311"/>
      <c r="R159" s="311"/>
      <c r="S159" s="636">
        <v>0</v>
      </c>
      <c r="T159" s="636">
        <v>0</v>
      </c>
      <c r="U159" s="747" t="e">
        <f t="shared" si="35"/>
        <v>#DIV/0!</v>
      </c>
      <c r="V159" s="106">
        <f>V160</f>
        <v>0</v>
      </c>
    </row>
    <row r="160" spans="2:22" ht="12.75">
      <c r="B160" s="70"/>
      <c r="C160" s="70"/>
      <c r="D160" s="70"/>
      <c r="E160" s="70"/>
      <c r="F160" s="70"/>
      <c r="G160" s="70"/>
      <c r="H160" s="84">
        <v>92</v>
      </c>
      <c r="I160" s="84" t="s">
        <v>460</v>
      </c>
      <c r="J160" s="84"/>
      <c r="K160" s="82">
        <f>K161</f>
        <v>0</v>
      </c>
      <c r="L160" s="82">
        <f>L161</f>
        <v>0</v>
      </c>
      <c r="M160" s="82"/>
      <c r="N160" s="82"/>
      <c r="O160" s="78"/>
      <c r="P160" s="78">
        <v>0</v>
      </c>
      <c r="Q160" s="78"/>
      <c r="R160" s="78"/>
      <c r="S160" s="630">
        <v>0</v>
      </c>
      <c r="T160" s="630">
        <v>0</v>
      </c>
      <c r="U160" s="742" t="e">
        <f t="shared" si="35"/>
        <v>#DIV/0!</v>
      </c>
      <c r="V160" s="108">
        <f>V161</f>
        <v>0</v>
      </c>
    </row>
    <row r="161" spans="2:22" ht="12.75">
      <c r="B161" s="70"/>
      <c r="C161" s="70"/>
      <c r="D161" s="70"/>
      <c r="E161" s="70"/>
      <c r="F161" s="70"/>
      <c r="G161" s="70"/>
      <c r="H161" s="79">
        <v>922</v>
      </c>
      <c r="I161" s="79" t="s">
        <v>461</v>
      </c>
      <c r="J161" s="79"/>
      <c r="K161" s="82"/>
      <c r="L161" s="82"/>
      <c r="M161" s="82"/>
      <c r="N161" s="82"/>
      <c r="O161" s="78"/>
      <c r="P161" s="78">
        <v>0</v>
      </c>
      <c r="Q161" s="78"/>
      <c r="R161" s="78"/>
      <c r="S161" s="630">
        <v>0</v>
      </c>
      <c r="T161" s="630">
        <v>0</v>
      </c>
      <c r="U161" s="742" t="e">
        <f t="shared" si="35"/>
        <v>#DIV/0!</v>
      </c>
      <c r="V161" s="108"/>
    </row>
    <row r="162" spans="2:20" ht="12.7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O162" s="303"/>
      <c r="P162" s="303"/>
      <c r="Q162" s="303"/>
      <c r="R162" s="303"/>
      <c r="S162" s="637"/>
      <c r="T162" s="637"/>
    </row>
    <row r="163" spans="2:20" ht="12.7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O163" s="303"/>
      <c r="P163" s="303"/>
      <c r="Q163" s="303"/>
      <c r="R163" s="303"/>
      <c r="S163" s="637"/>
      <c r="T163" s="637"/>
    </row>
    <row r="164" spans="2:20" ht="12.7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O164" s="303"/>
      <c r="P164" s="303"/>
      <c r="Q164" s="303"/>
      <c r="R164" s="303"/>
      <c r="S164" s="637"/>
      <c r="T164" s="637"/>
    </row>
    <row r="165" spans="2:20" ht="12.75">
      <c r="B165" s="70"/>
      <c r="C165" s="70"/>
      <c r="D165" s="70"/>
      <c r="E165" s="70"/>
      <c r="F165" s="70"/>
      <c r="G165" s="70"/>
      <c r="H165" s="70"/>
      <c r="I165" s="101" t="s">
        <v>391</v>
      </c>
      <c r="J165" s="101"/>
      <c r="K165" s="70"/>
      <c r="O165" s="303"/>
      <c r="P165" s="303"/>
      <c r="Q165" s="303"/>
      <c r="R165" s="303"/>
      <c r="S165" s="637"/>
      <c r="T165" s="637"/>
    </row>
    <row r="166" spans="2:20" ht="12.75">
      <c r="B166" s="70"/>
      <c r="C166" s="70"/>
      <c r="D166" s="70"/>
      <c r="E166" s="70"/>
      <c r="F166" s="70"/>
      <c r="G166" s="70"/>
      <c r="H166" s="70">
        <v>1</v>
      </c>
      <c r="I166" s="70" t="s">
        <v>462</v>
      </c>
      <c r="J166" s="70"/>
      <c r="K166" s="70"/>
      <c r="O166" s="303"/>
      <c r="P166" s="303"/>
      <c r="Q166" s="303"/>
      <c r="R166" s="303"/>
      <c r="S166" s="637"/>
      <c r="T166" s="637"/>
    </row>
    <row r="167" spans="2:20" ht="12.75">
      <c r="B167" s="70"/>
      <c r="C167" s="70"/>
      <c r="D167" s="70"/>
      <c r="E167" s="70"/>
      <c r="F167" s="70"/>
      <c r="G167" s="70"/>
      <c r="H167" s="70">
        <v>2</v>
      </c>
      <c r="I167" s="112" t="s">
        <v>463</v>
      </c>
      <c r="J167" s="70"/>
      <c r="K167" s="70"/>
      <c r="O167" s="303"/>
      <c r="P167" s="303"/>
      <c r="Q167" s="303"/>
      <c r="R167" s="303"/>
      <c r="S167" s="637"/>
      <c r="T167" s="637"/>
    </row>
    <row r="168" spans="2:20" ht="12.75">
      <c r="B168" s="70"/>
      <c r="C168" s="70"/>
      <c r="D168" s="70"/>
      <c r="E168" s="70"/>
      <c r="F168" s="70"/>
      <c r="G168" s="70"/>
      <c r="H168" s="70">
        <v>3</v>
      </c>
      <c r="I168" s="112" t="s">
        <v>430</v>
      </c>
      <c r="J168" s="70"/>
      <c r="K168" s="70"/>
      <c r="O168" s="303"/>
      <c r="P168" s="303"/>
      <c r="Q168" s="303"/>
      <c r="R168" s="303"/>
      <c r="S168" s="637"/>
      <c r="T168" s="637"/>
    </row>
    <row r="169" spans="2:20" ht="12.75">
      <c r="B169" s="70"/>
      <c r="C169" s="70"/>
      <c r="D169" s="70"/>
      <c r="E169" s="70"/>
      <c r="F169" s="70"/>
      <c r="G169" s="70"/>
      <c r="H169" s="70">
        <v>4</v>
      </c>
      <c r="I169" s="112" t="s">
        <v>464</v>
      </c>
      <c r="J169" s="70"/>
      <c r="K169" s="70"/>
      <c r="O169" s="303"/>
      <c r="P169" s="303"/>
      <c r="Q169" s="303"/>
      <c r="R169" s="303"/>
      <c r="S169" s="637"/>
      <c r="T169" s="637"/>
    </row>
    <row r="170" spans="2:20" ht="12.75">
      <c r="B170" s="70"/>
      <c r="C170" s="70"/>
      <c r="D170" s="70"/>
      <c r="E170" s="70"/>
      <c r="F170" s="70"/>
      <c r="G170" s="70"/>
      <c r="H170" s="70">
        <v>5</v>
      </c>
      <c r="I170" s="112" t="s">
        <v>465</v>
      </c>
      <c r="J170" s="70"/>
      <c r="K170" s="70"/>
      <c r="O170" s="303"/>
      <c r="P170" s="303"/>
      <c r="Q170" s="303"/>
      <c r="R170" s="303"/>
      <c r="S170" s="637"/>
      <c r="T170" s="637"/>
    </row>
    <row r="171" spans="2:20" ht="12.75">
      <c r="B171" s="70"/>
      <c r="C171" s="70"/>
      <c r="D171" s="70"/>
      <c r="E171" s="70"/>
      <c r="F171" s="70"/>
      <c r="G171" s="70"/>
      <c r="H171" s="70">
        <v>6</v>
      </c>
      <c r="I171" s="112" t="s">
        <v>523</v>
      </c>
      <c r="J171" s="70"/>
      <c r="K171" s="70"/>
      <c r="O171" s="303"/>
      <c r="P171" s="303"/>
      <c r="Q171" s="303"/>
      <c r="R171" s="303"/>
      <c r="S171" s="637"/>
      <c r="T171" s="637"/>
    </row>
    <row r="172" spans="2:22" ht="12.75">
      <c r="B172" s="70"/>
      <c r="C172" s="70"/>
      <c r="D172" s="70"/>
      <c r="E172" s="70"/>
      <c r="F172" s="70"/>
      <c r="G172" s="70"/>
      <c r="H172" s="70">
        <v>7</v>
      </c>
      <c r="I172" s="784" t="s">
        <v>524</v>
      </c>
      <c r="J172" s="784"/>
      <c r="K172" s="784"/>
      <c r="L172" s="784"/>
      <c r="M172" s="784"/>
      <c r="N172" s="784"/>
      <c r="O172" s="784"/>
      <c r="P172" s="784"/>
      <c r="Q172" s="784"/>
      <c r="R172" s="784"/>
      <c r="S172" s="784"/>
      <c r="T172" s="784"/>
      <c r="U172" s="784"/>
      <c r="V172" s="784"/>
    </row>
    <row r="173" spans="2:22" ht="12.75">
      <c r="B173" s="70"/>
      <c r="C173" s="70"/>
      <c r="D173" s="70"/>
      <c r="E173" s="70"/>
      <c r="F173" s="70"/>
      <c r="G173" s="70"/>
      <c r="H173" s="70">
        <v>8</v>
      </c>
      <c r="I173" s="784" t="s">
        <v>466</v>
      </c>
      <c r="J173" s="784"/>
      <c r="K173" s="784"/>
      <c r="L173" s="784"/>
      <c r="M173" s="784"/>
      <c r="N173" s="784"/>
      <c r="O173" s="784"/>
      <c r="P173" s="784"/>
      <c r="Q173" s="784"/>
      <c r="R173" s="784"/>
      <c r="S173" s="784"/>
      <c r="T173" s="784"/>
      <c r="U173" s="784"/>
      <c r="V173" s="784"/>
    </row>
    <row r="174" spans="2:20" ht="12.7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O174" s="303"/>
      <c r="P174" s="303"/>
      <c r="Q174" s="303"/>
      <c r="R174" s="303"/>
      <c r="S174" s="637"/>
      <c r="T174" s="637"/>
    </row>
    <row r="175" spans="2:20" ht="12.7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O175" s="303"/>
      <c r="P175" s="303"/>
      <c r="Q175" s="303"/>
      <c r="R175" s="303"/>
      <c r="S175" s="637"/>
      <c r="T175" s="637"/>
    </row>
    <row r="176" spans="2:20" ht="12.7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O176" s="303"/>
      <c r="P176" s="303"/>
      <c r="Q176" s="303"/>
      <c r="R176" s="303"/>
      <c r="S176" s="637"/>
      <c r="T176" s="637"/>
    </row>
    <row r="177" spans="2:20" ht="12.7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O177" s="303"/>
      <c r="P177" s="303"/>
      <c r="Q177" s="303"/>
      <c r="R177" s="303"/>
      <c r="S177" s="637"/>
      <c r="T177" s="637"/>
    </row>
    <row r="178" spans="2:20" ht="12.7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O178" s="303"/>
      <c r="P178" s="303"/>
      <c r="Q178" s="303"/>
      <c r="R178" s="303"/>
      <c r="S178" s="637"/>
      <c r="T178" s="637"/>
    </row>
    <row r="179" spans="2:20" ht="12.7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O179" s="303"/>
      <c r="P179" s="303"/>
      <c r="Q179" s="303"/>
      <c r="R179" s="303"/>
      <c r="S179" s="637"/>
      <c r="T179" s="637"/>
    </row>
    <row r="180" spans="2:20" ht="12.7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O180" s="303"/>
      <c r="P180" s="303"/>
      <c r="Q180" s="303"/>
      <c r="R180" s="303"/>
      <c r="S180" s="637"/>
      <c r="T180" s="637"/>
    </row>
    <row r="181" spans="2:20" ht="12.7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O181" s="303"/>
      <c r="P181" s="303"/>
      <c r="Q181" s="303"/>
      <c r="R181" s="303"/>
      <c r="S181" s="637"/>
      <c r="T181" s="637"/>
    </row>
    <row r="182" spans="2:20" ht="12.7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O182" s="303"/>
      <c r="P182" s="303"/>
      <c r="Q182" s="303"/>
      <c r="R182" s="303"/>
      <c r="S182" s="637"/>
      <c r="T182" s="637"/>
    </row>
    <row r="183" spans="2:20" ht="12.7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O183" s="303"/>
      <c r="P183" s="303"/>
      <c r="Q183" s="303"/>
      <c r="R183" s="303"/>
      <c r="S183" s="637"/>
      <c r="T183" s="637"/>
    </row>
    <row r="184" spans="2:20" ht="12.7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O184" s="303"/>
      <c r="P184" s="303"/>
      <c r="Q184" s="303"/>
      <c r="R184" s="303"/>
      <c r="S184" s="637"/>
      <c r="T184" s="637"/>
    </row>
    <row r="185" spans="2:20" ht="12.7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O185" s="303"/>
      <c r="P185" s="303"/>
      <c r="Q185" s="303"/>
      <c r="R185" s="303"/>
      <c r="S185" s="637"/>
      <c r="T185" s="637"/>
    </row>
    <row r="186" spans="2:20" ht="12.7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O186" s="303"/>
      <c r="P186" s="303"/>
      <c r="Q186" s="303"/>
      <c r="R186" s="303"/>
      <c r="S186" s="637"/>
      <c r="T186" s="637"/>
    </row>
    <row r="187" spans="2:20" ht="12.7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O187" s="303"/>
      <c r="P187" s="303"/>
      <c r="Q187" s="303"/>
      <c r="R187" s="303"/>
      <c r="S187" s="637"/>
      <c r="T187" s="637"/>
    </row>
    <row r="188" spans="2:20" ht="12.7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O188" s="303"/>
      <c r="P188" s="303"/>
      <c r="Q188" s="303"/>
      <c r="R188" s="303"/>
      <c r="S188" s="637"/>
      <c r="T188" s="637"/>
    </row>
    <row r="189" spans="1:20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O189" s="303"/>
      <c r="P189" s="303"/>
      <c r="Q189" s="303"/>
      <c r="R189" s="303"/>
      <c r="S189" s="637"/>
      <c r="T189" s="637"/>
    </row>
    <row r="190" spans="1:20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O190" s="303"/>
      <c r="P190" s="303"/>
      <c r="Q190" s="303"/>
      <c r="R190" s="303"/>
      <c r="S190" s="637"/>
      <c r="T190" s="637"/>
    </row>
    <row r="191" spans="2:20" ht="12.7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O191" s="303"/>
      <c r="P191" s="303"/>
      <c r="Q191" s="303"/>
      <c r="R191" s="303"/>
      <c r="S191" s="637"/>
      <c r="T191" s="637"/>
    </row>
    <row r="192" spans="2:20" ht="12.7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O192" s="303"/>
      <c r="P192" s="303"/>
      <c r="Q192" s="303"/>
      <c r="R192" s="303"/>
      <c r="S192" s="637"/>
      <c r="T192" s="637"/>
    </row>
    <row r="193" spans="2:20" ht="12.7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O193" s="303"/>
      <c r="P193" s="303"/>
      <c r="Q193" s="303"/>
      <c r="R193" s="303"/>
      <c r="S193" s="637"/>
      <c r="T193" s="637"/>
    </row>
    <row r="194" spans="2:20" ht="12.7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O194" s="303"/>
      <c r="P194" s="303"/>
      <c r="Q194" s="303"/>
      <c r="R194" s="303"/>
      <c r="S194" s="637"/>
      <c r="T194" s="637"/>
    </row>
    <row r="195" spans="2:20" ht="12.7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O195" s="303"/>
      <c r="P195" s="303"/>
      <c r="Q195" s="303"/>
      <c r="R195" s="303"/>
      <c r="S195" s="637"/>
      <c r="T195" s="637"/>
    </row>
    <row r="196" spans="2:20" ht="12.7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O196" s="303"/>
      <c r="P196" s="303"/>
      <c r="Q196" s="303"/>
      <c r="R196" s="303"/>
      <c r="S196" s="637"/>
      <c r="T196" s="637"/>
    </row>
    <row r="197" spans="2:20" ht="12.7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O197" s="303"/>
      <c r="P197" s="303"/>
      <c r="Q197" s="303"/>
      <c r="R197" s="303"/>
      <c r="S197" s="637"/>
      <c r="T197" s="637"/>
    </row>
    <row r="198" spans="2:20" ht="12.7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O198" s="303"/>
      <c r="P198" s="303"/>
      <c r="Q198" s="303"/>
      <c r="R198" s="303"/>
      <c r="S198" s="637"/>
      <c r="T198" s="637"/>
    </row>
    <row r="199" spans="2:20" ht="12.7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O199" s="303"/>
      <c r="P199" s="303"/>
      <c r="Q199" s="303"/>
      <c r="R199" s="303"/>
      <c r="S199" s="637"/>
      <c r="T199" s="637"/>
    </row>
    <row r="200" spans="2:20" ht="12.7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O200" s="303"/>
      <c r="P200" s="303"/>
      <c r="Q200" s="303"/>
      <c r="R200" s="303"/>
      <c r="S200" s="637"/>
      <c r="T200" s="637"/>
    </row>
    <row r="201" spans="2:20" ht="12.7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O201" s="303"/>
      <c r="P201" s="303"/>
      <c r="Q201" s="303"/>
      <c r="R201" s="303"/>
      <c r="S201" s="637"/>
      <c r="T201" s="637"/>
    </row>
    <row r="202" spans="2:20" ht="12.7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O202" s="303"/>
      <c r="P202" s="303"/>
      <c r="Q202" s="303"/>
      <c r="R202" s="303"/>
      <c r="S202" s="637"/>
      <c r="T202" s="637"/>
    </row>
    <row r="203" spans="2:20" ht="12.7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O203" s="303"/>
      <c r="P203" s="303"/>
      <c r="Q203" s="303"/>
      <c r="R203" s="303"/>
      <c r="S203" s="637"/>
      <c r="T203" s="637"/>
    </row>
    <row r="204" spans="2:20" ht="12.7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O204" s="303"/>
      <c r="P204" s="303"/>
      <c r="Q204" s="303"/>
      <c r="R204" s="303"/>
      <c r="S204" s="637"/>
      <c r="T204" s="637"/>
    </row>
    <row r="205" spans="2:20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O205" s="303"/>
      <c r="P205" s="303"/>
      <c r="Q205" s="303"/>
      <c r="R205" s="303"/>
      <c r="S205" s="637"/>
      <c r="T205" s="637"/>
    </row>
    <row r="206" spans="2:20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O206" s="303"/>
      <c r="P206" s="303"/>
      <c r="Q206" s="303"/>
      <c r="R206" s="303"/>
      <c r="S206" s="637"/>
      <c r="T206" s="637"/>
    </row>
    <row r="207" spans="2:20" ht="12.7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O207" s="303"/>
      <c r="P207" s="303"/>
      <c r="Q207" s="303"/>
      <c r="R207" s="303"/>
      <c r="S207" s="637"/>
      <c r="T207" s="637"/>
    </row>
    <row r="208" spans="2:20" ht="12.7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O208" s="303"/>
      <c r="P208" s="303"/>
      <c r="Q208" s="303"/>
      <c r="R208" s="303"/>
      <c r="S208" s="637"/>
      <c r="T208" s="637"/>
    </row>
    <row r="209" spans="2:20" ht="12.7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O209" s="303"/>
      <c r="P209" s="303"/>
      <c r="Q209" s="303"/>
      <c r="R209" s="303"/>
      <c r="S209" s="637"/>
      <c r="T209" s="637"/>
    </row>
    <row r="210" spans="2:20" ht="12.7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O210" s="303"/>
      <c r="P210" s="303"/>
      <c r="Q210" s="303"/>
      <c r="R210" s="303"/>
      <c r="S210" s="637"/>
      <c r="T210" s="637"/>
    </row>
    <row r="211" spans="2:20" ht="12.7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O211" s="303"/>
      <c r="P211" s="303"/>
      <c r="Q211" s="303"/>
      <c r="R211" s="303"/>
      <c r="S211" s="637"/>
      <c r="T211" s="637"/>
    </row>
    <row r="212" spans="2:20" ht="12.7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O212" s="303"/>
      <c r="P212" s="303"/>
      <c r="Q212" s="303"/>
      <c r="R212" s="303"/>
      <c r="S212" s="637"/>
      <c r="T212" s="637"/>
    </row>
    <row r="213" spans="2:20" ht="12.7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O213" s="303"/>
      <c r="P213" s="303"/>
      <c r="Q213" s="303"/>
      <c r="R213" s="303"/>
      <c r="S213" s="637"/>
      <c r="T213" s="637"/>
    </row>
    <row r="214" spans="2:20" ht="12.7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O214" s="303"/>
      <c r="P214" s="303"/>
      <c r="Q214" s="303"/>
      <c r="R214" s="303"/>
      <c r="S214" s="637"/>
      <c r="T214" s="637"/>
    </row>
    <row r="215" spans="2:20" ht="12.7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O215" s="303"/>
      <c r="P215" s="303"/>
      <c r="Q215" s="303"/>
      <c r="R215" s="303"/>
      <c r="S215" s="637"/>
      <c r="T215" s="637"/>
    </row>
    <row r="216" spans="2:20" ht="12.7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O216" s="303"/>
      <c r="P216" s="303"/>
      <c r="Q216" s="303"/>
      <c r="R216" s="303"/>
      <c r="S216" s="637"/>
      <c r="T216" s="637"/>
    </row>
    <row r="217" spans="2:20" ht="12.7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O217" s="303"/>
      <c r="P217" s="303"/>
      <c r="Q217" s="303"/>
      <c r="R217" s="303"/>
      <c r="S217" s="637"/>
      <c r="T217" s="637"/>
    </row>
    <row r="218" spans="2:20" ht="12.7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O218" s="303"/>
      <c r="P218" s="303"/>
      <c r="Q218" s="303"/>
      <c r="R218" s="303"/>
      <c r="S218" s="637"/>
      <c r="T218" s="637"/>
    </row>
    <row r="219" spans="2:20" ht="12.7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O219" s="303"/>
      <c r="P219" s="303"/>
      <c r="Q219" s="303"/>
      <c r="R219" s="303"/>
      <c r="S219" s="637"/>
      <c r="T219" s="637"/>
    </row>
    <row r="220" spans="2:20" ht="12.7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O220" s="303"/>
      <c r="P220" s="303"/>
      <c r="Q220" s="303"/>
      <c r="R220" s="303"/>
      <c r="S220" s="637"/>
      <c r="T220" s="637"/>
    </row>
    <row r="221" spans="2:20" ht="12.7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O221" s="303"/>
      <c r="P221" s="303"/>
      <c r="Q221" s="303"/>
      <c r="R221" s="303"/>
      <c r="S221" s="637"/>
      <c r="T221" s="637"/>
    </row>
    <row r="222" spans="2:20" ht="12.7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O222" s="303"/>
      <c r="P222" s="303"/>
      <c r="Q222" s="303"/>
      <c r="R222" s="303"/>
      <c r="S222" s="637"/>
      <c r="T222" s="637"/>
    </row>
    <row r="223" spans="2:20" ht="12.7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O223" s="303"/>
      <c r="P223" s="303"/>
      <c r="Q223" s="303"/>
      <c r="R223" s="303"/>
      <c r="S223" s="637"/>
      <c r="T223" s="637"/>
    </row>
    <row r="224" spans="2:20" ht="12.7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O224" s="303"/>
      <c r="P224" s="303"/>
      <c r="Q224" s="303"/>
      <c r="R224" s="303"/>
      <c r="S224" s="637"/>
      <c r="T224" s="637"/>
    </row>
    <row r="225" spans="2:20" ht="12.7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O225" s="303"/>
      <c r="P225" s="303"/>
      <c r="Q225" s="303"/>
      <c r="R225" s="303"/>
      <c r="S225" s="637"/>
      <c r="T225" s="637"/>
    </row>
    <row r="226" spans="2:20" ht="12.7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O226" s="303"/>
      <c r="P226" s="303"/>
      <c r="Q226" s="303"/>
      <c r="R226" s="303"/>
      <c r="S226" s="637"/>
      <c r="T226" s="637"/>
    </row>
    <row r="227" spans="2:20" ht="12.7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O227" s="303"/>
      <c r="P227" s="303"/>
      <c r="Q227" s="303"/>
      <c r="R227" s="303"/>
      <c r="S227" s="637"/>
      <c r="T227" s="637"/>
    </row>
    <row r="228" spans="2:20" ht="12.7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O228" s="303"/>
      <c r="P228" s="303"/>
      <c r="Q228" s="303"/>
      <c r="R228" s="303"/>
      <c r="S228" s="637"/>
      <c r="T228" s="637"/>
    </row>
    <row r="229" spans="2:20" ht="12.7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O229" s="303"/>
      <c r="P229" s="303"/>
      <c r="Q229" s="303"/>
      <c r="R229" s="303"/>
      <c r="S229" s="637"/>
      <c r="T229" s="637"/>
    </row>
    <row r="230" spans="2:20" ht="12.7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O230" s="303"/>
      <c r="P230" s="303"/>
      <c r="Q230" s="303"/>
      <c r="R230" s="303"/>
      <c r="S230" s="637"/>
      <c r="T230" s="637"/>
    </row>
    <row r="231" spans="2:20" ht="12.7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O231" s="303"/>
      <c r="P231" s="303"/>
      <c r="Q231" s="303"/>
      <c r="R231" s="303"/>
      <c r="S231" s="637"/>
      <c r="T231" s="637"/>
    </row>
    <row r="232" spans="2:20" ht="12.7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O232" s="303"/>
      <c r="P232" s="303"/>
      <c r="Q232" s="303"/>
      <c r="R232" s="303"/>
      <c r="S232" s="637"/>
      <c r="T232" s="637"/>
    </row>
    <row r="233" spans="2:20" ht="12.7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O233" s="303"/>
      <c r="P233" s="303"/>
      <c r="Q233" s="303"/>
      <c r="R233" s="303"/>
      <c r="S233" s="637"/>
      <c r="T233" s="637"/>
    </row>
    <row r="234" spans="2:20" ht="12.7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O234" s="303"/>
      <c r="P234" s="303"/>
      <c r="Q234" s="303"/>
      <c r="R234" s="303"/>
      <c r="S234" s="637"/>
      <c r="T234" s="637"/>
    </row>
    <row r="235" spans="2:20" ht="12.7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O235" s="303"/>
      <c r="P235" s="303"/>
      <c r="Q235" s="303"/>
      <c r="R235" s="303"/>
      <c r="S235" s="637"/>
      <c r="T235" s="637"/>
    </row>
    <row r="236" spans="2:20" ht="12.7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O236" s="303"/>
      <c r="P236" s="303"/>
      <c r="Q236" s="303"/>
      <c r="R236" s="303"/>
      <c r="S236" s="637"/>
      <c r="T236" s="637"/>
    </row>
    <row r="237" spans="2:11" ht="12.75"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2:11" ht="12.75"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2:11" ht="12.75"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2:11" ht="12.75"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2:11" ht="12.75"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2:11" ht="12.75"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2:11" ht="12.75"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2:11" ht="12.75"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2:11" ht="12.75"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2:11" ht="12.75"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2:11" ht="12.75"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2:11" ht="12.75"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2:11" ht="12.75"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2:11" ht="12.75"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2:11" ht="12.75"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2:11" ht="12.75"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2:11" ht="12.75"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2:11" ht="12.75"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2:11" ht="12.75"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2:11" ht="12.75"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2:11" ht="12.75"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2:11" ht="12.75"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2:11" ht="12.75"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2:11" ht="12.75"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2:11" ht="12.75"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2:11" ht="12.75"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2:11" ht="12.75"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2:11" ht="12.75"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2:11" ht="12.75"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2:11" ht="12.75"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2:11" ht="12.75"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2:11" ht="12.75"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2:11" ht="12.75"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2:11" ht="12.75"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2:11" ht="12.75"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2:11" ht="12.75"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2:11" ht="12.75"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2:11" ht="12.75"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2:11" ht="12.75"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2:11" ht="12.75"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2:11" ht="12.75"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2:11" ht="12.75"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2:11" ht="12.75"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2:11" ht="12.75"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2:11" ht="12.75"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2:11" ht="12.75"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2:11" ht="12.75"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2:11" ht="12.75"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2:11" ht="12.75"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2:11" ht="12.75"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2:11" ht="12.75"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2:11" ht="12.75"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2:11" ht="12.75"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2:11" ht="12.75"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2:11" ht="12.75"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2:11" ht="12.75"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2:11" ht="12.75"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2:11" ht="12.75"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2:11" ht="12.75"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2:11" ht="12.75"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2:11" ht="12.75"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2:11" ht="12.75"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2:11" ht="12.75"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2:11" ht="12.75"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2:11" ht="12.75"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2:11" ht="12.75"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2:11" ht="12.75"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2:11" ht="12.75"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2:11" ht="12.75"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2:11" ht="12.75"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2:11" ht="12.75"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2:11" ht="12.75"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2:11" ht="12.75"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2:11" ht="12.75"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2:11" ht="12.75"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2:11" ht="12.75"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2:11" ht="12.75"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2:11" ht="12.75"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2:11" ht="12.75"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2:11" ht="12.75"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2:11" ht="12.75"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2:11" ht="12.75"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2:11" ht="12.75"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2:11" ht="12.75"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2:11" ht="12.75"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2:11" ht="12.75"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2:11" ht="12.75"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2:11" ht="12.75"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2:11" ht="12.75"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2:11" ht="12.75"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2:11" ht="12.75"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2:11" ht="12.75"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2:11" ht="12.75"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2:11" ht="12.75"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2:11" ht="12.75"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2:11" ht="12.75"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2:11" ht="12.75"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2:11" ht="12.75"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2:11" ht="12.75"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2:11" ht="12.75"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2:11" ht="12.75"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2:11" ht="12.75"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2:11" ht="12.75"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2:11" ht="12.75"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2:11" ht="12.75"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2:11" ht="12.75"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2:11" ht="12.75"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2:11" ht="12.75"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2:11" ht="12.75"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2:11" ht="12.75"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2:11" ht="12.75"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2:11" ht="12.75"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2:11" ht="12.75"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2:11" ht="12.75"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2:11" ht="12.75"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2:11" ht="12.75"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2:11" ht="12.75"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2:11" ht="12.75"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2:11" ht="12.75"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2:11" ht="12.75"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2:11" ht="12.75"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2:11" ht="12.75"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2:11" ht="12.75"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2:11" ht="12.75"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2:11" ht="12.75"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2:11" ht="12.75"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2:11" ht="12.75"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2:11" ht="12.75"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2:11" ht="12.75"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2:11" ht="12.75"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2:11" ht="12.75"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2:11" ht="12.75"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2:11" ht="12.75"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2:11" ht="12.75"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2:11" ht="12.75"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2:11" ht="12.75"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2:11" ht="12.75"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2:11" ht="12.75"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2:11" ht="12.75"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2:11" ht="12.75"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2:11" ht="12.75"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2:11" ht="12.75"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2:11" ht="12.75"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2:11" ht="12.75"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2:11" ht="12.75"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2:11" ht="12.75"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2:11" ht="12.75"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2:11" ht="12.75"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2:11" ht="12.75"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2:11" ht="12.75"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2:11" ht="12.75"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2:11" ht="12.75"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2:11" ht="12.75"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2:11" ht="12.75"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2:11" ht="12.75"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2:11" ht="12.75"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2:11" ht="12.75"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2:11" ht="12.75"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2:11" ht="12.75"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2:11" ht="12.75"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2:11" ht="12.75"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2:11" ht="12.75"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2:11" ht="12.75"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2:11" ht="12.75"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2:11" ht="12.75"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2:11" ht="12.75"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2:11" ht="12.75"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2:11" ht="12.75"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2:11" ht="12.75"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2:11" ht="12.75"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2:11" ht="12.75"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2:11" ht="12.75"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2:11" ht="12.75"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2:11" ht="12.75"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2:11" ht="12.75"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2:11" ht="12.75"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2:11" ht="12.75"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2:11" ht="12.75"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2:11" ht="12.75"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2:11" ht="12.75"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2:11" ht="12.75"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2:11" ht="12.75"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2:11" ht="12.75"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2:11" ht="12.75"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2:11" ht="12.75"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2:11" ht="12.75"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2:11" ht="12.75"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2:11" ht="12.75"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2:11" ht="12.75"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2:11" ht="12.75"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2:11" ht="12.75"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2:11" ht="12.75"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2:11" ht="12.75"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2:11" ht="12.75"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2:11" ht="12.75"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2:11" ht="12.75"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2:11" ht="12.75"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2:11" ht="12.75"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2:11" ht="12.75"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2:11" ht="12.75"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2:11" ht="12.75"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2:11" ht="12.75"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2:11" ht="12.75"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2:11" ht="12.75"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2:11" ht="12.75"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2:11" ht="12.75"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2:11" ht="12.75"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2:11" ht="12.75"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2:11" ht="12.75"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2:11" ht="12.75"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2:11" ht="12.75"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2:11" ht="12.75"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2:11" ht="12.75"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2:11" ht="12.75"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2:11" ht="12.75"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2:11" ht="12.75"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2:11" ht="12.75"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2:11" ht="12.75"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2:11" ht="12.75"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2:11" ht="12.75"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2:11" ht="12.75"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2:11" ht="12.75"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2:11" ht="12.75"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2:11" ht="12.75"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2:11" ht="12.75"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2:11" ht="12.75"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2:11" ht="12.75"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2:11" ht="12.75"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2:11" ht="12.75"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2:11" ht="12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2:11" ht="12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2:11" ht="12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2:11" ht="12.75"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2:11" ht="12.75"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2:11" ht="12.75"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2:11" ht="12.75"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2:11" ht="12.75"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2:11" ht="12.75"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2:11" ht="12.75"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2:11" ht="12.75"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2:11" ht="12.75"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2:11" ht="12.75"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2:11" ht="12.75"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2:11" ht="12.75"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2:11" ht="12.75"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2:11" ht="12.75"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2:11" ht="12.75"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2:11" ht="12.75"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2:11" ht="12.75"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2:11" ht="12.75"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2:11" ht="12.75"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2:11" ht="12.75"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2:11" ht="12.75"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2:11" ht="12.75"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2:11" ht="12.75"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2:11" ht="12.75"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2:11" ht="12.75"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2:11" ht="12.75"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2:11" ht="12.75"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2:11" ht="12.75"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2:11" ht="12.75"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2:11" ht="12.75"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2:11" ht="12.75"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2:11" ht="12.75"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2:11" ht="12.75"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2:11" ht="12.75"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2:11" ht="12.75"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2:11" ht="12.75"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2:11" ht="12.75"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2:11" ht="12.75"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2:11" ht="12.75"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2:11" ht="12.75"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2:11" ht="12.75"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2:11" ht="12.75"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2:11" ht="12.75"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2:11" ht="12.75"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2:11" ht="12.75"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2:11" ht="12.75"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2:11" ht="12.75"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2:11" ht="12.75"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2:11" ht="12.75"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2:11" ht="12.75"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2:11" ht="12.75"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2:11" ht="12.75"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2:11" ht="12.75"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2:11" ht="12.75"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2:11" ht="12.75"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2:11" ht="12.75"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2:11" ht="12.75"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2:11" ht="12.75"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2:11" ht="12.75"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2:11" ht="12.75"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2:11" ht="12.75"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2:11" ht="12.75"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2:11" ht="12.75"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2:11" ht="12.75"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2:11" ht="12.75"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2:11" ht="12.75"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2:11" ht="12.75"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2:11" ht="12.75"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2:11" ht="12.75"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2:11" ht="12.75"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2:11" ht="12.75"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2:11" ht="12.75"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2:11" ht="12.75"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2:11" ht="12.75"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2:11" ht="12.75"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2:11" ht="12.75"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2:11" ht="12.75"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2:11" ht="12.75"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2:11" ht="12.75"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2:11" ht="12.75"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2:11" ht="12.75"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2:11" ht="12.75"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2:11" ht="12.75"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2:11" ht="12.75"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2:11" ht="12.75"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2:11" ht="12.75"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2:11" ht="12.75"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2:11" ht="12.75"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2:11" ht="12.75"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2:11" ht="12.75"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2:11" ht="12.75"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2:11" ht="12.75"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2:11" ht="12.75"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2:11" ht="12.75"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2:11" ht="12.75"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2:11" ht="12.75"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2:11" ht="12.75"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2:11" ht="12.75"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2:11" ht="12.75"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2:11" ht="12.75"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2:11" ht="12.75"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2:11" ht="12.75"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2:11" ht="12.75"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2:11" ht="12.75"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2:11" ht="12.75"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2:11" ht="12.75"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2:11" ht="12.75"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2:11" ht="12.75"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2:11" ht="12.75"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2:11" ht="12.75"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2:11" ht="12.75"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2:11" ht="12.75"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2:11" ht="12.75"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2:11" ht="12.75"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2:11" ht="12.75"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2:11" ht="12.75"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2:11" ht="12.75"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2:11" ht="12.75"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2:11" ht="12.75"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2:11" ht="12.75"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2:11" ht="12.75"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2:11" ht="12.75"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2:11" ht="12.75"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2:11" ht="12.75"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2:11" ht="12.75"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2:11" ht="12.75"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2:11" ht="12.75"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2:11" ht="12.75"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2:11" ht="12.75"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2:11" ht="12.75"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2:11" ht="12.75"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2:11" ht="12.75"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2:11" ht="12.75"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2:11" ht="12.75"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2:11" ht="12.75"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2:11" ht="12.75"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2:11" ht="12.75"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2:11" ht="12.75"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2:11" ht="12.75"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2:11" ht="12.75"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2:11" ht="12.75"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2:11" ht="12.75"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2:11" ht="12.75"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2:11" ht="12.75"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2:11" ht="12.75"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2:11" ht="12.75"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2:11" ht="12.75"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</sheetData>
  <sheetProtection/>
  <mergeCells count="34">
    <mergeCell ref="I173:V173"/>
    <mergeCell ref="H28:J30"/>
    <mergeCell ref="I75:J75"/>
    <mergeCell ref="I91:J91"/>
    <mergeCell ref="L27:L29"/>
    <mergeCell ref="S27:S29"/>
    <mergeCell ref="I98:J98"/>
    <mergeCell ref="I172:V172"/>
    <mergeCell ref="I157:J157"/>
    <mergeCell ref="I152:J152"/>
    <mergeCell ref="I127:J127"/>
    <mergeCell ref="O27:O29"/>
    <mergeCell ref="I94:J94"/>
    <mergeCell ref="I74:J74"/>
    <mergeCell ref="L63:L64"/>
    <mergeCell ref="I80:J80"/>
    <mergeCell ref="N27:N29"/>
    <mergeCell ref="I89:J89"/>
    <mergeCell ref="K27:K29"/>
    <mergeCell ref="O63:O64"/>
    <mergeCell ref="I86:J86"/>
    <mergeCell ref="U27:U29"/>
    <mergeCell ref="T27:T29"/>
    <mergeCell ref="T63:T64"/>
    <mergeCell ref="O6:V6"/>
    <mergeCell ref="A8:V8"/>
    <mergeCell ref="K63:K64"/>
    <mergeCell ref="P63:P64"/>
    <mergeCell ref="Q63:Q64"/>
    <mergeCell ref="U63:U64"/>
    <mergeCell ref="P27:P29"/>
    <mergeCell ref="Q27:Q29"/>
    <mergeCell ref="V27:V29"/>
    <mergeCell ref="V63:V6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760"/>
  <sheetViews>
    <sheetView tabSelected="1" zoomScale="80" zoomScaleNormal="80" zoomScalePageLayoutView="0" workbookViewId="0" topLeftCell="A1">
      <selection activeCell="AD37" sqref="AD37"/>
    </sheetView>
  </sheetViews>
  <sheetFormatPr defaultColWidth="9.140625" defaultRowHeight="12.75"/>
  <cols>
    <col min="1" max="1" width="7.8515625" style="0" customWidth="1"/>
    <col min="2" max="2" width="2.7109375" style="0" customWidth="1"/>
    <col min="3" max="3" width="2.28125" style="0" customWidth="1"/>
    <col min="4" max="4" width="2.140625" style="0" customWidth="1"/>
    <col min="5" max="5" width="2.28125" style="0" customWidth="1"/>
    <col min="6" max="8" width="2.140625" style="0" customWidth="1"/>
    <col min="9" max="9" width="1.8515625" style="0" customWidth="1"/>
    <col min="10" max="10" width="5.57421875" style="161" customWidth="1"/>
    <col min="11" max="11" width="14.00390625" style="0" customWidth="1"/>
    <col min="13" max="13" width="37.421875" style="0" customWidth="1"/>
    <col min="14" max="14" width="9.8515625" style="70" customWidth="1"/>
    <col min="15" max="15" width="9.57421875" style="70" customWidth="1"/>
    <col min="16" max="16" width="10.140625" style="70" customWidth="1"/>
    <col min="17" max="17" width="10.8515625" style="88" customWidth="1"/>
    <col min="18" max="18" width="12.8515625" style="105" hidden="1" customWidth="1"/>
    <col min="19" max="19" width="9.8515625" style="88" customWidth="1"/>
    <col min="20" max="20" width="10.7109375" style="299" customWidth="1"/>
    <col min="21" max="21" width="11.00390625" style="88" customWidth="1"/>
    <col min="22" max="22" width="11.7109375" style="353" hidden="1" customWidth="1"/>
    <col min="23" max="24" width="16.7109375" style="613" customWidth="1"/>
    <col min="25" max="25" width="10.57421875" style="70" customWidth="1"/>
    <col min="26" max="26" width="9.8515625" style="70" hidden="1" customWidth="1"/>
    <col min="27" max="27" width="19.8515625" style="161" customWidth="1"/>
    <col min="28" max="50" width="9.140625" style="161" customWidth="1"/>
  </cols>
  <sheetData>
    <row r="2" ht="12.75">
      <c r="N2" s="70" t="s">
        <v>137</v>
      </c>
    </row>
    <row r="3" spans="1:26" s="161" customFormat="1" ht="12.75">
      <c r="A3" s="293" t="s">
        <v>698</v>
      </c>
      <c r="B3" s="293"/>
      <c r="C3" s="293"/>
      <c r="D3" s="293"/>
      <c r="E3" s="293"/>
      <c r="F3" s="293"/>
      <c r="G3" s="120"/>
      <c r="H3" s="120"/>
      <c r="I3" s="243"/>
      <c r="J3" s="243"/>
      <c r="K3" s="243"/>
      <c r="L3" s="243"/>
      <c r="M3" s="243"/>
      <c r="N3" s="364"/>
      <c r="O3" s="364"/>
      <c r="P3" s="364"/>
      <c r="Q3" s="361"/>
      <c r="R3" s="362"/>
      <c r="S3" s="361"/>
      <c r="T3" s="362"/>
      <c r="U3" s="361"/>
      <c r="V3" s="363"/>
      <c r="W3" s="606"/>
      <c r="X3" s="606"/>
      <c r="Y3" s="364"/>
      <c r="Z3" s="364"/>
    </row>
    <row r="4" spans="1:26" s="161" customFormat="1" ht="12.75">
      <c r="A4" s="120" t="s">
        <v>699</v>
      </c>
      <c r="B4" s="120"/>
      <c r="C4" s="120"/>
      <c r="D4" s="120"/>
      <c r="E4" s="120"/>
      <c r="F4" s="120"/>
      <c r="G4" s="120"/>
      <c r="H4" s="120"/>
      <c r="I4" s="243"/>
      <c r="J4" s="243"/>
      <c r="K4" s="243"/>
      <c r="L4" s="243"/>
      <c r="M4" s="243"/>
      <c r="N4" s="364"/>
      <c r="O4" s="364"/>
      <c r="P4" s="364"/>
      <c r="Q4" s="361"/>
      <c r="R4" s="362"/>
      <c r="S4" s="361"/>
      <c r="T4" s="362"/>
      <c r="U4" s="361"/>
      <c r="V4" s="363"/>
      <c r="W4" s="606"/>
      <c r="X4" s="606"/>
      <c r="Y4" s="364"/>
      <c r="Z4" s="364"/>
    </row>
    <row r="5" spans="1:26" s="161" customFormat="1" ht="12.75">
      <c r="A5" s="120"/>
      <c r="B5" s="120"/>
      <c r="C5" s="120"/>
      <c r="D5" s="120"/>
      <c r="E5" s="120"/>
      <c r="F5" s="120"/>
      <c r="G5" s="120"/>
      <c r="H5" s="120"/>
      <c r="I5" s="243"/>
      <c r="J5" s="243"/>
      <c r="K5" s="243"/>
      <c r="L5" s="243"/>
      <c r="M5" s="243"/>
      <c r="N5" s="364"/>
      <c r="O5" s="364"/>
      <c r="P5" s="364"/>
      <c r="Q5" s="361"/>
      <c r="R5" s="362"/>
      <c r="S5" s="361"/>
      <c r="T5" s="362"/>
      <c r="U5" s="361"/>
      <c r="V5" s="363"/>
      <c r="W5" s="606"/>
      <c r="X5" s="606"/>
      <c r="Y5" s="364"/>
      <c r="Z5" s="364"/>
    </row>
    <row r="6" spans="1:26" s="161" customFormat="1" ht="12.75">
      <c r="A6" s="239" t="s">
        <v>718</v>
      </c>
      <c r="B6" s="239"/>
      <c r="C6" s="239"/>
      <c r="D6" s="239"/>
      <c r="E6" s="239"/>
      <c r="F6" s="239"/>
      <c r="G6" s="239"/>
      <c r="H6" s="616"/>
      <c r="I6" s="616"/>
      <c r="J6" s="616"/>
      <c r="K6" s="616"/>
      <c r="L6" s="616"/>
      <c r="M6" s="616"/>
      <c r="N6" s="645"/>
      <c r="O6" s="616"/>
      <c r="P6" s="646"/>
      <c r="Q6" s="642"/>
      <c r="R6" s="647"/>
      <c r="S6" s="647"/>
      <c r="T6"/>
      <c r="U6" s="361"/>
      <c r="V6" s="363"/>
      <c r="W6" s="606"/>
      <c r="X6" s="606"/>
      <c r="Y6" s="364"/>
      <c r="Z6" s="364"/>
    </row>
    <row r="7" spans="1:26" s="161" customFormat="1" ht="12.75">
      <c r="A7" s="239" t="s">
        <v>700</v>
      </c>
      <c r="B7" s="239"/>
      <c r="C7" s="239"/>
      <c r="D7" s="239"/>
      <c r="E7" s="239"/>
      <c r="F7" s="239"/>
      <c r="G7" s="239"/>
      <c r="H7" s="616"/>
      <c r="I7" s="616"/>
      <c r="J7" s="616"/>
      <c r="K7" s="616"/>
      <c r="L7" s="616"/>
      <c r="M7" s="616"/>
      <c r="N7" s="645"/>
      <c r="O7" s="616"/>
      <c r="P7" s="646"/>
      <c r="Q7" s="642"/>
      <c r="R7" s="647"/>
      <c r="S7" s="647"/>
      <c r="T7"/>
      <c r="U7" s="361"/>
      <c r="V7" s="363"/>
      <c r="W7" s="606"/>
      <c r="X7" s="606"/>
      <c r="Y7" s="364"/>
      <c r="Z7" s="364"/>
    </row>
    <row r="8" spans="1:26" s="161" customFormat="1" ht="2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290"/>
      <c r="S8" s="120"/>
      <c r="T8" s="293"/>
      <c r="U8" s="120"/>
      <c r="V8" s="317"/>
      <c r="W8" s="607"/>
      <c r="X8" s="607"/>
      <c r="Y8" s="120"/>
      <c r="Z8" s="120"/>
    </row>
    <row r="9" spans="1:33" s="289" customFormat="1" ht="38.25" customHeight="1">
      <c r="A9" s="403" t="s">
        <v>16</v>
      </c>
      <c r="B9" s="404"/>
      <c r="C9" s="404" t="s">
        <v>17</v>
      </c>
      <c r="D9" s="404"/>
      <c r="E9" s="404"/>
      <c r="F9" s="404"/>
      <c r="G9" s="404"/>
      <c r="H9" s="404"/>
      <c r="I9" s="404"/>
      <c r="J9" s="403" t="s">
        <v>18</v>
      </c>
      <c r="K9" s="404"/>
      <c r="L9" s="404"/>
      <c r="M9" s="405"/>
      <c r="N9" s="898" t="s">
        <v>627</v>
      </c>
      <c r="O9" s="507" t="s">
        <v>663</v>
      </c>
      <c r="P9" s="507" t="s">
        <v>658</v>
      </c>
      <c r="Q9" s="898" t="s">
        <v>625</v>
      </c>
      <c r="R9" s="285" t="s">
        <v>601</v>
      </c>
      <c r="S9" s="547" t="s">
        <v>601</v>
      </c>
      <c r="T9" s="900" t="s">
        <v>629</v>
      </c>
      <c r="U9" s="601" t="s">
        <v>601</v>
      </c>
      <c r="V9" s="315" t="s">
        <v>641</v>
      </c>
      <c r="W9" s="608" t="s">
        <v>647</v>
      </c>
      <c r="X9" s="904" t="s">
        <v>706</v>
      </c>
      <c r="Y9" s="898" t="s">
        <v>693</v>
      </c>
      <c r="Z9" s="898" t="s">
        <v>644</v>
      </c>
      <c r="AA9" s="288"/>
      <c r="AB9" s="288"/>
      <c r="AC9" s="288"/>
      <c r="AD9" s="288"/>
      <c r="AE9" s="288"/>
      <c r="AF9" s="288"/>
      <c r="AG9" s="288"/>
    </row>
    <row r="10" spans="1:33" s="257" customFormat="1" ht="28.5" customHeight="1">
      <c r="A10" s="406" t="s">
        <v>19</v>
      </c>
      <c r="B10" s="407"/>
      <c r="C10" s="407" t="s">
        <v>20</v>
      </c>
      <c r="D10" s="407"/>
      <c r="E10" s="407"/>
      <c r="F10" s="407"/>
      <c r="G10" s="407"/>
      <c r="H10" s="407"/>
      <c r="I10" s="407"/>
      <c r="J10" s="408"/>
      <c r="K10" s="409"/>
      <c r="L10" s="409"/>
      <c r="M10" s="410"/>
      <c r="N10" s="902"/>
      <c r="O10" s="508"/>
      <c r="P10" s="508"/>
      <c r="Q10" s="899"/>
      <c r="R10" s="286" t="s">
        <v>597</v>
      </c>
      <c r="S10" s="548" t="s">
        <v>597</v>
      </c>
      <c r="T10" s="901"/>
      <c r="U10" s="602" t="s">
        <v>673</v>
      </c>
      <c r="V10" s="316"/>
      <c r="W10" s="609"/>
      <c r="X10" s="905"/>
      <c r="Y10" s="902"/>
      <c r="Z10" s="902"/>
      <c r="AA10" s="161"/>
      <c r="AB10" s="161"/>
      <c r="AC10" s="161"/>
      <c r="AD10" s="161"/>
      <c r="AE10" s="161"/>
      <c r="AF10" s="161"/>
      <c r="AG10" s="161"/>
    </row>
    <row r="11" spans="1:26" ht="12.75">
      <c r="A11" s="406" t="s">
        <v>21</v>
      </c>
      <c r="B11" s="407"/>
      <c r="C11" s="862" t="s">
        <v>217</v>
      </c>
      <c r="D11" s="863"/>
      <c r="E11" s="863"/>
      <c r="F11" s="863"/>
      <c r="G11" s="863"/>
      <c r="H11" s="863"/>
      <c r="I11" s="863"/>
      <c r="J11" s="408" t="s">
        <v>46</v>
      </c>
      <c r="K11" s="409"/>
      <c r="L11" s="409" t="s">
        <v>48</v>
      </c>
      <c r="M11" s="410"/>
      <c r="N11" s="795">
        <v>1</v>
      </c>
      <c r="O11" s="502"/>
      <c r="P11" s="502"/>
      <c r="Q11" s="795">
        <v>4</v>
      </c>
      <c r="R11" s="286">
        <v>5</v>
      </c>
      <c r="S11" s="795">
        <v>5</v>
      </c>
      <c r="T11" s="889">
        <v>6</v>
      </c>
      <c r="U11" s="795">
        <v>7</v>
      </c>
      <c r="V11" s="808">
        <v>7</v>
      </c>
      <c r="W11" s="638"/>
      <c r="X11" s="638"/>
      <c r="Y11" s="795">
        <v>10</v>
      </c>
      <c r="Z11" s="795">
        <v>10</v>
      </c>
    </row>
    <row r="12" spans="1:26" ht="12.75">
      <c r="A12" s="411" t="s">
        <v>22</v>
      </c>
      <c r="B12" s="412"/>
      <c r="C12" s="412"/>
      <c r="D12" s="412"/>
      <c r="E12" s="412"/>
      <c r="F12" s="412"/>
      <c r="G12" s="412"/>
      <c r="H12" s="412"/>
      <c r="I12" s="412"/>
      <c r="J12" s="413" t="s">
        <v>47</v>
      </c>
      <c r="K12" s="414" t="s">
        <v>23</v>
      </c>
      <c r="L12" s="414" t="s">
        <v>49</v>
      </c>
      <c r="M12" s="415"/>
      <c r="N12" s="796"/>
      <c r="O12" s="503">
        <v>2</v>
      </c>
      <c r="P12" s="503">
        <v>3</v>
      </c>
      <c r="Q12" s="796"/>
      <c r="R12" s="287"/>
      <c r="S12" s="796"/>
      <c r="T12" s="890"/>
      <c r="U12" s="796"/>
      <c r="V12" s="809"/>
      <c r="W12" s="639">
        <v>8</v>
      </c>
      <c r="X12" s="639">
        <v>9</v>
      </c>
      <c r="Y12" s="796"/>
      <c r="Z12" s="796"/>
    </row>
    <row r="13" spans="1:26" s="161" customFormat="1" ht="12.75">
      <c r="A13" s="120"/>
      <c r="B13" s="120">
        <v>1</v>
      </c>
      <c r="C13" s="120">
        <v>2</v>
      </c>
      <c r="D13" s="120">
        <v>3</v>
      </c>
      <c r="E13" s="120">
        <v>4</v>
      </c>
      <c r="F13" s="120">
        <v>5</v>
      </c>
      <c r="G13" s="120">
        <v>6</v>
      </c>
      <c r="H13" s="120">
        <v>7</v>
      </c>
      <c r="I13" s="120">
        <v>8</v>
      </c>
      <c r="J13" s="120"/>
      <c r="K13" s="120" t="s">
        <v>24</v>
      </c>
      <c r="L13" s="120"/>
      <c r="M13" s="120"/>
      <c r="N13" s="202"/>
      <c r="O13" s="202"/>
      <c r="P13" s="202"/>
      <c r="Q13" s="202"/>
      <c r="R13" s="659"/>
      <c r="S13" s="202"/>
      <c r="T13" s="125"/>
      <c r="U13" s="202"/>
      <c r="V13" s="325"/>
      <c r="W13" s="544"/>
      <c r="X13" s="544"/>
      <c r="Y13" s="644" t="s">
        <v>694</v>
      </c>
      <c r="Z13" s="120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20"/>
      <c r="K14" s="368" t="s">
        <v>114</v>
      </c>
      <c r="L14" s="368" t="s">
        <v>113</v>
      </c>
      <c r="M14" s="366"/>
      <c r="N14" s="367"/>
      <c r="O14" s="367"/>
      <c r="P14" s="367"/>
      <c r="Q14" s="367"/>
      <c r="R14" s="368"/>
      <c r="S14" s="367"/>
      <c r="T14" s="550"/>
      <c r="U14" s="367"/>
      <c r="V14" s="369"/>
      <c r="W14" s="610"/>
      <c r="X14" s="610"/>
      <c r="Y14" s="367"/>
      <c r="Z14" s="367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20"/>
      <c r="K15" s="418" t="s">
        <v>69</v>
      </c>
      <c r="L15" s="417" t="s">
        <v>70</v>
      </c>
      <c r="M15" s="417"/>
      <c r="N15" s="416"/>
      <c r="O15" s="416"/>
      <c r="P15" s="416"/>
      <c r="Q15" s="416"/>
      <c r="R15" s="418"/>
      <c r="S15" s="416"/>
      <c r="T15" s="551"/>
      <c r="U15" s="416"/>
      <c r="V15" s="419"/>
      <c r="W15" s="611"/>
      <c r="X15" s="611"/>
      <c r="Y15" s="416"/>
      <c r="Z15" s="416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20">
        <v>100</v>
      </c>
      <c r="K16" s="279" t="s">
        <v>71</v>
      </c>
      <c r="L16" s="279" t="s">
        <v>37</v>
      </c>
      <c r="M16" s="279"/>
      <c r="N16" s="1"/>
      <c r="O16" s="1"/>
      <c r="P16" s="1"/>
      <c r="Q16" s="1"/>
      <c r="R16" s="140"/>
      <c r="S16" s="1"/>
      <c r="T16" s="552"/>
      <c r="U16" s="120"/>
      <c r="V16" s="317"/>
      <c r="W16" s="607"/>
      <c r="X16" s="607"/>
      <c r="Y16" s="3"/>
      <c r="Z16" s="3"/>
    </row>
    <row r="17" spans="1:26" ht="12.75">
      <c r="A17" s="120" t="s">
        <v>133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431" t="s">
        <v>53</v>
      </c>
      <c r="L17" s="431" t="s">
        <v>51</v>
      </c>
      <c r="M17" s="431"/>
      <c r="N17" s="123"/>
      <c r="O17" s="123"/>
      <c r="P17" s="123"/>
      <c r="Q17" s="123"/>
      <c r="R17" s="373"/>
      <c r="S17" s="123"/>
      <c r="T17" s="553"/>
      <c r="U17" s="123"/>
      <c r="V17" s="374"/>
      <c r="W17" s="612"/>
      <c r="X17" s="612"/>
      <c r="Y17" s="123"/>
      <c r="Z17" s="123"/>
    </row>
    <row r="18" spans="1:26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431" t="s">
        <v>54</v>
      </c>
      <c r="L18" s="431" t="s">
        <v>52</v>
      </c>
      <c r="M18" s="431"/>
      <c r="N18" s="123"/>
      <c r="O18" s="123"/>
      <c r="P18" s="123"/>
      <c r="Q18" s="123"/>
      <c r="R18" s="373"/>
      <c r="S18" s="123"/>
      <c r="T18" s="553"/>
      <c r="U18" s="123"/>
      <c r="V18" s="374"/>
      <c r="W18" s="612"/>
      <c r="X18" s="612"/>
      <c r="Y18" s="123"/>
      <c r="Z18" s="123"/>
    </row>
    <row r="19" spans="1:26" ht="12.75">
      <c r="A19" s="172" t="s">
        <v>220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373" t="s">
        <v>53</v>
      </c>
      <c r="L19" s="373" t="s">
        <v>377</v>
      </c>
      <c r="M19" s="373"/>
      <c r="N19" s="123"/>
      <c r="O19" s="123"/>
      <c r="P19" s="123"/>
      <c r="Q19" s="123"/>
      <c r="R19" s="373"/>
      <c r="S19" s="123"/>
      <c r="T19" s="553"/>
      <c r="U19" s="123"/>
      <c r="V19" s="374"/>
      <c r="W19" s="612"/>
      <c r="X19" s="612"/>
      <c r="Y19" s="123"/>
      <c r="Z19" s="123"/>
    </row>
    <row r="20" spans="1:26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431"/>
      <c r="L20" s="431" t="s">
        <v>218</v>
      </c>
      <c r="M20" s="431"/>
      <c r="N20" s="123"/>
      <c r="O20" s="123"/>
      <c r="P20" s="123"/>
      <c r="Q20" s="123"/>
      <c r="R20" s="373"/>
      <c r="S20" s="123"/>
      <c r="T20" s="553"/>
      <c r="U20" s="123"/>
      <c r="V20" s="374"/>
      <c r="W20" s="612"/>
      <c r="X20" s="612"/>
      <c r="Y20" s="123"/>
      <c r="Z20" s="123"/>
    </row>
    <row r="21" spans="1:26" ht="12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172">
        <v>111</v>
      </c>
      <c r="K21" s="377" t="s">
        <v>55</v>
      </c>
      <c r="L21" s="859" t="s">
        <v>235</v>
      </c>
      <c r="M21" s="859"/>
      <c r="N21" s="378"/>
      <c r="O21" s="378"/>
      <c r="P21" s="378"/>
      <c r="Q21" s="378"/>
      <c r="R21" s="379"/>
      <c r="S21" s="378"/>
      <c r="T21" s="554"/>
      <c r="U21" s="378"/>
      <c r="V21" s="380"/>
      <c r="W21" s="543"/>
      <c r="X21" s="543"/>
      <c r="Y21" s="378"/>
      <c r="Z21" s="378"/>
    </row>
    <row r="22" spans="1:26" s="161" customFormat="1" ht="12.75">
      <c r="A22" s="172" t="s">
        <v>219</v>
      </c>
      <c r="B22" s="172">
        <v>1</v>
      </c>
      <c r="C22" s="172"/>
      <c r="D22" s="172"/>
      <c r="E22" s="172"/>
      <c r="F22" s="172"/>
      <c r="G22" s="172"/>
      <c r="H22" s="172"/>
      <c r="I22" s="172"/>
      <c r="J22" s="172">
        <v>111</v>
      </c>
      <c r="K22" s="169">
        <v>3</v>
      </c>
      <c r="L22" s="169" t="s">
        <v>0</v>
      </c>
      <c r="M22" s="169"/>
      <c r="N22" s="134">
        <f aca="true" t="shared" si="0" ref="N22:Z22">N23+N36</f>
        <v>513000</v>
      </c>
      <c r="O22" s="134">
        <f>O23+O36</f>
        <v>380292</v>
      </c>
      <c r="P22" s="134">
        <f t="shared" si="0"/>
        <v>381772</v>
      </c>
      <c r="Q22" s="134">
        <f t="shared" si="0"/>
        <v>383000</v>
      </c>
      <c r="R22" s="126">
        <f t="shared" si="0"/>
        <v>0</v>
      </c>
      <c r="S22" s="134">
        <f t="shared" si="0"/>
        <v>0</v>
      </c>
      <c r="T22" s="555">
        <f t="shared" si="0"/>
        <v>383000</v>
      </c>
      <c r="U22" s="134">
        <f aca="true" t="shared" si="1" ref="U22:U27">W22-T22</f>
        <v>-149554</v>
      </c>
      <c r="V22" s="319">
        <f t="shared" si="0"/>
        <v>190823</v>
      </c>
      <c r="W22" s="669">
        <f>W23+W36</f>
        <v>233446</v>
      </c>
      <c r="X22" s="669">
        <f>X23+X36</f>
        <v>238652</v>
      </c>
      <c r="Y22" s="660">
        <f>X22/W22</f>
        <v>1.0223006605381972</v>
      </c>
      <c r="Z22" s="660">
        <f t="shared" si="0"/>
        <v>247000</v>
      </c>
    </row>
    <row r="23" spans="1:26" s="161" customFormat="1" ht="12.75">
      <c r="A23" s="172" t="s">
        <v>219</v>
      </c>
      <c r="B23" s="172">
        <v>1</v>
      </c>
      <c r="C23" s="172"/>
      <c r="D23" s="172"/>
      <c r="E23" s="172"/>
      <c r="F23" s="172"/>
      <c r="G23" s="172"/>
      <c r="H23" s="172"/>
      <c r="I23" s="172"/>
      <c r="J23" s="172">
        <v>111</v>
      </c>
      <c r="K23" s="174">
        <v>32</v>
      </c>
      <c r="L23" s="175" t="s">
        <v>5</v>
      </c>
      <c r="M23" s="176"/>
      <c r="N23" s="134">
        <f aca="true" t="shared" si="2" ref="N23:Z23">N24+N26</f>
        <v>483000</v>
      </c>
      <c r="O23" s="134">
        <f>O24+O26</f>
        <v>343525</v>
      </c>
      <c r="P23" s="134">
        <f t="shared" si="2"/>
        <v>345005</v>
      </c>
      <c r="Q23" s="134">
        <f t="shared" si="2"/>
        <v>383000</v>
      </c>
      <c r="R23" s="126">
        <f t="shared" si="2"/>
        <v>0</v>
      </c>
      <c r="S23" s="134">
        <f t="shared" si="2"/>
        <v>0</v>
      </c>
      <c r="T23" s="555">
        <f>T24+T26</f>
        <v>383000</v>
      </c>
      <c r="U23" s="134">
        <f t="shared" si="1"/>
        <v>-149554</v>
      </c>
      <c r="V23" s="319">
        <f t="shared" si="2"/>
        <v>190823</v>
      </c>
      <c r="W23" s="669">
        <f>W24+W26</f>
        <v>233446</v>
      </c>
      <c r="X23" s="669">
        <f>X24+X26</f>
        <v>238652</v>
      </c>
      <c r="Y23" s="660">
        <f aca="true" t="shared" si="3" ref="Y23:Y37">X23/W23</f>
        <v>1.0223006605381972</v>
      </c>
      <c r="Z23" s="660">
        <f t="shared" si="2"/>
        <v>247000</v>
      </c>
    </row>
    <row r="24" spans="1:26" s="161" customFormat="1" ht="12.75">
      <c r="A24" s="172" t="s">
        <v>219</v>
      </c>
      <c r="B24" s="172">
        <v>1</v>
      </c>
      <c r="C24" s="172"/>
      <c r="D24" s="172"/>
      <c r="E24" s="172"/>
      <c r="F24" s="172"/>
      <c r="G24" s="172"/>
      <c r="H24" s="172"/>
      <c r="I24" s="172"/>
      <c r="J24" s="172">
        <v>111</v>
      </c>
      <c r="K24" s="169">
        <v>323</v>
      </c>
      <c r="L24" s="803" t="s">
        <v>7</v>
      </c>
      <c r="M24" s="804"/>
      <c r="N24" s="134">
        <f aca="true" t="shared" si="4" ref="N24:Z24">N25</f>
        <v>38000</v>
      </c>
      <c r="O24" s="134">
        <f t="shared" si="4"/>
        <v>45000</v>
      </c>
      <c r="P24" s="134">
        <f t="shared" si="4"/>
        <v>51937</v>
      </c>
      <c r="Q24" s="134">
        <f t="shared" si="4"/>
        <v>38000</v>
      </c>
      <c r="R24" s="126">
        <f t="shared" si="4"/>
        <v>0</v>
      </c>
      <c r="S24" s="134">
        <f t="shared" si="4"/>
        <v>0</v>
      </c>
      <c r="T24" s="555">
        <f t="shared" si="4"/>
        <v>38000</v>
      </c>
      <c r="U24" s="134">
        <f t="shared" si="1"/>
        <v>0</v>
      </c>
      <c r="V24" s="319">
        <f t="shared" si="4"/>
        <v>23672</v>
      </c>
      <c r="W24" s="669">
        <f t="shared" si="4"/>
        <v>38000</v>
      </c>
      <c r="X24" s="669">
        <f t="shared" si="4"/>
        <v>38043</v>
      </c>
      <c r="Y24" s="660">
        <f t="shared" si="3"/>
        <v>1.0011315789473685</v>
      </c>
      <c r="Z24" s="660">
        <f t="shared" si="4"/>
        <v>25000</v>
      </c>
    </row>
    <row r="25" spans="1:26" s="161" customFormat="1" ht="12.75">
      <c r="A25" s="172" t="s">
        <v>219</v>
      </c>
      <c r="B25" s="172">
        <v>1</v>
      </c>
      <c r="C25" s="172"/>
      <c r="D25" s="172"/>
      <c r="E25" s="172"/>
      <c r="F25" s="172"/>
      <c r="G25" s="172"/>
      <c r="H25" s="172"/>
      <c r="I25" s="172"/>
      <c r="J25" s="172">
        <v>111</v>
      </c>
      <c r="K25" s="174">
        <v>3233</v>
      </c>
      <c r="L25" s="174" t="s">
        <v>74</v>
      </c>
      <c r="M25" s="174"/>
      <c r="N25" s="134">
        <v>38000</v>
      </c>
      <c r="O25" s="134">
        <v>45000</v>
      </c>
      <c r="P25" s="134">
        <v>51937</v>
      </c>
      <c r="Q25" s="134">
        <v>38000</v>
      </c>
      <c r="R25" s="126">
        <v>0</v>
      </c>
      <c r="S25" s="134">
        <v>0</v>
      </c>
      <c r="T25" s="555">
        <v>38000</v>
      </c>
      <c r="U25" s="134">
        <f t="shared" si="1"/>
        <v>0</v>
      </c>
      <c r="V25" s="319">
        <v>23672</v>
      </c>
      <c r="W25" s="669">
        <v>38000</v>
      </c>
      <c r="X25" s="669">
        <v>38043</v>
      </c>
      <c r="Y25" s="660">
        <f t="shared" si="3"/>
        <v>1.0011315789473685</v>
      </c>
      <c r="Z25" s="660">
        <v>25000</v>
      </c>
    </row>
    <row r="26" spans="1:26" s="161" customFormat="1" ht="12.75">
      <c r="A26" s="172" t="s">
        <v>219</v>
      </c>
      <c r="B26" s="172">
        <v>1</v>
      </c>
      <c r="C26" s="172"/>
      <c r="D26" s="172"/>
      <c r="E26" s="172"/>
      <c r="F26" s="172"/>
      <c r="G26" s="172"/>
      <c r="H26" s="172"/>
      <c r="I26" s="172"/>
      <c r="J26" s="172">
        <v>111</v>
      </c>
      <c r="K26" s="169">
        <v>329</v>
      </c>
      <c r="L26" s="803" t="s">
        <v>34</v>
      </c>
      <c r="M26" s="804"/>
      <c r="N26" s="134">
        <f aca="true" t="shared" si="5" ref="N26:Z26">N27+N28+N29+N30+N31+N32+N33+N34+N35</f>
        <v>445000</v>
      </c>
      <c r="O26" s="134">
        <f t="shared" si="5"/>
        <v>298525</v>
      </c>
      <c r="P26" s="134">
        <f t="shared" si="5"/>
        <v>293068</v>
      </c>
      <c r="Q26" s="134">
        <f t="shared" si="5"/>
        <v>345000</v>
      </c>
      <c r="R26" s="126">
        <f t="shared" si="5"/>
        <v>0</v>
      </c>
      <c r="S26" s="134">
        <f t="shared" si="5"/>
        <v>0</v>
      </c>
      <c r="T26" s="555">
        <f t="shared" si="5"/>
        <v>345000</v>
      </c>
      <c r="U26" s="134">
        <f t="shared" si="1"/>
        <v>-149554</v>
      </c>
      <c r="V26" s="319">
        <f t="shared" si="5"/>
        <v>167151</v>
      </c>
      <c r="W26" s="669">
        <f>W27+W28+W29+W30+W31+W32+W33+W34+W35</f>
        <v>195446</v>
      </c>
      <c r="X26" s="669">
        <f>X27+X28+X29+X30+X31+X32+X33+X34+X35</f>
        <v>200609</v>
      </c>
      <c r="Y26" s="660">
        <f t="shared" si="3"/>
        <v>1.0264165037913286</v>
      </c>
      <c r="Z26" s="660">
        <f t="shared" si="5"/>
        <v>222000</v>
      </c>
    </row>
    <row r="27" spans="1:26" s="161" customFormat="1" ht="12.75">
      <c r="A27" s="172" t="s">
        <v>219</v>
      </c>
      <c r="B27" s="172">
        <v>1</v>
      </c>
      <c r="C27" s="172"/>
      <c r="D27" s="172"/>
      <c r="E27" s="172"/>
      <c r="F27" s="172"/>
      <c r="G27" s="172"/>
      <c r="H27" s="172"/>
      <c r="I27" s="172"/>
      <c r="J27" s="172">
        <v>111</v>
      </c>
      <c r="K27" s="174">
        <v>3291</v>
      </c>
      <c r="L27" s="177" t="s">
        <v>386</v>
      </c>
      <c r="M27" s="178"/>
      <c r="N27" s="134">
        <v>195000</v>
      </c>
      <c r="O27" s="134">
        <v>150000</v>
      </c>
      <c r="P27" s="134">
        <v>149866</v>
      </c>
      <c r="Q27" s="134">
        <v>195000</v>
      </c>
      <c r="R27" s="126">
        <v>0</v>
      </c>
      <c r="S27" s="134">
        <v>0</v>
      </c>
      <c r="T27" s="555">
        <v>195000</v>
      </c>
      <c r="U27" s="134">
        <f t="shared" si="1"/>
        <v>-35000</v>
      </c>
      <c r="V27" s="319">
        <v>141705</v>
      </c>
      <c r="W27" s="669">
        <v>160000</v>
      </c>
      <c r="X27" s="669">
        <v>168504</v>
      </c>
      <c r="Y27" s="660">
        <f t="shared" si="3"/>
        <v>1.05315</v>
      </c>
      <c r="Z27" s="660">
        <v>190000</v>
      </c>
    </row>
    <row r="28" spans="1:26" s="161" customFormat="1" ht="12.75">
      <c r="A28" s="172" t="s">
        <v>219</v>
      </c>
      <c r="B28" s="172">
        <v>1</v>
      </c>
      <c r="C28" s="172"/>
      <c r="D28" s="172"/>
      <c r="E28" s="172"/>
      <c r="F28" s="172"/>
      <c r="G28" s="172"/>
      <c r="H28" s="172"/>
      <c r="I28" s="172"/>
      <c r="J28" s="172">
        <v>111</v>
      </c>
      <c r="K28" s="179">
        <v>3291</v>
      </c>
      <c r="L28" s="179" t="s">
        <v>489</v>
      </c>
      <c r="M28" s="179"/>
      <c r="N28" s="180">
        <v>0</v>
      </c>
      <c r="O28" s="180">
        <v>0</v>
      </c>
      <c r="P28" s="180">
        <v>0</v>
      </c>
      <c r="Q28" s="180">
        <v>0</v>
      </c>
      <c r="R28" s="162">
        <v>0</v>
      </c>
      <c r="S28" s="180">
        <v>0</v>
      </c>
      <c r="T28" s="556">
        <v>0</v>
      </c>
      <c r="U28" s="134">
        <v>0</v>
      </c>
      <c r="V28" s="320">
        <v>0</v>
      </c>
      <c r="W28" s="670">
        <v>0</v>
      </c>
      <c r="X28" s="670">
        <v>0</v>
      </c>
      <c r="Y28" s="660" t="e">
        <f t="shared" si="3"/>
        <v>#DIV/0!</v>
      </c>
      <c r="Z28" s="705">
        <v>0</v>
      </c>
    </row>
    <row r="29" spans="1:26" s="161" customFormat="1" ht="12.75">
      <c r="A29" s="172" t="s">
        <v>219</v>
      </c>
      <c r="B29" s="172">
        <v>1</v>
      </c>
      <c r="C29" s="172"/>
      <c r="D29" s="172"/>
      <c r="E29" s="172"/>
      <c r="F29" s="172"/>
      <c r="G29" s="172"/>
      <c r="H29" s="172"/>
      <c r="I29" s="172"/>
      <c r="J29" s="172">
        <v>111</v>
      </c>
      <c r="K29" s="179">
        <v>3291</v>
      </c>
      <c r="L29" s="179" t="s">
        <v>499</v>
      </c>
      <c r="M29" s="179"/>
      <c r="N29" s="180">
        <v>100000</v>
      </c>
      <c r="O29" s="180">
        <v>48525</v>
      </c>
      <c r="P29" s="180">
        <v>48525</v>
      </c>
      <c r="Q29" s="180">
        <v>0</v>
      </c>
      <c r="R29" s="162">
        <v>0</v>
      </c>
      <c r="S29" s="180">
        <v>0</v>
      </c>
      <c r="T29" s="556">
        <v>0</v>
      </c>
      <c r="U29" s="134">
        <v>0</v>
      </c>
      <c r="V29" s="320">
        <v>0</v>
      </c>
      <c r="W29" s="670">
        <v>0</v>
      </c>
      <c r="X29" s="670">
        <v>0</v>
      </c>
      <c r="Y29" s="660" t="e">
        <f t="shared" si="3"/>
        <v>#DIV/0!</v>
      </c>
      <c r="Z29" s="705">
        <v>0</v>
      </c>
    </row>
    <row r="30" spans="1:26" s="161" customFormat="1" ht="12.75" hidden="1">
      <c r="A30" s="172" t="s">
        <v>219</v>
      </c>
      <c r="B30" s="172">
        <v>1</v>
      </c>
      <c r="C30" s="172"/>
      <c r="D30" s="172"/>
      <c r="E30" s="172"/>
      <c r="F30" s="172"/>
      <c r="G30" s="172"/>
      <c r="H30" s="172"/>
      <c r="I30" s="172"/>
      <c r="J30" s="172">
        <v>111</v>
      </c>
      <c r="K30" s="179">
        <v>3291</v>
      </c>
      <c r="L30" s="800" t="s">
        <v>161</v>
      </c>
      <c r="M30" s="799"/>
      <c r="N30" s="180"/>
      <c r="O30" s="180"/>
      <c r="P30" s="180"/>
      <c r="Q30" s="180"/>
      <c r="R30" s="162"/>
      <c r="S30" s="180"/>
      <c r="T30" s="556"/>
      <c r="U30" s="180"/>
      <c r="V30" s="320"/>
      <c r="W30" s="670"/>
      <c r="X30" s="670"/>
      <c r="Y30" s="660" t="e">
        <f t="shared" si="3"/>
        <v>#DIV/0!</v>
      </c>
      <c r="Z30" s="705"/>
    </row>
    <row r="31" spans="1:26" s="161" customFormat="1" ht="12.75" hidden="1">
      <c r="A31" s="172" t="s">
        <v>219</v>
      </c>
      <c r="B31" s="172">
        <v>1</v>
      </c>
      <c r="C31" s="172"/>
      <c r="D31" s="172"/>
      <c r="E31" s="172"/>
      <c r="F31" s="172"/>
      <c r="G31" s="172"/>
      <c r="H31" s="172"/>
      <c r="I31" s="172"/>
      <c r="J31" s="172">
        <v>111</v>
      </c>
      <c r="K31" s="179">
        <v>3291</v>
      </c>
      <c r="L31" s="179" t="s">
        <v>474</v>
      </c>
      <c r="M31" s="179"/>
      <c r="N31" s="180">
        <v>0</v>
      </c>
      <c r="O31" s="180"/>
      <c r="P31" s="180"/>
      <c r="Q31" s="180">
        <v>0</v>
      </c>
      <c r="R31" s="162"/>
      <c r="S31" s="180"/>
      <c r="T31" s="556">
        <v>0</v>
      </c>
      <c r="U31" s="180"/>
      <c r="V31" s="320"/>
      <c r="W31" s="670"/>
      <c r="X31" s="670"/>
      <c r="Y31" s="660" t="e">
        <f t="shared" si="3"/>
        <v>#DIV/0!</v>
      </c>
      <c r="Z31" s="705">
        <v>0</v>
      </c>
    </row>
    <row r="32" spans="1:26" s="161" customFormat="1" ht="12.75" hidden="1">
      <c r="A32" s="172" t="s">
        <v>219</v>
      </c>
      <c r="B32" s="172">
        <v>1</v>
      </c>
      <c r="C32" s="172"/>
      <c r="D32" s="172"/>
      <c r="E32" s="172"/>
      <c r="F32" s="172"/>
      <c r="G32" s="172"/>
      <c r="H32" s="172"/>
      <c r="I32" s="172"/>
      <c r="J32" s="172">
        <v>111</v>
      </c>
      <c r="K32" s="179">
        <v>3291</v>
      </c>
      <c r="L32" s="179" t="s">
        <v>171</v>
      </c>
      <c r="M32" s="179"/>
      <c r="N32" s="180">
        <v>0</v>
      </c>
      <c r="O32" s="180"/>
      <c r="P32" s="180"/>
      <c r="Q32" s="180">
        <v>0</v>
      </c>
      <c r="R32" s="162"/>
      <c r="S32" s="180"/>
      <c r="T32" s="556">
        <v>0</v>
      </c>
      <c r="U32" s="180"/>
      <c r="V32" s="320"/>
      <c r="W32" s="670"/>
      <c r="X32" s="670"/>
      <c r="Y32" s="660" t="e">
        <f t="shared" si="3"/>
        <v>#DIV/0!</v>
      </c>
      <c r="Z32" s="705">
        <v>0</v>
      </c>
    </row>
    <row r="33" spans="1:26" s="161" customFormat="1" ht="12.75" hidden="1">
      <c r="A33" s="172" t="s">
        <v>219</v>
      </c>
      <c r="B33" s="172">
        <v>1</v>
      </c>
      <c r="C33" s="172"/>
      <c r="D33" s="172"/>
      <c r="E33" s="172"/>
      <c r="F33" s="172"/>
      <c r="G33" s="172"/>
      <c r="H33" s="172"/>
      <c r="I33" s="172"/>
      <c r="J33" s="172">
        <v>111</v>
      </c>
      <c r="K33" s="179">
        <v>3293</v>
      </c>
      <c r="L33" s="800" t="s">
        <v>75</v>
      </c>
      <c r="M33" s="799"/>
      <c r="N33" s="181"/>
      <c r="O33" s="181"/>
      <c r="P33" s="181"/>
      <c r="Q33" s="181"/>
      <c r="R33" s="163"/>
      <c r="S33" s="181"/>
      <c r="T33" s="557"/>
      <c r="U33" s="181"/>
      <c r="V33" s="321"/>
      <c r="W33" s="671"/>
      <c r="X33" s="671"/>
      <c r="Y33" s="660" t="e">
        <f t="shared" si="3"/>
        <v>#DIV/0!</v>
      </c>
      <c r="Z33" s="706"/>
    </row>
    <row r="34" spans="1:26" s="161" customFormat="1" ht="12.75">
      <c r="A34" s="172" t="s">
        <v>219</v>
      </c>
      <c r="B34" s="172">
        <v>1</v>
      </c>
      <c r="C34" s="172"/>
      <c r="D34" s="172"/>
      <c r="E34" s="172">
        <v>4</v>
      </c>
      <c r="F34" s="172">
        <v>5</v>
      </c>
      <c r="G34" s="172"/>
      <c r="H34" s="172"/>
      <c r="I34" s="172"/>
      <c r="J34" s="172">
        <v>111</v>
      </c>
      <c r="K34" s="174">
        <v>3291</v>
      </c>
      <c r="L34" s="174" t="s">
        <v>76</v>
      </c>
      <c r="M34" s="174"/>
      <c r="N34" s="134">
        <v>150000</v>
      </c>
      <c r="O34" s="134">
        <v>100000</v>
      </c>
      <c r="P34" s="134">
        <v>94677</v>
      </c>
      <c r="Q34" s="134">
        <v>150000</v>
      </c>
      <c r="R34" s="126">
        <v>0</v>
      </c>
      <c r="S34" s="134">
        <v>0</v>
      </c>
      <c r="T34" s="555">
        <v>150000</v>
      </c>
      <c r="U34" s="134">
        <f>W34-T34</f>
        <v>-114554</v>
      </c>
      <c r="V34" s="319">
        <v>25446</v>
      </c>
      <c r="W34" s="669">
        <v>35446</v>
      </c>
      <c r="X34" s="669">
        <v>32105</v>
      </c>
      <c r="Y34" s="660">
        <f t="shared" si="3"/>
        <v>0.9057439485414434</v>
      </c>
      <c r="Z34" s="660">
        <v>32000</v>
      </c>
    </row>
    <row r="35" spans="1:26" s="161" customFormat="1" ht="12.75" hidden="1">
      <c r="A35" s="120" t="s">
        <v>134</v>
      </c>
      <c r="B35" s="120"/>
      <c r="C35" s="120"/>
      <c r="D35" s="172"/>
      <c r="E35" s="120"/>
      <c r="F35" s="172"/>
      <c r="G35" s="120"/>
      <c r="H35" s="120"/>
      <c r="I35" s="120"/>
      <c r="J35" s="120">
        <v>111</v>
      </c>
      <c r="K35" s="182">
        <v>3291</v>
      </c>
      <c r="L35" s="183" t="s">
        <v>176</v>
      </c>
      <c r="M35" s="184"/>
      <c r="N35" s="134"/>
      <c r="O35" s="134"/>
      <c r="P35" s="134"/>
      <c r="Q35" s="134"/>
      <c r="R35" s="126"/>
      <c r="S35" s="134"/>
      <c r="T35" s="555"/>
      <c r="U35" s="134"/>
      <c r="V35" s="319"/>
      <c r="W35" s="669"/>
      <c r="X35" s="669"/>
      <c r="Y35" s="660" t="e">
        <f t="shared" si="3"/>
        <v>#DIV/0!</v>
      </c>
      <c r="Z35" s="660"/>
    </row>
    <row r="36" spans="1:26" s="161" customFormat="1" ht="13.5" thickBot="1">
      <c r="A36" s="120" t="s">
        <v>134</v>
      </c>
      <c r="B36" s="120">
        <v>1</v>
      </c>
      <c r="C36" s="120"/>
      <c r="D36" s="172"/>
      <c r="E36" s="120"/>
      <c r="F36" s="172"/>
      <c r="G36" s="120"/>
      <c r="H36" s="120"/>
      <c r="I36" s="120"/>
      <c r="J36" s="120">
        <v>111</v>
      </c>
      <c r="K36" s="179">
        <v>38</v>
      </c>
      <c r="L36" s="185" t="s">
        <v>105</v>
      </c>
      <c r="M36" s="186"/>
      <c r="N36" s="180">
        <f>N37</f>
        <v>30000</v>
      </c>
      <c r="O36" s="180">
        <f>O37</f>
        <v>36767</v>
      </c>
      <c r="P36" s="180">
        <f>P37</f>
        <v>36767</v>
      </c>
      <c r="Q36" s="180">
        <f aca="true" t="shared" si="6" ref="N36:Z37">Q37</f>
        <v>0</v>
      </c>
      <c r="R36" s="162">
        <f t="shared" si="6"/>
        <v>0</v>
      </c>
      <c r="S36" s="180">
        <f t="shared" si="6"/>
        <v>0</v>
      </c>
      <c r="T36" s="556">
        <f t="shared" si="6"/>
        <v>0</v>
      </c>
      <c r="U36" s="284">
        <v>0</v>
      </c>
      <c r="V36" s="320">
        <f t="shared" si="6"/>
        <v>0</v>
      </c>
      <c r="W36" s="670">
        <f t="shared" si="6"/>
        <v>0</v>
      </c>
      <c r="X36" s="670">
        <f t="shared" si="6"/>
        <v>0</v>
      </c>
      <c r="Y36" s="660" t="e">
        <f t="shared" si="3"/>
        <v>#DIV/0!</v>
      </c>
      <c r="Z36" s="705">
        <f t="shared" si="6"/>
        <v>0</v>
      </c>
    </row>
    <row r="37" spans="1:26" s="161" customFormat="1" ht="13.5" thickBot="1">
      <c r="A37" s="120" t="s">
        <v>134</v>
      </c>
      <c r="B37" s="120">
        <v>1</v>
      </c>
      <c r="C37" s="120"/>
      <c r="D37" s="172"/>
      <c r="E37" s="120"/>
      <c r="F37" s="172"/>
      <c r="G37" s="120"/>
      <c r="H37" s="120"/>
      <c r="I37" s="120"/>
      <c r="J37" s="120">
        <v>111</v>
      </c>
      <c r="K37" s="187">
        <v>381</v>
      </c>
      <c r="L37" s="188" t="s">
        <v>97</v>
      </c>
      <c r="M37" s="189"/>
      <c r="N37" s="180">
        <f t="shared" si="6"/>
        <v>30000</v>
      </c>
      <c r="O37" s="180">
        <f t="shared" si="6"/>
        <v>36767</v>
      </c>
      <c r="P37" s="180">
        <f t="shared" si="6"/>
        <v>36767</v>
      </c>
      <c r="Q37" s="180">
        <f t="shared" si="6"/>
        <v>0</v>
      </c>
      <c r="R37" s="162">
        <f t="shared" si="6"/>
        <v>0</v>
      </c>
      <c r="S37" s="180">
        <f t="shared" si="6"/>
        <v>0</v>
      </c>
      <c r="T37" s="556">
        <f t="shared" si="6"/>
        <v>0</v>
      </c>
      <c r="U37" s="284">
        <v>0</v>
      </c>
      <c r="V37" s="320">
        <f t="shared" si="6"/>
        <v>0</v>
      </c>
      <c r="W37" s="670">
        <f t="shared" si="6"/>
        <v>0</v>
      </c>
      <c r="X37" s="670">
        <f t="shared" si="6"/>
        <v>0</v>
      </c>
      <c r="Y37" s="660" t="e">
        <f t="shared" si="3"/>
        <v>#DIV/0!</v>
      </c>
      <c r="Z37" s="705">
        <f t="shared" si="6"/>
        <v>0</v>
      </c>
    </row>
    <row r="38" spans="1:26" s="161" customFormat="1" ht="13.5" thickBot="1">
      <c r="A38" s="120" t="s">
        <v>134</v>
      </c>
      <c r="B38" s="120">
        <v>1</v>
      </c>
      <c r="C38" s="120"/>
      <c r="D38" s="172"/>
      <c r="E38" s="120"/>
      <c r="F38" s="172"/>
      <c r="G38" s="120"/>
      <c r="H38" s="120"/>
      <c r="I38" s="120"/>
      <c r="J38" s="120">
        <v>111</v>
      </c>
      <c r="K38" s="190">
        <v>3811</v>
      </c>
      <c r="L38" s="191" t="s">
        <v>172</v>
      </c>
      <c r="M38" s="192"/>
      <c r="N38" s="284">
        <v>30000</v>
      </c>
      <c r="O38" s="284">
        <v>36767</v>
      </c>
      <c r="P38" s="284">
        <v>36767</v>
      </c>
      <c r="Q38" s="284">
        <v>0</v>
      </c>
      <c r="R38" s="164">
        <v>0</v>
      </c>
      <c r="S38" s="284">
        <v>0</v>
      </c>
      <c r="T38" s="558">
        <v>0</v>
      </c>
      <c r="U38" s="284">
        <f>W38-T38</f>
        <v>0</v>
      </c>
      <c r="V38" s="322">
        <v>0</v>
      </c>
      <c r="W38" s="672">
        <v>0</v>
      </c>
      <c r="X38" s="672">
        <v>0</v>
      </c>
      <c r="Y38" s="660" t="e">
        <f>X38/W38</f>
        <v>#DIV/0!</v>
      </c>
      <c r="Z38" s="707">
        <v>0</v>
      </c>
    </row>
    <row r="39" spans="1:26" s="250" customFormat="1" ht="12.7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433"/>
      <c r="L39" s="434" t="s">
        <v>122</v>
      </c>
      <c r="M39" s="434"/>
      <c r="N39" s="510">
        <f aca="true" t="shared" si="7" ref="N39:Z39">N22</f>
        <v>513000</v>
      </c>
      <c r="O39" s="510">
        <f t="shared" si="7"/>
        <v>380292</v>
      </c>
      <c r="P39" s="510">
        <f t="shared" si="7"/>
        <v>381772</v>
      </c>
      <c r="Q39" s="510">
        <f t="shared" si="7"/>
        <v>383000</v>
      </c>
      <c r="R39" s="381">
        <f t="shared" si="7"/>
        <v>0</v>
      </c>
      <c r="S39" s="510">
        <f t="shared" si="7"/>
        <v>0</v>
      </c>
      <c r="T39" s="559">
        <f t="shared" si="7"/>
        <v>383000</v>
      </c>
      <c r="U39" s="510">
        <f>W39-T39</f>
        <v>-149554</v>
      </c>
      <c r="V39" s="382">
        <f t="shared" si="7"/>
        <v>190823</v>
      </c>
      <c r="W39" s="673">
        <f t="shared" si="7"/>
        <v>233446</v>
      </c>
      <c r="X39" s="673">
        <f>X22</f>
        <v>238652</v>
      </c>
      <c r="Y39" s="662">
        <f>X39/W39</f>
        <v>1.0223006605381972</v>
      </c>
      <c r="Z39" s="708">
        <f t="shared" si="7"/>
        <v>247000</v>
      </c>
    </row>
    <row r="40" spans="1:26" ht="12.75" hidden="1">
      <c r="A40" s="1"/>
      <c r="B40" s="1"/>
      <c r="C40" s="1"/>
      <c r="D40" s="1"/>
      <c r="E40" s="1"/>
      <c r="F40" s="1"/>
      <c r="G40" s="1"/>
      <c r="H40" s="1"/>
      <c r="I40" s="1"/>
      <c r="J40" s="120"/>
      <c r="K40" s="18"/>
      <c r="L40" s="19"/>
      <c r="M40" s="19"/>
      <c r="N40" s="27"/>
      <c r="O40" s="27"/>
      <c r="P40" s="27"/>
      <c r="Q40" s="27"/>
      <c r="R40" s="145"/>
      <c r="S40" s="27"/>
      <c r="T40" s="560"/>
      <c r="U40" s="27"/>
      <c r="V40" s="323"/>
      <c r="W40" s="674"/>
      <c r="X40" s="674"/>
      <c r="Y40" s="709"/>
      <c r="Z40" s="709"/>
    </row>
    <row r="41" spans="1:26" ht="12.75" hidden="1">
      <c r="A41" s="1"/>
      <c r="B41" s="1"/>
      <c r="C41" s="1"/>
      <c r="D41" s="1"/>
      <c r="E41" s="1"/>
      <c r="F41" s="1"/>
      <c r="G41" s="1"/>
      <c r="H41" s="1"/>
      <c r="I41" s="1"/>
      <c r="J41" s="120"/>
      <c r="K41" s="6" t="s">
        <v>177</v>
      </c>
      <c r="L41" s="5" t="s">
        <v>56</v>
      </c>
      <c r="M41" s="5"/>
      <c r="N41" s="5"/>
      <c r="O41" s="5"/>
      <c r="P41" s="5"/>
      <c r="Q41" s="5"/>
      <c r="R41" s="142"/>
      <c r="S41" s="5"/>
      <c r="T41" s="6"/>
      <c r="U41" s="5"/>
      <c r="V41" s="324"/>
      <c r="W41" s="675"/>
      <c r="X41" s="675"/>
      <c r="Y41" s="710"/>
      <c r="Z41" s="710"/>
    </row>
    <row r="42" spans="1:26" ht="12.75" customHeight="1" hidden="1">
      <c r="A42" s="8" t="s">
        <v>221</v>
      </c>
      <c r="B42" s="4"/>
      <c r="C42" s="4"/>
      <c r="D42" s="4"/>
      <c r="E42" s="4"/>
      <c r="F42" s="4"/>
      <c r="G42" s="4"/>
      <c r="H42" s="4"/>
      <c r="I42" s="4"/>
      <c r="J42" s="120">
        <v>111</v>
      </c>
      <c r="K42" s="4" t="s">
        <v>55</v>
      </c>
      <c r="L42" s="864" t="s">
        <v>354</v>
      </c>
      <c r="M42" s="864"/>
      <c r="N42" s="4"/>
      <c r="O42" s="4"/>
      <c r="P42" s="4"/>
      <c r="Q42" s="4"/>
      <c r="R42" s="141"/>
      <c r="S42" s="4"/>
      <c r="T42" s="561"/>
      <c r="U42" s="4"/>
      <c r="V42" s="318"/>
      <c r="W42" s="675"/>
      <c r="X42" s="675"/>
      <c r="Y42" s="856"/>
      <c r="Z42" s="856"/>
    </row>
    <row r="43" spans="1:26" ht="12.75" hidden="1">
      <c r="A43" s="7" t="s">
        <v>221</v>
      </c>
      <c r="B43" s="7">
        <v>1</v>
      </c>
      <c r="C43" s="7"/>
      <c r="D43" s="7">
        <v>3</v>
      </c>
      <c r="E43" s="7"/>
      <c r="F43" s="7">
        <v>5</v>
      </c>
      <c r="G43" s="7"/>
      <c r="H43" s="7"/>
      <c r="I43" s="7"/>
      <c r="J43" s="172">
        <v>111</v>
      </c>
      <c r="K43" s="10">
        <v>3</v>
      </c>
      <c r="L43" s="803" t="s">
        <v>0</v>
      </c>
      <c r="M43" s="804"/>
      <c r="N43" s="134">
        <f>N44</f>
        <v>0</v>
      </c>
      <c r="O43" s="134"/>
      <c r="P43" s="134"/>
      <c r="Q43" s="134">
        <f>Q44</f>
        <v>0</v>
      </c>
      <c r="R43" s="126"/>
      <c r="S43" s="134"/>
      <c r="T43" s="562"/>
      <c r="U43" s="134"/>
      <c r="V43" s="325"/>
      <c r="W43" s="676"/>
      <c r="X43" s="676"/>
      <c r="Y43" s="660">
        <f>Y44</f>
        <v>0</v>
      </c>
      <c r="Z43" s="660">
        <f>Z44</f>
        <v>0</v>
      </c>
    </row>
    <row r="44" spans="1:26" ht="12.75" hidden="1">
      <c r="A44" s="7" t="s">
        <v>221</v>
      </c>
      <c r="B44" s="7">
        <v>1</v>
      </c>
      <c r="C44" s="7"/>
      <c r="D44" s="7">
        <v>3</v>
      </c>
      <c r="E44" s="7"/>
      <c r="F44" s="7">
        <v>5</v>
      </c>
      <c r="G44" s="7"/>
      <c r="H44" s="7"/>
      <c r="I44" s="7"/>
      <c r="J44" s="172">
        <v>111</v>
      </c>
      <c r="K44" s="11">
        <v>32</v>
      </c>
      <c r="L44" s="800" t="s">
        <v>5</v>
      </c>
      <c r="M44" s="799"/>
      <c r="N44" s="134">
        <f>N45+N47+N49</f>
        <v>0</v>
      </c>
      <c r="O44" s="134"/>
      <c r="P44" s="134"/>
      <c r="Q44" s="134">
        <f>Q45+Q47+Q49</f>
        <v>0</v>
      </c>
      <c r="R44" s="126"/>
      <c r="S44" s="134"/>
      <c r="T44" s="562"/>
      <c r="U44" s="134"/>
      <c r="V44" s="325"/>
      <c r="W44" s="676"/>
      <c r="X44" s="676"/>
      <c r="Y44" s="660">
        <f>Y45+Y47+Y49</f>
        <v>0</v>
      </c>
      <c r="Z44" s="660">
        <f>Z45+Z47+Z49</f>
        <v>0</v>
      </c>
    </row>
    <row r="45" spans="1:26" ht="12.75" hidden="1">
      <c r="A45" s="7" t="s">
        <v>221</v>
      </c>
      <c r="B45" s="7">
        <v>1</v>
      </c>
      <c r="C45" s="7"/>
      <c r="D45" s="7">
        <v>3</v>
      </c>
      <c r="E45" s="7"/>
      <c r="F45" s="7">
        <v>5</v>
      </c>
      <c r="G45" s="7"/>
      <c r="H45" s="7"/>
      <c r="I45" s="7"/>
      <c r="J45" s="172">
        <v>111</v>
      </c>
      <c r="K45" s="63">
        <v>322</v>
      </c>
      <c r="L45" s="803" t="s">
        <v>26</v>
      </c>
      <c r="M45" s="804"/>
      <c r="N45" s="180">
        <f>N46</f>
        <v>0</v>
      </c>
      <c r="O45" s="180"/>
      <c r="P45" s="180"/>
      <c r="Q45" s="180">
        <f>Q46</f>
        <v>0</v>
      </c>
      <c r="R45" s="143"/>
      <c r="S45" s="180"/>
      <c r="T45" s="563"/>
      <c r="U45" s="180"/>
      <c r="V45" s="326"/>
      <c r="W45" s="677"/>
      <c r="X45" s="677"/>
      <c r="Y45" s="705">
        <f>Y46</f>
        <v>0</v>
      </c>
      <c r="Z45" s="705">
        <f>Z46</f>
        <v>0</v>
      </c>
    </row>
    <row r="46" spans="1:26" ht="12.75" hidden="1">
      <c r="A46" s="7" t="s">
        <v>221</v>
      </c>
      <c r="B46" s="7">
        <v>1</v>
      </c>
      <c r="C46" s="7"/>
      <c r="D46" s="7">
        <v>3</v>
      </c>
      <c r="E46" s="7"/>
      <c r="F46" s="7">
        <v>5</v>
      </c>
      <c r="G46" s="7"/>
      <c r="H46" s="7"/>
      <c r="I46" s="7"/>
      <c r="J46" s="172">
        <v>111</v>
      </c>
      <c r="K46" s="15">
        <v>3221</v>
      </c>
      <c r="L46" s="12" t="s">
        <v>81</v>
      </c>
      <c r="M46" s="13"/>
      <c r="N46" s="180">
        <v>0</v>
      </c>
      <c r="O46" s="180"/>
      <c r="P46" s="180"/>
      <c r="Q46" s="180">
        <v>0</v>
      </c>
      <c r="R46" s="143"/>
      <c r="S46" s="180"/>
      <c r="T46" s="563"/>
      <c r="U46" s="180"/>
      <c r="V46" s="326"/>
      <c r="W46" s="677"/>
      <c r="X46" s="677"/>
      <c r="Y46" s="705">
        <v>0</v>
      </c>
      <c r="Z46" s="705">
        <v>0</v>
      </c>
    </row>
    <row r="47" spans="1:26" ht="12.75" hidden="1">
      <c r="A47" s="7" t="s">
        <v>221</v>
      </c>
      <c r="B47" s="7">
        <v>1</v>
      </c>
      <c r="C47" s="7"/>
      <c r="D47" s="7">
        <v>3</v>
      </c>
      <c r="E47" s="7"/>
      <c r="F47" s="7">
        <v>5</v>
      </c>
      <c r="G47" s="7"/>
      <c r="H47" s="7"/>
      <c r="I47" s="7"/>
      <c r="J47" s="172">
        <v>111</v>
      </c>
      <c r="K47" s="63">
        <v>323</v>
      </c>
      <c r="L47" s="803" t="s">
        <v>7</v>
      </c>
      <c r="M47" s="804"/>
      <c r="N47" s="180">
        <f>N48</f>
        <v>0</v>
      </c>
      <c r="O47" s="180"/>
      <c r="P47" s="180"/>
      <c r="Q47" s="180">
        <f>Q48</f>
        <v>0</v>
      </c>
      <c r="R47" s="143"/>
      <c r="S47" s="180"/>
      <c r="T47" s="563"/>
      <c r="U47" s="180"/>
      <c r="V47" s="326"/>
      <c r="W47" s="677"/>
      <c r="X47" s="677"/>
      <c r="Y47" s="705">
        <f>Y48</f>
        <v>0</v>
      </c>
      <c r="Z47" s="705">
        <f>Z48</f>
        <v>0</v>
      </c>
    </row>
    <row r="48" spans="1:26" ht="12.75" hidden="1">
      <c r="A48" s="7" t="s">
        <v>221</v>
      </c>
      <c r="B48" s="7">
        <v>1</v>
      </c>
      <c r="C48" s="7"/>
      <c r="D48" s="7">
        <v>3</v>
      </c>
      <c r="E48" s="7"/>
      <c r="F48" s="7">
        <v>5</v>
      </c>
      <c r="G48" s="7"/>
      <c r="H48" s="7"/>
      <c r="I48" s="7"/>
      <c r="J48" s="172">
        <v>111</v>
      </c>
      <c r="K48" s="15">
        <v>3233</v>
      </c>
      <c r="L48" s="800" t="s">
        <v>187</v>
      </c>
      <c r="M48" s="799"/>
      <c r="N48" s="180">
        <v>0</v>
      </c>
      <c r="O48" s="180"/>
      <c r="P48" s="180"/>
      <c r="Q48" s="180">
        <v>0</v>
      </c>
      <c r="R48" s="143"/>
      <c r="S48" s="180"/>
      <c r="T48" s="563"/>
      <c r="U48" s="180"/>
      <c r="V48" s="326"/>
      <c r="W48" s="677"/>
      <c r="X48" s="677"/>
      <c r="Y48" s="705">
        <v>0</v>
      </c>
      <c r="Z48" s="705">
        <v>0</v>
      </c>
    </row>
    <row r="49" spans="1:26" ht="12.75" hidden="1">
      <c r="A49" s="7" t="s">
        <v>221</v>
      </c>
      <c r="B49" s="7">
        <v>1</v>
      </c>
      <c r="C49" s="7"/>
      <c r="D49" s="7">
        <v>3</v>
      </c>
      <c r="E49" s="7"/>
      <c r="F49" s="7">
        <v>5</v>
      </c>
      <c r="G49" s="7"/>
      <c r="H49" s="7"/>
      <c r="I49" s="7"/>
      <c r="J49" s="172">
        <v>111</v>
      </c>
      <c r="K49" s="63">
        <v>329</v>
      </c>
      <c r="L49" s="803" t="s">
        <v>34</v>
      </c>
      <c r="M49" s="804"/>
      <c r="N49" s="180">
        <f>N50</f>
        <v>0</v>
      </c>
      <c r="O49" s="180"/>
      <c r="P49" s="180"/>
      <c r="Q49" s="180">
        <f>Q50</f>
        <v>0</v>
      </c>
      <c r="R49" s="143"/>
      <c r="S49" s="180"/>
      <c r="T49" s="563"/>
      <c r="U49" s="180"/>
      <c r="V49" s="326"/>
      <c r="W49" s="677"/>
      <c r="X49" s="677"/>
      <c r="Y49" s="705">
        <f>Y50</f>
        <v>0</v>
      </c>
      <c r="Z49" s="705">
        <f>Z50</f>
        <v>0</v>
      </c>
    </row>
    <row r="50" spans="1:26" ht="13.5" hidden="1" thickBot="1">
      <c r="A50" s="7" t="s">
        <v>221</v>
      </c>
      <c r="B50" s="7">
        <v>1</v>
      </c>
      <c r="C50" s="7"/>
      <c r="D50" s="7">
        <v>3</v>
      </c>
      <c r="E50" s="7"/>
      <c r="F50" s="7">
        <v>5</v>
      </c>
      <c r="G50" s="7"/>
      <c r="H50" s="7"/>
      <c r="I50" s="7"/>
      <c r="J50" s="172">
        <v>111</v>
      </c>
      <c r="K50" s="20">
        <v>3291</v>
      </c>
      <c r="L50" s="20" t="s">
        <v>387</v>
      </c>
      <c r="M50" s="20"/>
      <c r="N50" s="280">
        <v>0</v>
      </c>
      <c r="O50" s="280"/>
      <c r="P50" s="280"/>
      <c r="Q50" s="280">
        <v>0</v>
      </c>
      <c r="R50" s="144"/>
      <c r="S50" s="280"/>
      <c r="T50" s="564"/>
      <c r="U50" s="280"/>
      <c r="V50" s="327"/>
      <c r="W50" s="678"/>
      <c r="X50" s="678"/>
      <c r="Y50" s="707">
        <v>0</v>
      </c>
      <c r="Z50" s="707">
        <v>0</v>
      </c>
    </row>
    <row r="51" spans="1:26" ht="12.75" hidden="1">
      <c r="A51" s="5"/>
      <c r="B51" s="5"/>
      <c r="C51" s="5"/>
      <c r="D51" s="5"/>
      <c r="E51" s="5"/>
      <c r="F51" s="5"/>
      <c r="G51" s="5"/>
      <c r="H51" s="5"/>
      <c r="I51" s="5"/>
      <c r="J51" s="120"/>
      <c r="K51" s="17"/>
      <c r="L51" s="17" t="s">
        <v>122</v>
      </c>
      <c r="M51" s="17"/>
      <c r="N51" s="281">
        <f>N43</f>
        <v>0</v>
      </c>
      <c r="O51" s="281"/>
      <c r="P51" s="281"/>
      <c r="Q51" s="281">
        <f>Q43</f>
        <v>0</v>
      </c>
      <c r="R51" s="139"/>
      <c r="S51" s="281"/>
      <c r="T51" s="559"/>
      <c r="U51" s="281"/>
      <c r="V51" s="328"/>
      <c r="W51" s="679"/>
      <c r="X51" s="679"/>
      <c r="Y51" s="708">
        <f>Y43</f>
        <v>0</v>
      </c>
      <c r="Z51" s="708">
        <f>Z43</f>
        <v>0</v>
      </c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120"/>
      <c r="K52" s="19"/>
      <c r="L52" s="19"/>
      <c r="M52" s="19"/>
      <c r="N52" s="27"/>
      <c r="O52" s="27"/>
      <c r="P52" s="27"/>
      <c r="Q52" s="27"/>
      <c r="R52" s="145"/>
      <c r="S52" s="27"/>
      <c r="T52" s="560"/>
      <c r="U52" s="27"/>
      <c r="V52" s="323"/>
      <c r="W52" s="680"/>
      <c r="X52" s="680"/>
      <c r="Y52" s="660"/>
      <c r="Z52" s="709"/>
    </row>
    <row r="53" spans="1:50" s="66" customFormat="1" ht="12.75">
      <c r="A53" s="277" t="s">
        <v>222</v>
      </c>
      <c r="B53" s="277"/>
      <c r="C53" s="277"/>
      <c r="D53" s="277"/>
      <c r="E53" s="277"/>
      <c r="F53" s="277"/>
      <c r="G53" s="277"/>
      <c r="H53" s="277"/>
      <c r="I53" s="277"/>
      <c r="J53" s="277"/>
      <c r="K53" s="377" t="s">
        <v>63</v>
      </c>
      <c r="L53" s="859" t="s">
        <v>223</v>
      </c>
      <c r="M53" s="859"/>
      <c r="N53" s="511"/>
      <c r="O53" s="511"/>
      <c r="P53" s="511"/>
      <c r="Q53" s="511"/>
      <c r="R53" s="387"/>
      <c r="S53" s="511"/>
      <c r="T53" s="565"/>
      <c r="U53" s="511"/>
      <c r="V53" s="380"/>
      <c r="W53" s="435"/>
      <c r="X53" s="435"/>
      <c r="Y53" s="662"/>
      <c r="Z53" s="711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</row>
    <row r="54" spans="1:26" s="161" customFormat="1" ht="12.75">
      <c r="A54" s="172" t="s">
        <v>222</v>
      </c>
      <c r="B54" s="172">
        <v>1</v>
      </c>
      <c r="C54" s="172"/>
      <c r="D54" s="172"/>
      <c r="E54" s="172"/>
      <c r="F54" s="172"/>
      <c r="G54" s="172"/>
      <c r="H54" s="172"/>
      <c r="I54" s="172"/>
      <c r="J54" s="172">
        <v>111</v>
      </c>
      <c r="K54" s="169">
        <v>3</v>
      </c>
      <c r="L54" s="169" t="s">
        <v>0</v>
      </c>
      <c r="M54" s="169"/>
      <c r="N54" s="134">
        <f aca="true" t="shared" si="8" ref="N54:Z56">N55</f>
        <v>40000</v>
      </c>
      <c r="O54" s="134">
        <f t="shared" si="8"/>
        <v>40000</v>
      </c>
      <c r="P54" s="134">
        <f t="shared" si="8"/>
        <v>39987</v>
      </c>
      <c r="Q54" s="134">
        <f t="shared" si="8"/>
        <v>45645</v>
      </c>
      <c r="R54" s="126">
        <f t="shared" si="8"/>
        <v>0</v>
      </c>
      <c r="S54" s="134">
        <f t="shared" si="8"/>
        <v>0</v>
      </c>
      <c r="T54" s="555">
        <f t="shared" si="8"/>
        <v>45645</v>
      </c>
      <c r="U54" s="134">
        <f>W54-T54</f>
        <v>3</v>
      </c>
      <c r="V54" s="319">
        <f t="shared" si="8"/>
        <v>45648</v>
      </c>
      <c r="W54" s="669">
        <f t="shared" si="8"/>
        <v>45648</v>
      </c>
      <c r="X54" s="669">
        <f t="shared" si="8"/>
        <v>45645</v>
      </c>
      <c r="Y54" s="660">
        <f aca="true" t="shared" si="9" ref="Y54:Y59">X54/W54</f>
        <v>0.999934279705573</v>
      </c>
      <c r="Z54" s="660">
        <f t="shared" si="8"/>
        <v>40000</v>
      </c>
    </row>
    <row r="55" spans="1:26" s="161" customFormat="1" ht="12.75">
      <c r="A55" s="172" t="s">
        <v>222</v>
      </c>
      <c r="B55" s="172">
        <v>1</v>
      </c>
      <c r="C55" s="172"/>
      <c r="D55" s="172"/>
      <c r="E55" s="172"/>
      <c r="F55" s="172"/>
      <c r="G55" s="172"/>
      <c r="H55" s="172"/>
      <c r="I55" s="172"/>
      <c r="J55" s="172">
        <v>111</v>
      </c>
      <c r="K55" s="174">
        <v>38</v>
      </c>
      <c r="L55" s="174" t="s">
        <v>11</v>
      </c>
      <c r="M55" s="174"/>
      <c r="N55" s="134">
        <f t="shared" si="8"/>
        <v>40000</v>
      </c>
      <c r="O55" s="134">
        <f t="shared" si="8"/>
        <v>40000</v>
      </c>
      <c r="P55" s="134">
        <f t="shared" si="8"/>
        <v>39987</v>
      </c>
      <c r="Q55" s="134">
        <f t="shared" si="8"/>
        <v>45645</v>
      </c>
      <c r="R55" s="126">
        <f t="shared" si="8"/>
        <v>0</v>
      </c>
      <c r="S55" s="134">
        <f t="shared" si="8"/>
        <v>0</v>
      </c>
      <c r="T55" s="555">
        <f t="shared" si="8"/>
        <v>45645</v>
      </c>
      <c r="U55" s="134">
        <f>W55-T55</f>
        <v>3</v>
      </c>
      <c r="V55" s="319">
        <f t="shared" si="8"/>
        <v>45648</v>
      </c>
      <c r="W55" s="669">
        <f t="shared" si="8"/>
        <v>45648</v>
      </c>
      <c r="X55" s="669">
        <f t="shared" si="8"/>
        <v>45645</v>
      </c>
      <c r="Y55" s="660">
        <f t="shared" si="9"/>
        <v>0.999934279705573</v>
      </c>
      <c r="Z55" s="660">
        <f t="shared" si="8"/>
        <v>40000</v>
      </c>
    </row>
    <row r="56" spans="1:26" s="161" customFormat="1" ht="12.75">
      <c r="A56" s="172" t="s">
        <v>222</v>
      </c>
      <c r="B56" s="172">
        <v>1</v>
      </c>
      <c r="C56" s="172"/>
      <c r="D56" s="172"/>
      <c r="E56" s="172"/>
      <c r="F56" s="172"/>
      <c r="G56" s="172"/>
      <c r="H56" s="172"/>
      <c r="I56" s="172"/>
      <c r="J56" s="172">
        <v>111</v>
      </c>
      <c r="K56" s="187">
        <v>381</v>
      </c>
      <c r="L56" s="803" t="s">
        <v>12</v>
      </c>
      <c r="M56" s="804"/>
      <c r="N56" s="180">
        <f t="shared" si="8"/>
        <v>40000</v>
      </c>
      <c r="O56" s="180">
        <f t="shared" si="8"/>
        <v>40000</v>
      </c>
      <c r="P56" s="180">
        <f t="shared" si="8"/>
        <v>39987</v>
      </c>
      <c r="Q56" s="180">
        <f t="shared" si="8"/>
        <v>45645</v>
      </c>
      <c r="R56" s="162">
        <f t="shared" si="8"/>
        <v>0</v>
      </c>
      <c r="S56" s="180">
        <f t="shared" si="8"/>
        <v>0</v>
      </c>
      <c r="T56" s="556">
        <f t="shared" si="8"/>
        <v>45645</v>
      </c>
      <c r="U56" s="134">
        <f>W56-T56</f>
        <v>3</v>
      </c>
      <c r="V56" s="320">
        <f t="shared" si="8"/>
        <v>45648</v>
      </c>
      <c r="W56" s="670">
        <f t="shared" si="8"/>
        <v>45648</v>
      </c>
      <c r="X56" s="670">
        <f>X57</f>
        <v>45645</v>
      </c>
      <c r="Y56" s="660">
        <f t="shared" si="9"/>
        <v>0.999934279705573</v>
      </c>
      <c r="Z56" s="705">
        <f t="shared" si="8"/>
        <v>40000</v>
      </c>
    </row>
    <row r="57" spans="1:26" s="161" customFormat="1" ht="12.75">
      <c r="A57" s="172" t="s">
        <v>222</v>
      </c>
      <c r="B57" s="172">
        <v>1</v>
      </c>
      <c r="C57" s="172"/>
      <c r="D57" s="172"/>
      <c r="E57" s="172"/>
      <c r="F57" s="172"/>
      <c r="G57" s="172"/>
      <c r="H57" s="172"/>
      <c r="I57" s="172"/>
      <c r="J57" s="172">
        <v>111</v>
      </c>
      <c r="K57" s="174">
        <v>3811</v>
      </c>
      <c r="L57" s="800" t="s">
        <v>97</v>
      </c>
      <c r="M57" s="799"/>
      <c r="N57" s="134">
        <v>40000</v>
      </c>
      <c r="O57" s="134">
        <v>40000</v>
      </c>
      <c r="P57" s="134">
        <v>39987</v>
      </c>
      <c r="Q57" s="134">
        <v>45645</v>
      </c>
      <c r="R57" s="126">
        <v>0</v>
      </c>
      <c r="S57" s="134">
        <v>0</v>
      </c>
      <c r="T57" s="555">
        <v>45645</v>
      </c>
      <c r="U57" s="134">
        <f>W57-T57</f>
        <v>3</v>
      </c>
      <c r="V57" s="319">
        <v>45648</v>
      </c>
      <c r="W57" s="669">
        <v>45648</v>
      </c>
      <c r="X57" s="669">
        <v>45645</v>
      </c>
      <c r="Y57" s="660">
        <f t="shared" si="9"/>
        <v>0.999934279705573</v>
      </c>
      <c r="Z57" s="660">
        <v>40000</v>
      </c>
    </row>
    <row r="58" spans="1:50" s="439" customFormat="1" ht="13.5" thickBot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438"/>
      <c r="L58" s="865" t="s">
        <v>122</v>
      </c>
      <c r="M58" s="866"/>
      <c r="N58" s="512">
        <f aca="true" t="shared" si="10" ref="N58:Z58">N54</f>
        <v>40000</v>
      </c>
      <c r="O58" s="512">
        <f t="shared" si="10"/>
        <v>40000</v>
      </c>
      <c r="P58" s="512">
        <f t="shared" si="10"/>
        <v>39987</v>
      </c>
      <c r="Q58" s="512">
        <f t="shared" si="10"/>
        <v>45645</v>
      </c>
      <c r="R58" s="383">
        <f t="shared" si="10"/>
        <v>0</v>
      </c>
      <c r="S58" s="512">
        <f t="shared" si="10"/>
        <v>0</v>
      </c>
      <c r="T58" s="566">
        <f>T54</f>
        <v>45645</v>
      </c>
      <c r="U58" s="512">
        <f>U54</f>
        <v>3</v>
      </c>
      <c r="V58" s="384">
        <f>V54</f>
        <v>45648</v>
      </c>
      <c r="W58" s="681">
        <f>W54</f>
        <v>45648</v>
      </c>
      <c r="X58" s="681">
        <f>X54</f>
        <v>45645</v>
      </c>
      <c r="Y58" s="662">
        <f t="shared" si="9"/>
        <v>0.999934279705573</v>
      </c>
      <c r="Z58" s="712">
        <f t="shared" si="10"/>
        <v>40000</v>
      </c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</row>
    <row r="59" spans="1:50" s="66" customFormat="1" ht="13.5" thickBot="1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440"/>
      <c r="L59" s="805" t="s">
        <v>241</v>
      </c>
      <c r="M59" s="806"/>
      <c r="N59" s="513">
        <f aca="true" t="shared" si="11" ref="N59:S59">N58+N51+N39</f>
        <v>553000</v>
      </c>
      <c r="O59" s="513">
        <f t="shared" si="11"/>
        <v>420292</v>
      </c>
      <c r="P59" s="513">
        <f t="shared" si="11"/>
        <v>421759</v>
      </c>
      <c r="Q59" s="513">
        <f t="shared" si="11"/>
        <v>428645</v>
      </c>
      <c r="R59" s="400">
        <f t="shared" si="11"/>
        <v>0</v>
      </c>
      <c r="S59" s="513">
        <f t="shared" si="11"/>
        <v>0</v>
      </c>
      <c r="T59" s="567">
        <f aca="true" t="shared" si="12" ref="T59:Z59">T58+T39</f>
        <v>428645</v>
      </c>
      <c r="U59" s="513">
        <f>W59-T59</f>
        <v>-149551</v>
      </c>
      <c r="V59" s="355">
        <f t="shared" si="12"/>
        <v>236471</v>
      </c>
      <c r="W59" s="682">
        <f>W58+W39</f>
        <v>279094</v>
      </c>
      <c r="X59" s="682">
        <f>X58+X39</f>
        <v>284297</v>
      </c>
      <c r="Y59" s="713">
        <f t="shared" si="9"/>
        <v>1.0186424645459953</v>
      </c>
      <c r="Z59" s="714">
        <f t="shared" si="12"/>
        <v>287000</v>
      </c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</row>
    <row r="60" spans="1:26" ht="13.5" thickTop="1">
      <c r="A60" s="172"/>
      <c r="B60" s="120"/>
      <c r="C60" s="120"/>
      <c r="D60" s="120"/>
      <c r="E60" s="120"/>
      <c r="F60" s="120"/>
      <c r="G60" s="120"/>
      <c r="H60" s="120"/>
      <c r="I60" s="120"/>
      <c r="J60" s="120"/>
      <c r="K60" s="21"/>
      <c r="L60" s="22"/>
      <c r="M60" s="22"/>
      <c r="N60" s="27"/>
      <c r="O60" s="27"/>
      <c r="P60" s="27"/>
      <c r="Q60" s="27"/>
      <c r="R60" s="145"/>
      <c r="S60" s="27"/>
      <c r="T60" s="560"/>
      <c r="U60" s="158"/>
      <c r="V60" s="342"/>
      <c r="W60" s="680"/>
      <c r="X60" s="680"/>
      <c r="Y60" s="715"/>
      <c r="Z60" s="709"/>
    </row>
    <row r="61" spans="1:50" s="66" customFormat="1" ht="12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418" t="s">
        <v>177</v>
      </c>
      <c r="L61" s="868" t="s">
        <v>224</v>
      </c>
      <c r="M61" s="868"/>
      <c r="N61" s="416"/>
      <c r="O61" s="416"/>
      <c r="P61" s="416"/>
      <c r="Q61" s="416"/>
      <c r="R61" s="418"/>
      <c r="S61" s="416"/>
      <c r="T61" s="551"/>
      <c r="U61" s="416"/>
      <c r="V61" s="419"/>
      <c r="W61" s="683"/>
      <c r="X61" s="683"/>
      <c r="Y61" s="716"/>
      <c r="Z61" s="716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</row>
    <row r="62" spans="1:50" s="66" customFormat="1" ht="12.75">
      <c r="A62" s="277" t="s">
        <v>225</v>
      </c>
      <c r="B62" s="277"/>
      <c r="C62" s="277"/>
      <c r="D62" s="277"/>
      <c r="E62" s="277"/>
      <c r="F62" s="277"/>
      <c r="G62" s="277"/>
      <c r="H62" s="277"/>
      <c r="I62" s="277"/>
      <c r="J62" s="277"/>
      <c r="K62" s="375" t="s">
        <v>375</v>
      </c>
      <c r="L62" s="819" t="s">
        <v>376</v>
      </c>
      <c r="M62" s="819"/>
      <c r="N62" s="514"/>
      <c r="O62" s="514"/>
      <c r="P62" s="514"/>
      <c r="Q62" s="514"/>
      <c r="R62" s="402"/>
      <c r="S62" s="514"/>
      <c r="T62" s="568"/>
      <c r="U62" s="514"/>
      <c r="V62" s="376"/>
      <c r="W62" s="684"/>
      <c r="X62" s="684"/>
      <c r="Y62" s="717"/>
      <c r="Z62" s="717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</row>
    <row r="63" spans="1:50" s="66" customFormat="1" ht="12.7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359" t="s">
        <v>57</v>
      </c>
      <c r="L63" s="867" t="s">
        <v>215</v>
      </c>
      <c r="M63" s="867"/>
      <c r="N63" s="515"/>
      <c r="O63" s="515"/>
      <c r="P63" s="515"/>
      <c r="Q63" s="515"/>
      <c r="R63" s="371"/>
      <c r="S63" s="515"/>
      <c r="T63" s="569"/>
      <c r="U63" s="515"/>
      <c r="V63" s="360"/>
      <c r="W63" s="685"/>
      <c r="X63" s="685"/>
      <c r="Y63" s="718"/>
      <c r="Z63" s="718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</row>
    <row r="64" spans="1:26" s="161" customFormat="1" ht="12.75">
      <c r="A64" s="172" t="s">
        <v>226</v>
      </c>
      <c r="B64" s="172">
        <v>1</v>
      </c>
      <c r="C64" s="172"/>
      <c r="D64" s="172"/>
      <c r="E64" s="172"/>
      <c r="F64" s="172"/>
      <c r="G64" s="172"/>
      <c r="H64" s="172"/>
      <c r="I64" s="172"/>
      <c r="J64" s="172">
        <v>111</v>
      </c>
      <c r="K64" s="174">
        <v>3</v>
      </c>
      <c r="L64" s="800" t="s">
        <v>0</v>
      </c>
      <c r="M64" s="799"/>
      <c r="N64" s="134">
        <f aca="true" t="shared" si="13" ref="N64:X64">N65</f>
        <v>60000</v>
      </c>
      <c r="O64" s="134">
        <f t="shared" si="13"/>
        <v>1000</v>
      </c>
      <c r="P64" s="134">
        <f t="shared" si="13"/>
        <v>781</v>
      </c>
      <c r="Q64" s="134">
        <f t="shared" si="13"/>
        <v>94000</v>
      </c>
      <c r="R64" s="126">
        <f t="shared" si="13"/>
        <v>0</v>
      </c>
      <c r="S64" s="134">
        <f t="shared" si="13"/>
        <v>0</v>
      </c>
      <c r="T64" s="555">
        <f t="shared" si="13"/>
        <v>94000</v>
      </c>
      <c r="U64" s="134">
        <f aca="true" t="shared" si="14" ref="U64:U72">W64-T64</f>
        <v>-94000</v>
      </c>
      <c r="V64" s="319">
        <f t="shared" si="13"/>
        <v>0</v>
      </c>
      <c r="W64" s="669">
        <f t="shared" si="13"/>
        <v>0</v>
      </c>
      <c r="X64" s="669">
        <f t="shared" si="13"/>
        <v>0</v>
      </c>
      <c r="Y64" s="660" t="e">
        <f>X64/W64</f>
        <v>#DIV/0!</v>
      </c>
      <c r="Z64" s="660"/>
    </row>
    <row r="65" spans="1:26" s="161" customFormat="1" ht="12.75">
      <c r="A65" s="172" t="s">
        <v>226</v>
      </c>
      <c r="B65" s="172">
        <v>1</v>
      </c>
      <c r="C65" s="172"/>
      <c r="D65" s="172"/>
      <c r="E65" s="172"/>
      <c r="F65" s="172"/>
      <c r="G65" s="172"/>
      <c r="H65" s="172"/>
      <c r="I65" s="172"/>
      <c r="J65" s="172">
        <v>111</v>
      </c>
      <c r="K65" s="174">
        <v>32</v>
      </c>
      <c r="L65" s="807" t="s">
        <v>5</v>
      </c>
      <c r="M65" s="807"/>
      <c r="N65" s="134">
        <f aca="true" t="shared" si="15" ref="N65:V65">N66+N69+N71</f>
        <v>60000</v>
      </c>
      <c r="O65" s="134">
        <f>O66+O69+O71</f>
        <v>1000</v>
      </c>
      <c r="P65" s="134">
        <f>P66+P69+P71</f>
        <v>781</v>
      </c>
      <c r="Q65" s="134">
        <f t="shared" si="15"/>
        <v>94000</v>
      </c>
      <c r="R65" s="126">
        <f t="shared" si="15"/>
        <v>0</v>
      </c>
      <c r="S65" s="134">
        <f t="shared" si="15"/>
        <v>0</v>
      </c>
      <c r="T65" s="555">
        <f t="shared" si="15"/>
        <v>94000</v>
      </c>
      <c r="U65" s="128">
        <f t="shared" si="14"/>
        <v>-94000</v>
      </c>
      <c r="V65" s="319">
        <f t="shared" si="15"/>
        <v>0</v>
      </c>
      <c r="W65" s="669">
        <f>W66</f>
        <v>0</v>
      </c>
      <c r="X65" s="669">
        <f>X66</f>
        <v>0</v>
      </c>
      <c r="Y65" s="660" t="e">
        <f aca="true" t="shared" si="16" ref="Y65:Y74">X65/W65</f>
        <v>#DIV/0!</v>
      </c>
      <c r="Z65" s="660"/>
    </row>
    <row r="66" spans="1:26" s="161" customFormat="1" ht="12.75">
      <c r="A66" s="172" t="s">
        <v>226</v>
      </c>
      <c r="B66" s="172">
        <v>1</v>
      </c>
      <c r="C66" s="172"/>
      <c r="D66" s="172"/>
      <c r="E66" s="172"/>
      <c r="F66" s="172"/>
      <c r="G66" s="172"/>
      <c r="H66" s="172"/>
      <c r="I66" s="172"/>
      <c r="J66" s="172">
        <v>111</v>
      </c>
      <c r="K66" s="169">
        <v>322</v>
      </c>
      <c r="L66" s="827" t="s">
        <v>26</v>
      </c>
      <c r="M66" s="827"/>
      <c r="N66" s="134">
        <f aca="true" t="shared" si="17" ref="N66:V66">N67+N68</f>
        <v>10000</v>
      </c>
      <c r="O66" s="134">
        <f>O67+O68</f>
        <v>1000</v>
      </c>
      <c r="P66" s="134">
        <f>P67+P68</f>
        <v>781</v>
      </c>
      <c r="Q66" s="134">
        <f t="shared" si="17"/>
        <v>10000</v>
      </c>
      <c r="R66" s="126">
        <f t="shared" si="17"/>
        <v>0</v>
      </c>
      <c r="S66" s="134">
        <f t="shared" si="17"/>
        <v>0</v>
      </c>
      <c r="T66" s="555">
        <f t="shared" si="17"/>
        <v>10000</v>
      </c>
      <c r="U66" s="128">
        <f t="shared" si="14"/>
        <v>-10000</v>
      </c>
      <c r="V66" s="319">
        <f t="shared" si="17"/>
        <v>0</v>
      </c>
      <c r="W66" s="669">
        <f>W67</f>
        <v>0</v>
      </c>
      <c r="X66" s="669">
        <f>X67</f>
        <v>0</v>
      </c>
      <c r="Y66" s="660" t="e">
        <f t="shared" si="16"/>
        <v>#DIV/0!</v>
      </c>
      <c r="Z66" s="660"/>
    </row>
    <row r="67" spans="1:26" s="161" customFormat="1" ht="12.75">
      <c r="A67" s="172" t="s">
        <v>226</v>
      </c>
      <c r="B67" s="172">
        <v>1</v>
      </c>
      <c r="C67" s="172"/>
      <c r="D67" s="172"/>
      <c r="E67" s="172"/>
      <c r="F67" s="172"/>
      <c r="G67" s="172"/>
      <c r="H67" s="172"/>
      <c r="I67" s="172"/>
      <c r="J67" s="172">
        <v>111</v>
      </c>
      <c r="K67" s="174">
        <v>3221</v>
      </c>
      <c r="L67" s="807" t="s">
        <v>188</v>
      </c>
      <c r="M67" s="807"/>
      <c r="N67" s="134">
        <v>10000</v>
      </c>
      <c r="O67" s="134">
        <v>1000</v>
      </c>
      <c r="P67" s="134">
        <v>781</v>
      </c>
      <c r="Q67" s="134">
        <v>10000</v>
      </c>
      <c r="R67" s="126">
        <v>0</v>
      </c>
      <c r="S67" s="134">
        <v>0</v>
      </c>
      <c r="T67" s="555">
        <v>10000</v>
      </c>
      <c r="U67" s="128">
        <f t="shared" si="14"/>
        <v>-10000</v>
      </c>
      <c r="V67" s="319">
        <v>0</v>
      </c>
      <c r="W67" s="669">
        <v>0</v>
      </c>
      <c r="X67" s="669">
        <v>0</v>
      </c>
      <c r="Y67" s="660" t="e">
        <f t="shared" si="16"/>
        <v>#DIV/0!</v>
      </c>
      <c r="Z67" s="660"/>
    </row>
    <row r="68" spans="1:26" s="161" customFormat="1" ht="12.75" hidden="1">
      <c r="A68" s="172" t="s">
        <v>226</v>
      </c>
      <c r="B68" s="172">
        <v>1</v>
      </c>
      <c r="C68" s="172"/>
      <c r="D68" s="172"/>
      <c r="E68" s="172"/>
      <c r="F68" s="172"/>
      <c r="G68" s="172"/>
      <c r="H68" s="172"/>
      <c r="I68" s="172"/>
      <c r="J68" s="172">
        <v>111</v>
      </c>
      <c r="K68" s="174">
        <v>3223</v>
      </c>
      <c r="L68" s="807" t="s">
        <v>82</v>
      </c>
      <c r="M68" s="807"/>
      <c r="N68" s="134">
        <v>0</v>
      </c>
      <c r="O68" s="134"/>
      <c r="P68" s="134"/>
      <c r="Q68" s="134">
        <v>0</v>
      </c>
      <c r="R68" s="126"/>
      <c r="S68" s="134"/>
      <c r="T68" s="555">
        <v>0</v>
      </c>
      <c r="U68" s="128">
        <f t="shared" si="14"/>
        <v>0</v>
      </c>
      <c r="V68" s="319"/>
      <c r="W68" s="669"/>
      <c r="X68" s="669"/>
      <c r="Y68" s="660" t="e">
        <f t="shared" si="16"/>
        <v>#DIV/0!</v>
      </c>
      <c r="Z68" s="660"/>
    </row>
    <row r="69" spans="1:26" s="161" customFormat="1" ht="12.75" hidden="1">
      <c r="A69" s="172" t="s">
        <v>226</v>
      </c>
      <c r="B69" s="172">
        <v>1</v>
      </c>
      <c r="C69" s="172"/>
      <c r="D69" s="172"/>
      <c r="E69" s="172"/>
      <c r="F69" s="172"/>
      <c r="G69" s="172"/>
      <c r="H69" s="172"/>
      <c r="I69" s="172"/>
      <c r="J69" s="172">
        <v>111</v>
      </c>
      <c r="K69" s="169">
        <v>323</v>
      </c>
      <c r="L69" s="827" t="s">
        <v>7</v>
      </c>
      <c r="M69" s="827"/>
      <c r="N69" s="134">
        <f>N70</f>
        <v>0</v>
      </c>
      <c r="O69" s="134"/>
      <c r="P69" s="134"/>
      <c r="Q69" s="134">
        <f>Q70</f>
        <v>0</v>
      </c>
      <c r="R69" s="126"/>
      <c r="S69" s="134"/>
      <c r="T69" s="555">
        <f>T70</f>
        <v>0</v>
      </c>
      <c r="U69" s="128">
        <f t="shared" si="14"/>
        <v>0</v>
      </c>
      <c r="V69" s="319"/>
      <c r="W69" s="669"/>
      <c r="X69" s="669"/>
      <c r="Y69" s="660" t="e">
        <f t="shared" si="16"/>
        <v>#DIV/0!</v>
      </c>
      <c r="Z69" s="660"/>
    </row>
    <row r="70" spans="1:26" s="161" customFormat="1" ht="12.75" hidden="1">
      <c r="A70" s="172" t="s">
        <v>226</v>
      </c>
      <c r="B70" s="172">
        <v>1</v>
      </c>
      <c r="C70" s="172"/>
      <c r="D70" s="172"/>
      <c r="E70" s="172"/>
      <c r="F70" s="172"/>
      <c r="G70" s="172"/>
      <c r="H70" s="172"/>
      <c r="I70" s="172"/>
      <c r="J70" s="172">
        <v>111</v>
      </c>
      <c r="K70" s="174">
        <v>3234</v>
      </c>
      <c r="L70" s="807" t="s">
        <v>86</v>
      </c>
      <c r="M70" s="807"/>
      <c r="N70" s="134">
        <v>0</v>
      </c>
      <c r="O70" s="134"/>
      <c r="P70" s="134"/>
      <c r="Q70" s="134">
        <v>0</v>
      </c>
      <c r="R70" s="126"/>
      <c r="S70" s="134"/>
      <c r="T70" s="555">
        <v>0</v>
      </c>
      <c r="U70" s="128">
        <f t="shared" si="14"/>
        <v>0</v>
      </c>
      <c r="V70" s="319"/>
      <c r="W70" s="669"/>
      <c r="X70" s="669"/>
      <c r="Y70" s="660" t="e">
        <f t="shared" si="16"/>
        <v>#DIV/0!</v>
      </c>
      <c r="Z70" s="660"/>
    </row>
    <row r="71" spans="1:26" s="161" customFormat="1" ht="12.75">
      <c r="A71" s="172" t="s">
        <v>226</v>
      </c>
      <c r="B71" s="172">
        <v>1</v>
      </c>
      <c r="C71" s="172"/>
      <c r="D71" s="172"/>
      <c r="E71" s="172"/>
      <c r="F71" s="172"/>
      <c r="G71" s="172"/>
      <c r="H71" s="172"/>
      <c r="I71" s="172"/>
      <c r="J71" s="172">
        <v>111</v>
      </c>
      <c r="K71" s="169">
        <v>329</v>
      </c>
      <c r="L71" s="193" t="s">
        <v>34</v>
      </c>
      <c r="M71" s="193"/>
      <c r="N71" s="134">
        <f aca="true" t="shared" si="18" ref="N71:V71">N72+N73</f>
        <v>50000</v>
      </c>
      <c r="O71" s="134">
        <f t="shared" si="18"/>
        <v>0</v>
      </c>
      <c r="P71" s="134">
        <v>0</v>
      </c>
      <c r="Q71" s="134">
        <f t="shared" si="18"/>
        <v>84000</v>
      </c>
      <c r="R71" s="126">
        <f t="shared" si="18"/>
        <v>0</v>
      </c>
      <c r="S71" s="134">
        <f t="shared" si="18"/>
        <v>0</v>
      </c>
      <c r="T71" s="555">
        <f t="shared" si="18"/>
        <v>84000</v>
      </c>
      <c r="U71" s="128">
        <f t="shared" si="14"/>
        <v>-84000</v>
      </c>
      <c r="V71" s="319">
        <f t="shared" si="18"/>
        <v>0</v>
      </c>
      <c r="W71" s="669">
        <f>W72+W73</f>
        <v>0</v>
      </c>
      <c r="X71" s="669">
        <f>X72+X73</f>
        <v>0</v>
      </c>
      <c r="Y71" s="660" t="e">
        <f t="shared" si="16"/>
        <v>#DIV/0!</v>
      </c>
      <c r="Z71" s="660"/>
    </row>
    <row r="72" spans="1:26" s="161" customFormat="1" ht="12.75">
      <c r="A72" s="172" t="s">
        <v>226</v>
      </c>
      <c r="B72" s="172">
        <v>1</v>
      </c>
      <c r="C72" s="172"/>
      <c r="D72" s="172"/>
      <c r="E72" s="172"/>
      <c r="F72" s="172"/>
      <c r="G72" s="172"/>
      <c r="H72" s="172"/>
      <c r="I72" s="172"/>
      <c r="J72" s="172">
        <v>111</v>
      </c>
      <c r="K72" s="174">
        <v>3291</v>
      </c>
      <c r="L72" s="807" t="s">
        <v>525</v>
      </c>
      <c r="M72" s="807"/>
      <c r="N72" s="134">
        <v>20000</v>
      </c>
      <c r="O72" s="134">
        <v>0</v>
      </c>
      <c r="P72" s="134">
        <v>0</v>
      </c>
      <c r="Q72" s="134">
        <v>30000</v>
      </c>
      <c r="R72" s="126">
        <v>0</v>
      </c>
      <c r="S72" s="134">
        <v>0</v>
      </c>
      <c r="T72" s="555">
        <v>30000</v>
      </c>
      <c r="U72" s="128">
        <f t="shared" si="14"/>
        <v>-30000</v>
      </c>
      <c r="V72" s="319">
        <v>0</v>
      </c>
      <c r="W72" s="669">
        <v>0</v>
      </c>
      <c r="X72" s="669">
        <v>0</v>
      </c>
      <c r="Y72" s="660" t="e">
        <f t="shared" si="16"/>
        <v>#DIV/0!</v>
      </c>
      <c r="Z72" s="660"/>
    </row>
    <row r="73" spans="1:26" s="161" customFormat="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>
        <v>111</v>
      </c>
      <c r="K73" s="194">
        <v>3291</v>
      </c>
      <c r="L73" s="807" t="s">
        <v>189</v>
      </c>
      <c r="M73" s="807"/>
      <c r="N73" s="128">
        <v>30000</v>
      </c>
      <c r="O73" s="128">
        <v>0</v>
      </c>
      <c r="P73" s="128">
        <v>0</v>
      </c>
      <c r="Q73" s="128">
        <v>54000</v>
      </c>
      <c r="R73" s="129">
        <v>0</v>
      </c>
      <c r="S73" s="128">
        <v>0</v>
      </c>
      <c r="T73" s="570">
        <v>54000</v>
      </c>
      <c r="U73" s="128">
        <f>W73-T73</f>
        <v>-54000</v>
      </c>
      <c r="V73" s="329">
        <v>0</v>
      </c>
      <c r="W73" s="686">
        <v>0</v>
      </c>
      <c r="X73" s="686">
        <v>0</v>
      </c>
      <c r="Y73" s="660" t="e">
        <f t="shared" si="16"/>
        <v>#DIV/0!</v>
      </c>
      <c r="Z73" s="664"/>
    </row>
    <row r="74" spans="1:50" s="439" customFormat="1" ht="12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434"/>
      <c r="L74" s="434" t="s">
        <v>122</v>
      </c>
      <c r="M74" s="434"/>
      <c r="N74" s="510">
        <f aca="true" t="shared" si="19" ref="N74:W74">N64</f>
        <v>60000</v>
      </c>
      <c r="O74" s="510">
        <f t="shared" si="19"/>
        <v>1000</v>
      </c>
      <c r="P74" s="510">
        <f t="shared" si="19"/>
        <v>781</v>
      </c>
      <c r="Q74" s="510">
        <f t="shared" si="19"/>
        <v>94000</v>
      </c>
      <c r="R74" s="381">
        <f t="shared" si="19"/>
        <v>0</v>
      </c>
      <c r="S74" s="510">
        <f t="shared" si="19"/>
        <v>0</v>
      </c>
      <c r="T74" s="559">
        <f t="shared" si="19"/>
        <v>94000</v>
      </c>
      <c r="U74" s="510">
        <f t="shared" si="19"/>
        <v>-94000</v>
      </c>
      <c r="V74" s="382">
        <f t="shared" si="19"/>
        <v>0</v>
      </c>
      <c r="W74" s="673">
        <f t="shared" si="19"/>
        <v>0</v>
      </c>
      <c r="X74" s="673">
        <f>X64</f>
        <v>0</v>
      </c>
      <c r="Y74" s="662" t="e">
        <f t="shared" si="16"/>
        <v>#DIV/0!</v>
      </c>
      <c r="Z74" s="708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</row>
    <row r="75" spans="1:26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9"/>
      <c r="L75" s="19"/>
      <c r="M75" s="19"/>
      <c r="N75" s="27"/>
      <c r="O75" s="27"/>
      <c r="P75" s="27"/>
      <c r="Q75" s="27"/>
      <c r="R75" s="145"/>
      <c r="S75" s="27"/>
      <c r="T75" s="560"/>
      <c r="U75" s="27"/>
      <c r="V75" s="323"/>
      <c r="W75" s="680"/>
      <c r="X75" s="680"/>
      <c r="Y75" s="715"/>
      <c r="Z75" s="709"/>
    </row>
    <row r="76" spans="1:50" s="66" customFormat="1" ht="12.75">
      <c r="A76" s="277" t="s">
        <v>227</v>
      </c>
      <c r="B76" s="277"/>
      <c r="C76" s="277"/>
      <c r="D76" s="277"/>
      <c r="E76" s="277"/>
      <c r="F76" s="277"/>
      <c r="G76" s="277"/>
      <c r="H76" s="277"/>
      <c r="I76" s="277"/>
      <c r="J76" s="277"/>
      <c r="K76" s="444" t="s">
        <v>25</v>
      </c>
      <c r="L76" s="859" t="s">
        <v>190</v>
      </c>
      <c r="M76" s="859"/>
      <c r="N76" s="516"/>
      <c r="O76" s="516"/>
      <c r="P76" s="516"/>
      <c r="Q76" s="516"/>
      <c r="R76" s="385"/>
      <c r="S76" s="516"/>
      <c r="T76" s="571"/>
      <c r="U76" s="516"/>
      <c r="V76" s="386"/>
      <c r="W76" s="442"/>
      <c r="X76" s="442"/>
      <c r="Y76" s="719"/>
      <c r="Z76" s="719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</row>
    <row r="77" spans="1:26" s="161" customFormat="1" ht="12.75">
      <c r="A77" s="172" t="s">
        <v>227</v>
      </c>
      <c r="B77" s="172">
        <v>1</v>
      </c>
      <c r="C77" s="172"/>
      <c r="D77" s="172"/>
      <c r="E77" s="172"/>
      <c r="F77" s="172"/>
      <c r="G77" s="172"/>
      <c r="H77" s="172"/>
      <c r="I77" s="172"/>
      <c r="J77" s="172">
        <v>660</v>
      </c>
      <c r="K77" s="169">
        <v>3</v>
      </c>
      <c r="L77" s="803" t="s">
        <v>0</v>
      </c>
      <c r="M77" s="804"/>
      <c r="N77" s="134">
        <f aca="true" t="shared" si="20" ref="N77:X77">N78</f>
        <v>55000</v>
      </c>
      <c r="O77" s="134">
        <f t="shared" si="20"/>
        <v>2000</v>
      </c>
      <c r="P77" s="134">
        <f t="shared" si="20"/>
        <v>2224</v>
      </c>
      <c r="Q77" s="134">
        <f t="shared" si="20"/>
        <v>70000</v>
      </c>
      <c r="R77" s="126">
        <f t="shared" si="20"/>
        <v>0</v>
      </c>
      <c r="S77" s="134">
        <f t="shared" si="20"/>
        <v>17934</v>
      </c>
      <c r="T77" s="555">
        <f t="shared" si="20"/>
        <v>87934</v>
      </c>
      <c r="U77" s="134">
        <f aca="true" t="shared" si="21" ref="U77:U82">W77-T77</f>
        <v>-87934</v>
      </c>
      <c r="V77" s="319">
        <f t="shared" si="20"/>
        <v>0</v>
      </c>
      <c r="W77" s="669">
        <f t="shared" si="20"/>
        <v>0</v>
      </c>
      <c r="X77" s="669">
        <f t="shared" si="20"/>
        <v>0</v>
      </c>
      <c r="Y77" s="660" t="e">
        <f>X77/W77</f>
        <v>#DIV/0!</v>
      </c>
      <c r="Z77" s="660"/>
    </row>
    <row r="78" spans="1:26" s="161" customFormat="1" ht="12.75">
      <c r="A78" s="172" t="s">
        <v>227</v>
      </c>
      <c r="B78" s="172">
        <v>1</v>
      </c>
      <c r="C78" s="172"/>
      <c r="D78" s="172"/>
      <c r="E78" s="172"/>
      <c r="F78" s="172"/>
      <c r="G78" s="172"/>
      <c r="H78" s="172"/>
      <c r="I78" s="172"/>
      <c r="J78" s="172">
        <v>660</v>
      </c>
      <c r="K78" s="174">
        <v>32</v>
      </c>
      <c r="L78" s="800" t="s">
        <v>5</v>
      </c>
      <c r="M78" s="799"/>
      <c r="N78" s="134">
        <f aca="true" t="shared" si="22" ref="N78:V78">N79+N81</f>
        <v>55000</v>
      </c>
      <c r="O78" s="134">
        <f>O79+O81</f>
        <v>2000</v>
      </c>
      <c r="P78" s="134">
        <f>P79+P81</f>
        <v>2224</v>
      </c>
      <c r="Q78" s="134">
        <f t="shared" si="22"/>
        <v>70000</v>
      </c>
      <c r="R78" s="126">
        <f t="shared" si="22"/>
        <v>0</v>
      </c>
      <c r="S78" s="134">
        <f t="shared" si="22"/>
        <v>17934</v>
      </c>
      <c r="T78" s="555">
        <f t="shared" si="22"/>
        <v>87934</v>
      </c>
      <c r="U78" s="134">
        <f t="shared" si="21"/>
        <v>-87934</v>
      </c>
      <c r="V78" s="319">
        <f t="shared" si="22"/>
        <v>0</v>
      </c>
      <c r="W78" s="669">
        <f>W79+W81</f>
        <v>0</v>
      </c>
      <c r="X78" s="669">
        <f>X79+X81</f>
        <v>0</v>
      </c>
      <c r="Y78" s="660" t="e">
        <f aca="true" t="shared" si="23" ref="Y78:Y84">X78/W78</f>
        <v>#DIV/0!</v>
      </c>
      <c r="Z78" s="660"/>
    </row>
    <row r="79" spans="1:26" s="161" customFormat="1" ht="12.75">
      <c r="A79" s="172" t="s">
        <v>227</v>
      </c>
      <c r="B79" s="172">
        <v>1</v>
      </c>
      <c r="C79" s="172"/>
      <c r="D79" s="172"/>
      <c r="E79" s="172"/>
      <c r="F79" s="172"/>
      <c r="G79" s="172"/>
      <c r="H79" s="172"/>
      <c r="I79" s="172"/>
      <c r="J79" s="172">
        <v>660</v>
      </c>
      <c r="K79" s="169">
        <v>322</v>
      </c>
      <c r="L79" s="803" t="s">
        <v>26</v>
      </c>
      <c r="M79" s="804"/>
      <c r="N79" s="134">
        <f aca="true" t="shared" si="24" ref="N79:X79">N80</f>
        <v>5000</v>
      </c>
      <c r="O79" s="134">
        <f t="shared" si="24"/>
        <v>2000</v>
      </c>
      <c r="P79" s="134">
        <f t="shared" si="24"/>
        <v>2224</v>
      </c>
      <c r="Q79" s="134">
        <f t="shared" si="24"/>
        <v>20000</v>
      </c>
      <c r="R79" s="126">
        <f t="shared" si="24"/>
        <v>0</v>
      </c>
      <c r="S79" s="134">
        <f t="shared" si="24"/>
        <v>17934</v>
      </c>
      <c r="T79" s="555">
        <f t="shared" si="24"/>
        <v>37934</v>
      </c>
      <c r="U79" s="134">
        <f t="shared" si="21"/>
        <v>-37934</v>
      </c>
      <c r="V79" s="319">
        <f t="shared" si="24"/>
        <v>0</v>
      </c>
      <c r="W79" s="669">
        <f t="shared" si="24"/>
        <v>0</v>
      </c>
      <c r="X79" s="669">
        <f t="shared" si="24"/>
        <v>0</v>
      </c>
      <c r="Y79" s="660" t="e">
        <f t="shared" si="23"/>
        <v>#DIV/0!</v>
      </c>
      <c r="Z79" s="660"/>
    </row>
    <row r="80" spans="1:26" s="161" customFormat="1" ht="12.75">
      <c r="A80" s="172" t="s">
        <v>227</v>
      </c>
      <c r="B80" s="172">
        <v>1</v>
      </c>
      <c r="C80" s="172"/>
      <c r="D80" s="172"/>
      <c r="E80" s="172">
        <v>4</v>
      </c>
      <c r="F80" s="172"/>
      <c r="G80" s="172"/>
      <c r="H80" s="172"/>
      <c r="I80" s="172"/>
      <c r="J80" s="172">
        <v>660</v>
      </c>
      <c r="K80" s="174">
        <v>3224</v>
      </c>
      <c r="L80" s="800" t="s">
        <v>191</v>
      </c>
      <c r="M80" s="799"/>
      <c r="N80" s="134">
        <v>5000</v>
      </c>
      <c r="O80" s="134">
        <v>2000</v>
      </c>
      <c r="P80" s="134">
        <v>2224</v>
      </c>
      <c r="Q80" s="134">
        <v>20000</v>
      </c>
      <c r="R80" s="126">
        <v>0</v>
      </c>
      <c r="S80" s="134">
        <v>17934</v>
      </c>
      <c r="T80" s="555">
        <v>37934</v>
      </c>
      <c r="U80" s="134">
        <f t="shared" si="21"/>
        <v>-37934</v>
      </c>
      <c r="V80" s="319">
        <v>0</v>
      </c>
      <c r="W80" s="669">
        <v>0</v>
      </c>
      <c r="X80" s="669">
        <v>0</v>
      </c>
      <c r="Y80" s="660" t="e">
        <f t="shared" si="23"/>
        <v>#DIV/0!</v>
      </c>
      <c r="Z80" s="660"/>
    </row>
    <row r="81" spans="1:26" s="161" customFormat="1" ht="12.75">
      <c r="A81" s="172" t="s">
        <v>227</v>
      </c>
      <c r="B81" s="172">
        <v>1</v>
      </c>
      <c r="C81" s="172"/>
      <c r="D81" s="172"/>
      <c r="E81" s="172"/>
      <c r="F81" s="172"/>
      <c r="G81" s="172"/>
      <c r="H81" s="172"/>
      <c r="I81" s="172"/>
      <c r="J81" s="172">
        <v>660</v>
      </c>
      <c r="K81" s="169">
        <v>323</v>
      </c>
      <c r="L81" s="853" t="s">
        <v>7</v>
      </c>
      <c r="M81" s="804"/>
      <c r="N81" s="134">
        <f aca="true" t="shared" si="25" ref="N81:X81">N82</f>
        <v>50000</v>
      </c>
      <c r="O81" s="134">
        <f t="shared" si="25"/>
        <v>0</v>
      </c>
      <c r="P81" s="134">
        <f t="shared" si="25"/>
        <v>0</v>
      </c>
      <c r="Q81" s="134">
        <f t="shared" si="25"/>
        <v>50000</v>
      </c>
      <c r="R81" s="126">
        <f t="shared" si="25"/>
        <v>0</v>
      </c>
      <c r="S81" s="134">
        <f t="shared" si="25"/>
        <v>0</v>
      </c>
      <c r="T81" s="555">
        <f t="shared" si="25"/>
        <v>50000</v>
      </c>
      <c r="U81" s="134">
        <f t="shared" si="21"/>
        <v>-50000</v>
      </c>
      <c r="V81" s="319">
        <f t="shared" si="25"/>
        <v>0</v>
      </c>
      <c r="W81" s="669">
        <f t="shared" si="25"/>
        <v>0</v>
      </c>
      <c r="X81" s="669">
        <f t="shared" si="25"/>
        <v>0</v>
      </c>
      <c r="Y81" s="660" t="e">
        <f t="shared" si="23"/>
        <v>#DIV/0!</v>
      </c>
      <c r="Z81" s="660"/>
    </row>
    <row r="82" spans="1:26" s="161" customFormat="1" ht="12.75">
      <c r="A82" s="172" t="s">
        <v>227</v>
      </c>
      <c r="B82" s="172">
        <v>1</v>
      </c>
      <c r="C82" s="172"/>
      <c r="D82" s="172"/>
      <c r="E82" s="172">
        <v>4</v>
      </c>
      <c r="F82" s="172"/>
      <c r="G82" s="172"/>
      <c r="H82" s="172"/>
      <c r="I82" s="172"/>
      <c r="J82" s="172">
        <v>660</v>
      </c>
      <c r="K82" s="174">
        <v>3232</v>
      </c>
      <c r="L82" s="800" t="s">
        <v>192</v>
      </c>
      <c r="M82" s="799"/>
      <c r="N82" s="134">
        <v>50000</v>
      </c>
      <c r="O82" s="134">
        <v>0</v>
      </c>
      <c r="P82" s="134">
        <v>0</v>
      </c>
      <c r="Q82" s="134">
        <v>50000</v>
      </c>
      <c r="R82" s="126">
        <v>0</v>
      </c>
      <c r="S82" s="134">
        <v>0</v>
      </c>
      <c r="T82" s="555">
        <v>50000</v>
      </c>
      <c r="U82" s="134">
        <f t="shared" si="21"/>
        <v>-50000</v>
      </c>
      <c r="V82" s="319">
        <v>0</v>
      </c>
      <c r="W82" s="669">
        <v>0</v>
      </c>
      <c r="X82" s="669">
        <v>0</v>
      </c>
      <c r="Y82" s="660" t="e">
        <f t="shared" si="23"/>
        <v>#DIV/0!</v>
      </c>
      <c r="Z82" s="660"/>
    </row>
    <row r="83" spans="1:50" s="439" customFormat="1" ht="12.7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434"/>
      <c r="L83" s="434" t="s">
        <v>122</v>
      </c>
      <c r="M83" s="434"/>
      <c r="N83" s="510">
        <f aca="true" t="shared" si="26" ref="N83:S83">N77</f>
        <v>55000</v>
      </c>
      <c r="O83" s="510">
        <f t="shared" si="26"/>
        <v>2000</v>
      </c>
      <c r="P83" s="510">
        <f t="shared" si="26"/>
        <v>2224</v>
      </c>
      <c r="Q83" s="510">
        <f t="shared" si="26"/>
        <v>70000</v>
      </c>
      <c r="R83" s="381">
        <f t="shared" si="26"/>
        <v>0</v>
      </c>
      <c r="S83" s="510">
        <f t="shared" si="26"/>
        <v>17934</v>
      </c>
      <c r="T83" s="559">
        <f>T77</f>
        <v>87934</v>
      </c>
      <c r="U83" s="510">
        <f>U77</f>
        <v>-87934</v>
      </c>
      <c r="V83" s="382">
        <f>V77</f>
        <v>0</v>
      </c>
      <c r="W83" s="673">
        <f>W77</f>
        <v>0</v>
      </c>
      <c r="X83" s="673">
        <f>X77</f>
        <v>0</v>
      </c>
      <c r="Y83" s="662" t="e">
        <f t="shared" si="23"/>
        <v>#DIV/0!</v>
      </c>
      <c r="Z83" s="708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</row>
    <row r="84" spans="1:50" s="66" customFormat="1" ht="12.7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401"/>
      <c r="L84" s="869" t="s">
        <v>231</v>
      </c>
      <c r="M84" s="869"/>
      <c r="N84" s="517">
        <f aca="true" t="shared" si="27" ref="N84:W84">N83+N74</f>
        <v>115000</v>
      </c>
      <c r="O84" s="517">
        <f t="shared" si="27"/>
        <v>3000</v>
      </c>
      <c r="P84" s="517">
        <f t="shared" si="27"/>
        <v>3005</v>
      </c>
      <c r="Q84" s="517">
        <f t="shared" si="27"/>
        <v>164000</v>
      </c>
      <c r="R84" s="401">
        <f t="shared" si="27"/>
        <v>0</v>
      </c>
      <c r="S84" s="517">
        <f t="shared" si="27"/>
        <v>17934</v>
      </c>
      <c r="T84" s="572">
        <f t="shared" si="27"/>
        <v>181934</v>
      </c>
      <c r="U84" s="517">
        <f t="shared" si="27"/>
        <v>-181934</v>
      </c>
      <c r="V84" s="354">
        <f t="shared" si="27"/>
        <v>0</v>
      </c>
      <c r="W84" s="676">
        <f t="shared" si="27"/>
        <v>0</v>
      </c>
      <c r="X84" s="676">
        <f>X83+X74</f>
        <v>0</v>
      </c>
      <c r="Y84" s="713" t="e">
        <f t="shared" si="23"/>
        <v>#DIV/0!</v>
      </c>
      <c r="Z84" s="713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</row>
    <row r="85" spans="1:26" ht="12.75">
      <c r="A85" s="172"/>
      <c r="B85" s="120"/>
      <c r="C85" s="120"/>
      <c r="D85" s="120"/>
      <c r="E85" s="120"/>
      <c r="F85" s="120"/>
      <c r="G85" s="120"/>
      <c r="H85" s="120"/>
      <c r="I85" s="120"/>
      <c r="J85" s="120"/>
      <c r="K85" s="21"/>
      <c r="L85" s="25"/>
      <c r="M85" s="26"/>
      <c r="N85" s="18"/>
      <c r="O85" s="18"/>
      <c r="P85" s="18"/>
      <c r="Q85" s="18"/>
      <c r="R85" s="148"/>
      <c r="S85" s="18"/>
      <c r="T85" s="19"/>
      <c r="U85" s="222"/>
      <c r="V85" s="342"/>
      <c r="W85" s="680"/>
      <c r="X85" s="680"/>
      <c r="Y85" s="715"/>
      <c r="Z85" s="709"/>
    </row>
    <row r="86" spans="1:50" s="66" customFormat="1" ht="12.7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418" t="s">
        <v>233</v>
      </c>
      <c r="L86" s="868" t="s">
        <v>355</v>
      </c>
      <c r="M86" s="868"/>
      <c r="N86" s="416"/>
      <c r="O86" s="416"/>
      <c r="P86" s="416"/>
      <c r="Q86" s="416"/>
      <c r="R86" s="418"/>
      <c r="S86" s="416"/>
      <c r="T86" s="551"/>
      <c r="U86" s="416"/>
      <c r="V86" s="419"/>
      <c r="W86" s="683"/>
      <c r="X86" s="683"/>
      <c r="Y86" s="716"/>
      <c r="Z86" s="716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</row>
    <row r="87" spans="1:50" s="66" customFormat="1" ht="12.75">
      <c r="A87" s="277" t="s">
        <v>228</v>
      </c>
      <c r="B87" s="277"/>
      <c r="C87" s="277"/>
      <c r="D87" s="277"/>
      <c r="E87" s="277"/>
      <c r="F87" s="277"/>
      <c r="G87" s="277"/>
      <c r="H87" s="277"/>
      <c r="I87" s="277"/>
      <c r="J87" s="277"/>
      <c r="K87" s="375" t="s">
        <v>238</v>
      </c>
      <c r="L87" s="375" t="s">
        <v>378</v>
      </c>
      <c r="M87" s="375"/>
      <c r="N87" s="514"/>
      <c r="O87" s="514"/>
      <c r="P87" s="514"/>
      <c r="Q87" s="514"/>
      <c r="R87" s="402"/>
      <c r="S87" s="514"/>
      <c r="T87" s="568"/>
      <c r="U87" s="514"/>
      <c r="V87" s="376"/>
      <c r="W87" s="684"/>
      <c r="X87" s="684"/>
      <c r="Y87" s="717"/>
      <c r="Z87" s="717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</row>
    <row r="88" spans="1:50" s="66" customFormat="1" ht="12.7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359" t="s">
        <v>25</v>
      </c>
      <c r="L88" s="358"/>
      <c r="M88" s="358"/>
      <c r="N88" s="515"/>
      <c r="O88" s="515"/>
      <c r="P88" s="515"/>
      <c r="Q88" s="515"/>
      <c r="R88" s="371"/>
      <c r="S88" s="515"/>
      <c r="T88" s="569"/>
      <c r="U88" s="515"/>
      <c r="V88" s="360"/>
      <c r="W88" s="685"/>
      <c r="X88" s="685"/>
      <c r="Y88" s="718"/>
      <c r="Z88" s="718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</row>
    <row r="89" spans="1:26" s="161" customFormat="1" ht="12.75">
      <c r="A89" s="172" t="s">
        <v>229</v>
      </c>
      <c r="B89" s="172">
        <v>1</v>
      </c>
      <c r="C89" s="172"/>
      <c r="D89" s="172"/>
      <c r="E89" s="172"/>
      <c r="F89" s="172"/>
      <c r="G89" s="172"/>
      <c r="H89" s="172"/>
      <c r="I89" s="172"/>
      <c r="J89" s="172">
        <v>116</v>
      </c>
      <c r="K89" s="169">
        <v>3</v>
      </c>
      <c r="L89" s="169" t="s">
        <v>0</v>
      </c>
      <c r="M89" s="169"/>
      <c r="N89" s="134">
        <f aca="true" t="shared" si="28" ref="N89:Z89">N90+N95</f>
        <v>79000</v>
      </c>
      <c r="O89" s="134">
        <f>O90+O95</f>
        <v>82560</v>
      </c>
      <c r="P89" s="134">
        <f>P90+P95</f>
        <v>82321</v>
      </c>
      <c r="Q89" s="134">
        <f t="shared" si="28"/>
        <v>88000</v>
      </c>
      <c r="R89" s="126">
        <f t="shared" si="28"/>
        <v>0</v>
      </c>
      <c r="S89" s="134">
        <f t="shared" si="28"/>
        <v>0</v>
      </c>
      <c r="T89" s="555">
        <f t="shared" si="28"/>
        <v>88000</v>
      </c>
      <c r="U89" s="134">
        <f aca="true" t="shared" si="29" ref="U89:U96">W89-T89</f>
        <v>-20263</v>
      </c>
      <c r="V89" s="319">
        <f t="shared" si="28"/>
        <v>67737</v>
      </c>
      <c r="W89" s="669">
        <f>W90+W95</f>
        <v>67737</v>
      </c>
      <c r="X89" s="669">
        <f>X90+X95</f>
        <v>81846</v>
      </c>
      <c r="Y89" s="660">
        <f>X89/W89</f>
        <v>1.2082908897648257</v>
      </c>
      <c r="Z89" s="660">
        <f t="shared" si="28"/>
        <v>68000</v>
      </c>
    </row>
    <row r="90" spans="1:26" s="161" customFormat="1" ht="12.75">
      <c r="A90" s="172" t="s">
        <v>229</v>
      </c>
      <c r="B90" s="172">
        <v>1</v>
      </c>
      <c r="C90" s="172"/>
      <c r="D90" s="172"/>
      <c r="E90" s="172"/>
      <c r="F90" s="172"/>
      <c r="G90" s="172"/>
      <c r="H90" s="172"/>
      <c r="I90" s="172"/>
      <c r="J90" s="172">
        <v>116</v>
      </c>
      <c r="K90" s="174">
        <v>32</v>
      </c>
      <c r="L90" s="175" t="s">
        <v>5</v>
      </c>
      <c r="M90" s="176"/>
      <c r="N90" s="134">
        <f aca="true" t="shared" si="30" ref="N90:Z90">N91+N93</f>
        <v>34000</v>
      </c>
      <c r="O90" s="134">
        <f>O91+O93</f>
        <v>28560</v>
      </c>
      <c r="P90" s="134">
        <f>P91+P93</f>
        <v>28321</v>
      </c>
      <c r="Q90" s="134">
        <f t="shared" si="30"/>
        <v>34000</v>
      </c>
      <c r="R90" s="126">
        <f t="shared" si="30"/>
        <v>0</v>
      </c>
      <c r="S90" s="134">
        <f t="shared" si="30"/>
        <v>0</v>
      </c>
      <c r="T90" s="555">
        <f t="shared" si="30"/>
        <v>34000</v>
      </c>
      <c r="U90" s="134">
        <f t="shared" si="29"/>
        <v>-12263</v>
      </c>
      <c r="V90" s="319">
        <f t="shared" si="30"/>
        <v>21737</v>
      </c>
      <c r="W90" s="669">
        <f>W93</f>
        <v>21737</v>
      </c>
      <c r="X90" s="669">
        <f>X93</f>
        <v>27846</v>
      </c>
      <c r="Y90" s="660">
        <f aca="true" t="shared" si="31" ref="Y90:Y100">X90/W90</f>
        <v>1.281041542071123</v>
      </c>
      <c r="Z90" s="660">
        <f t="shared" si="30"/>
        <v>34000</v>
      </c>
    </row>
    <row r="91" spans="1:26" s="161" customFormat="1" ht="12.75" hidden="1">
      <c r="A91" s="172" t="s">
        <v>229</v>
      </c>
      <c r="B91" s="172">
        <v>1</v>
      </c>
      <c r="C91" s="172"/>
      <c r="D91" s="172"/>
      <c r="E91" s="172"/>
      <c r="F91" s="172"/>
      <c r="G91" s="172"/>
      <c r="H91" s="172"/>
      <c r="I91" s="172"/>
      <c r="J91" s="172">
        <v>116</v>
      </c>
      <c r="K91" s="169">
        <v>322</v>
      </c>
      <c r="L91" s="803" t="s">
        <v>203</v>
      </c>
      <c r="M91" s="804"/>
      <c r="N91" s="134">
        <f>N92</f>
        <v>0</v>
      </c>
      <c r="O91" s="134">
        <f>O92</f>
        <v>0</v>
      </c>
      <c r="P91" s="134">
        <f>P92</f>
        <v>0</v>
      </c>
      <c r="Q91" s="134">
        <f>Q92</f>
        <v>0</v>
      </c>
      <c r="R91" s="126"/>
      <c r="S91" s="134"/>
      <c r="T91" s="555">
        <f>T92</f>
        <v>0</v>
      </c>
      <c r="U91" s="134">
        <f t="shared" si="29"/>
        <v>0</v>
      </c>
      <c r="V91" s="319"/>
      <c r="W91" s="669"/>
      <c r="X91" s="669"/>
      <c r="Y91" s="660" t="e">
        <f t="shared" si="31"/>
        <v>#DIV/0!</v>
      </c>
      <c r="Z91" s="660">
        <f>Z92</f>
        <v>0</v>
      </c>
    </row>
    <row r="92" spans="1:26" s="161" customFormat="1" ht="12.75" hidden="1">
      <c r="A92" s="172" t="s">
        <v>229</v>
      </c>
      <c r="B92" s="172">
        <v>1</v>
      </c>
      <c r="C92" s="172"/>
      <c r="D92" s="172"/>
      <c r="E92" s="172"/>
      <c r="F92" s="172"/>
      <c r="G92" s="172"/>
      <c r="H92" s="172"/>
      <c r="I92" s="172"/>
      <c r="J92" s="172">
        <v>116</v>
      </c>
      <c r="K92" s="174">
        <v>3221</v>
      </c>
      <c r="L92" s="174" t="s">
        <v>81</v>
      </c>
      <c r="M92" s="174"/>
      <c r="N92" s="134">
        <v>0</v>
      </c>
      <c r="O92" s="134">
        <v>0</v>
      </c>
      <c r="P92" s="134">
        <v>0</v>
      </c>
      <c r="Q92" s="134">
        <v>0</v>
      </c>
      <c r="R92" s="126"/>
      <c r="S92" s="134"/>
      <c r="T92" s="555">
        <v>0</v>
      </c>
      <c r="U92" s="134">
        <f t="shared" si="29"/>
        <v>0</v>
      </c>
      <c r="V92" s="319"/>
      <c r="W92" s="669"/>
      <c r="X92" s="669"/>
      <c r="Y92" s="660" t="e">
        <f t="shared" si="31"/>
        <v>#DIV/0!</v>
      </c>
      <c r="Z92" s="660">
        <v>0</v>
      </c>
    </row>
    <row r="93" spans="1:26" s="161" customFormat="1" ht="12.75">
      <c r="A93" s="172" t="s">
        <v>229</v>
      </c>
      <c r="B93" s="172">
        <v>1</v>
      </c>
      <c r="C93" s="172"/>
      <c r="D93" s="172"/>
      <c r="E93" s="172"/>
      <c r="F93" s="172"/>
      <c r="G93" s="172"/>
      <c r="H93" s="172"/>
      <c r="I93" s="172"/>
      <c r="J93" s="172">
        <v>116</v>
      </c>
      <c r="K93" s="169">
        <v>329</v>
      </c>
      <c r="L93" s="803" t="s">
        <v>34</v>
      </c>
      <c r="M93" s="804"/>
      <c r="N93" s="134">
        <f aca="true" t="shared" si="32" ref="N93:Z93">N94</f>
        <v>34000</v>
      </c>
      <c r="O93" s="134">
        <f t="shared" si="32"/>
        <v>28560</v>
      </c>
      <c r="P93" s="134">
        <f t="shared" si="32"/>
        <v>28321</v>
      </c>
      <c r="Q93" s="545">
        <f t="shared" si="32"/>
        <v>34000</v>
      </c>
      <c r="R93" s="165">
        <f t="shared" si="32"/>
        <v>0</v>
      </c>
      <c r="S93" s="545">
        <f t="shared" si="32"/>
        <v>0</v>
      </c>
      <c r="T93" s="573">
        <f t="shared" si="32"/>
        <v>34000</v>
      </c>
      <c r="U93" s="134">
        <f t="shared" si="29"/>
        <v>-12263</v>
      </c>
      <c r="V93" s="331">
        <f t="shared" si="32"/>
        <v>21737</v>
      </c>
      <c r="W93" s="687">
        <f t="shared" si="32"/>
        <v>21737</v>
      </c>
      <c r="X93" s="687">
        <f t="shared" si="32"/>
        <v>27846</v>
      </c>
      <c r="Y93" s="660">
        <f t="shared" si="31"/>
        <v>1.281041542071123</v>
      </c>
      <c r="Z93" s="720">
        <f t="shared" si="32"/>
        <v>34000</v>
      </c>
    </row>
    <row r="94" spans="1:26" s="161" customFormat="1" ht="27.75" customHeight="1">
      <c r="A94" s="172" t="s">
        <v>229</v>
      </c>
      <c r="B94" s="172">
        <v>1</v>
      </c>
      <c r="C94" s="172"/>
      <c r="D94" s="172"/>
      <c r="E94" s="172"/>
      <c r="F94" s="172"/>
      <c r="G94" s="172"/>
      <c r="H94" s="172"/>
      <c r="I94" s="172"/>
      <c r="J94" s="172">
        <v>116</v>
      </c>
      <c r="K94" s="174">
        <v>3291</v>
      </c>
      <c r="L94" s="798" t="s">
        <v>202</v>
      </c>
      <c r="M94" s="799"/>
      <c r="N94" s="134">
        <v>34000</v>
      </c>
      <c r="O94" s="134">
        <v>28560</v>
      </c>
      <c r="P94" s="134">
        <v>28321</v>
      </c>
      <c r="Q94" s="134">
        <v>34000</v>
      </c>
      <c r="R94" s="126">
        <v>0</v>
      </c>
      <c r="S94" s="134">
        <v>0</v>
      </c>
      <c r="T94" s="555">
        <v>34000</v>
      </c>
      <c r="U94" s="134">
        <f t="shared" si="29"/>
        <v>-12263</v>
      </c>
      <c r="V94" s="319">
        <v>21737</v>
      </c>
      <c r="W94" s="669">
        <v>21737</v>
      </c>
      <c r="X94" s="669">
        <v>27846</v>
      </c>
      <c r="Y94" s="660">
        <f t="shared" si="31"/>
        <v>1.281041542071123</v>
      </c>
      <c r="Z94" s="660">
        <v>34000</v>
      </c>
    </row>
    <row r="95" spans="1:26" s="161" customFormat="1" ht="12.75">
      <c r="A95" s="172" t="s">
        <v>229</v>
      </c>
      <c r="B95" s="172">
        <v>1</v>
      </c>
      <c r="C95" s="172"/>
      <c r="D95" s="172"/>
      <c r="E95" s="172"/>
      <c r="F95" s="172"/>
      <c r="G95" s="172"/>
      <c r="H95" s="172"/>
      <c r="I95" s="172"/>
      <c r="J95" s="172">
        <v>116</v>
      </c>
      <c r="K95" s="174">
        <v>38</v>
      </c>
      <c r="L95" s="174" t="s">
        <v>11</v>
      </c>
      <c r="M95" s="174"/>
      <c r="N95" s="134">
        <f>N96</f>
        <v>45000</v>
      </c>
      <c r="O95" s="134">
        <f>O96</f>
        <v>54000</v>
      </c>
      <c r="P95" s="134">
        <f>P96</f>
        <v>54000</v>
      </c>
      <c r="Q95" s="134">
        <f aca="true" t="shared" si="33" ref="N95:Z96">Q96</f>
        <v>54000</v>
      </c>
      <c r="R95" s="126">
        <f t="shared" si="33"/>
        <v>0</v>
      </c>
      <c r="S95" s="134">
        <f t="shared" si="33"/>
        <v>0</v>
      </c>
      <c r="T95" s="555">
        <f t="shared" si="33"/>
        <v>54000</v>
      </c>
      <c r="U95" s="134">
        <f t="shared" si="29"/>
        <v>-8000</v>
      </c>
      <c r="V95" s="319">
        <f t="shared" si="33"/>
        <v>46000</v>
      </c>
      <c r="W95" s="669">
        <f t="shared" si="33"/>
        <v>46000</v>
      </c>
      <c r="X95" s="669">
        <f t="shared" si="33"/>
        <v>54000</v>
      </c>
      <c r="Y95" s="660">
        <f t="shared" si="31"/>
        <v>1.173913043478261</v>
      </c>
      <c r="Z95" s="660">
        <f t="shared" si="33"/>
        <v>34000</v>
      </c>
    </row>
    <row r="96" spans="1:26" s="161" customFormat="1" ht="12.75">
      <c r="A96" s="172" t="s">
        <v>229</v>
      </c>
      <c r="B96" s="172">
        <v>1</v>
      </c>
      <c r="C96" s="172"/>
      <c r="D96" s="172"/>
      <c r="E96" s="172"/>
      <c r="F96" s="172"/>
      <c r="G96" s="172"/>
      <c r="H96" s="172"/>
      <c r="I96" s="172"/>
      <c r="J96" s="172">
        <v>116</v>
      </c>
      <c r="K96" s="187">
        <v>381</v>
      </c>
      <c r="L96" s="803" t="s">
        <v>12</v>
      </c>
      <c r="M96" s="804"/>
      <c r="N96" s="180">
        <f t="shared" si="33"/>
        <v>45000</v>
      </c>
      <c r="O96" s="180">
        <f t="shared" si="33"/>
        <v>54000</v>
      </c>
      <c r="P96" s="180">
        <f t="shared" si="33"/>
        <v>54000</v>
      </c>
      <c r="Q96" s="180">
        <f t="shared" si="33"/>
        <v>54000</v>
      </c>
      <c r="R96" s="162">
        <f t="shared" si="33"/>
        <v>0</v>
      </c>
      <c r="S96" s="180">
        <f t="shared" si="33"/>
        <v>0</v>
      </c>
      <c r="T96" s="556">
        <f>T97</f>
        <v>54000</v>
      </c>
      <c r="U96" s="134">
        <f t="shared" si="29"/>
        <v>-8000</v>
      </c>
      <c r="V96" s="320">
        <f t="shared" si="33"/>
        <v>46000</v>
      </c>
      <c r="W96" s="670">
        <f t="shared" si="33"/>
        <v>46000</v>
      </c>
      <c r="X96" s="670">
        <f t="shared" si="33"/>
        <v>54000</v>
      </c>
      <c r="Y96" s="660">
        <f t="shared" si="31"/>
        <v>1.173913043478261</v>
      </c>
      <c r="Z96" s="705">
        <f t="shared" si="33"/>
        <v>34000</v>
      </c>
    </row>
    <row r="97" spans="1:26" s="161" customFormat="1" ht="12.75">
      <c r="A97" s="172" t="s">
        <v>229</v>
      </c>
      <c r="B97" s="172">
        <v>1</v>
      </c>
      <c r="C97" s="172"/>
      <c r="D97" s="172"/>
      <c r="E97" s="172"/>
      <c r="F97" s="172"/>
      <c r="G97" s="172"/>
      <c r="H97" s="172"/>
      <c r="I97" s="172"/>
      <c r="J97" s="172">
        <v>116</v>
      </c>
      <c r="K97" s="174">
        <v>3811</v>
      </c>
      <c r="L97" s="800" t="s">
        <v>97</v>
      </c>
      <c r="M97" s="799"/>
      <c r="N97" s="134">
        <v>45000</v>
      </c>
      <c r="O97" s="134">
        <v>54000</v>
      </c>
      <c r="P97" s="134">
        <v>54000</v>
      </c>
      <c r="Q97" s="134">
        <v>54000</v>
      </c>
      <c r="R97" s="126">
        <v>0</v>
      </c>
      <c r="S97" s="134">
        <v>0</v>
      </c>
      <c r="T97" s="555">
        <v>54000</v>
      </c>
      <c r="U97" s="134">
        <f>W97-T97</f>
        <v>-8000</v>
      </c>
      <c r="V97" s="319">
        <v>46000</v>
      </c>
      <c r="W97" s="669">
        <v>46000</v>
      </c>
      <c r="X97" s="669">
        <v>54000</v>
      </c>
      <c r="Y97" s="660">
        <f t="shared" si="31"/>
        <v>1.173913043478261</v>
      </c>
      <c r="Z97" s="660">
        <v>34000</v>
      </c>
    </row>
    <row r="98" spans="1:50" s="439" customFormat="1" ht="12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448"/>
      <c r="L98" s="448" t="s">
        <v>122</v>
      </c>
      <c r="M98" s="448"/>
      <c r="N98" s="512">
        <f aca="true" t="shared" si="34" ref="N98:Z98">N89</f>
        <v>79000</v>
      </c>
      <c r="O98" s="512">
        <f t="shared" si="34"/>
        <v>82560</v>
      </c>
      <c r="P98" s="512">
        <f t="shared" si="34"/>
        <v>82321</v>
      </c>
      <c r="Q98" s="512">
        <f t="shared" si="34"/>
        <v>88000</v>
      </c>
      <c r="R98" s="383">
        <f t="shared" si="34"/>
        <v>0</v>
      </c>
      <c r="S98" s="512">
        <f t="shared" si="34"/>
        <v>0</v>
      </c>
      <c r="T98" s="566">
        <f>T89</f>
        <v>88000</v>
      </c>
      <c r="U98" s="512">
        <f>U89</f>
        <v>-20263</v>
      </c>
      <c r="V98" s="384">
        <f>V89</f>
        <v>67737</v>
      </c>
      <c r="W98" s="681">
        <f>W89</f>
        <v>67737</v>
      </c>
      <c r="X98" s="681">
        <f>X89</f>
        <v>81846</v>
      </c>
      <c r="Y98" s="662">
        <f t="shared" si="31"/>
        <v>1.2082908897648257</v>
      </c>
      <c r="Z98" s="712">
        <f t="shared" si="34"/>
        <v>68000</v>
      </c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</row>
    <row r="99" spans="1:50" s="66" customFormat="1" ht="12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449"/>
      <c r="L99" s="449" t="s">
        <v>239</v>
      </c>
      <c r="M99" s="449"/>
      <c r="N99" s="517">
        <f aca="true" t="shared" si="35" ref="N99:Z99">N98</f>
        <v>79000</v>
      </c>
      <c r="O99" s="517">
        <f>O98</f>
        <v>82560</v>
      </c>
      <c r="P99" s="517">
        <f t="shared" si="35"/>
        <v>82321</v>
      </c>
      <c r="Q99" s="517">
        <f t="shared" si="35"/>
        <v>88000</v>
      </c>
      <c r="R99" s="401">
        <f t="shared" si="35"/>
        <v>0</v>
      </c>
      <c r="S99" s="517">
        <f t="shared" si="35"/>
        <v>0</v>
      </c>
      <c r="T99" s="572">
        <f t="shared" si="35"/>
        <v>88000</v>
      </c>
      <c r="U99" s="517">
        <f t="shared" si="35"/>
        <v>-20263</v>
      </c>
      <c r="V99" s="354">
        <f t="shared" si="35"/>
        <v>67737</v>
      </c>
      <c r="W99" s="676">
        <f t="shared" si="35"/>
        <v>67737</v>
      </c>
      <c r="X99" s="676">
        <f>X98</f>
        <v>81846</v>
      </c>
      <c r="Y99" s="713">
        <f t="shared" si="31"/>
        <v>1.2082908897648257</v>
      </c>
      <c r="Z99" s="713">
        <f t="shared" si="35"/>
        <v>68000</v>
      </c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</row>
    <row r="100" spans="1:50" s="66" customFormat="1" ht="12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450"/>
      <c r="L100" s="825" t="s">
        <v>230</v>
      </c>
      <c r="M100" s="826"/>
      <c r="N100" s="518">
        <f aca="true" t="shared" si="36" ref="N100:Z100">N99+N84+N59</f>
        <v>747000</v>
      </c>
      <c r="O100" s="518">
        <f>O99+O84+O59</f>
        <v>505852</v>
      </c>
      <c r="P100" s="518">
        <f t="shared" si="36"/>
        <v>507085</v>
      </c>
      <c r="Q100" s="518">
        <f t="shared" si="36"/>
        <v>680645</v>
      </c>
      <c r="R100" s="245">
        <f t="shared" si="36"/>
        <v>0</v>
      </c>
      <c r="S100" s="518">
        <f t="shared" si="36"/>
        <v>17934</v>
      </c>
      <c r="T100" s="574">
        <f t="shared" si="36"/>
        <v>698579</v>
      </c>
      <c r="U100" s="518">
        <f>U99+U84+U59</f>
        <v>-351748</v>
      </c>
      <c r="V100" s="332">
        <f t="shared" si="36"/>
        <v>304208</v>
      </c>
      <c r="W100" s="688">
        <f t="shared" si="36"/>
        <v>346831</v>
      </c>
      <c r="X100" s="688">
        <f>X99+X84+X59</f>
        <v>366143</v>
      </c>
      <c r="Y100" s="721">
        <f t="shared" si="31"/>
        <v>1.0556812972312164</v>
      </c>
      <c r="Z100" s="721">
        <f t="shared" si="36"/>
        <v>355000</v>
      </c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</row>
    <row r="101" spans="1:26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9"/>
      <c r="L101" s="21"/>
      <c r="M101" s="19"/>
      <c r="N101" s="27"/>
      <c r="O101" s="27"/>
      <c r="P101" s="27"/>
      <c r="Q101" s="27"/>
      <c r="R101" s="145"/>
      <c r="S101" s="27"/>
      <c r="T101" s="560"/>
      <c r="U101" s="27"/>
      <c r="V101" s="323"/>
      <c r="W101" s="680"/>
      <c r="X101" s="680"/>
      <c r="Y101" s="709"/>
      <c r="Z101" s="709"/>
    </row>
    <row r="102" spans="1:50" s="66" customFormat="1" ht="12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368" t="s">
        <v>234</v>
      </c>
      <c r="L102" s="824" t="s">
        <v>181</v>
      </c>
      <c r="M102" s="824"/>
      <c r="N102" s="367"/>
      <c r="O102" s="367"/>
      <c r="P102" s="367"/>
      <c r="Q102" s="367"/>
      <c r="R102" s="368"/>
      <c r="S102" s="367"/>
      <c r="T102" s="550"/>
      <c r="U102" s="367"/>
      <c r="V102" s="369"/>
      <c r="W102" s="689"/>
      <c r="X102" s="689"/>
      <c r="Y102" s="722"/>
      <c r="Z102" s="722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</row>
    <row r="103" spans="1:50" s="66" customFormat="1" ht="12.7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418" t="s">
        <v>178</v>
      </c>
      <c r="L103" s="418" t="s">
        <v>181</v>
      </c>
      <c r="M103" s="417"/>
      <c r="N103" s="416"/>
      <c r="O103" s="416"/>
      <c r="P103" s="416"/>
      <c r="Q103" s="416"/>
      <c r="R103" s="418"/>
      <c r="S103" s="416"/>
      <c r="T103" s="551"/>
      <c r="U103" s="416"/>
      <c r="V103" s="419"/>
      <c r="W103" s="683"/>
      <c r="X103" s="683"/>
      <c r="Y103" s="716"/>
      <c r="Z103" s="716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</row>
    <row r="104" spans="1:50" s="66" customFormat="1" ht="12.75">
      <c r="A104" s="277" t="s">
        <v>236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453" t="s">
        <v>242</v>
      </c>
      <c r="L104" s="819" t="s">
        <v>379</v>
      </c>
      <c r="M104" s="819"/>
      <c r="N104" s="519"/>
      <c r="O104" s="519"/>
      <c r="P104" s="519"/>
      <c r="Q104" s="519"/>
      <c r="R104" s="398"/>
      <c r="S104" s="519"/>
      <c r="T104" s="575"/>
      <c r="U104" s="519"/>
      <c r="V104" s="397"/>
      <c r="W104" s="690"/>
      <c r="X104" s="690"/>
      <c r="Y104" s="723"/>
      <c r="Z104" s="723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</row>
    <row r="105" spans="1:50" s="66" customFormat="1" ht="12.75">
      <c r="A105" s="277" t="s">
        <v>135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444" t="s">
        <v>25</v>
      </c>
      <c r="L105" s="454" t="s">
        <v>181</v>
      </c>
      <c r="M105" s="444"/>
      <c r="N105" s="516"/>
      <c r="O105" s="516"/>
      <c r="P105" s="516"/>
      <c r="Q105" s="516"/>
      <c r="R105" s="385"/>
      <c r="S105" s="516"/>
      <c r="T105" s="571"/>
      <c r="U105" s="516"/>
      <c r="V105" s="386"/>
      <c r="W105" s="442"/>
      <c r="X105" s="442"/>
      <c r="Y105" s="719"/>
      <c r="Z105" s="719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</row>
    <row r="106" spans="1:26" s="161" customFormat="1" ht="12.75">
      <c r="A106" s="172" t="s">
        <v>237</v>
      </c>
      <c r="B106" s="172">
        <v>1</v>
      </c>
      <c r="C106" s="172"/>
      <c r="D106" s="172"/>
      <c r="E106" s="172"/>
      <c r="F106" s="172"/>
      <c r="G106" s="172"/>
      <c r="H106" s="172"/>
      <c r="I106" s="172"/>
      <c r="J106" s="172">
        <v>111</v>
      </c>
      <c r="K106" s="169">
        <v>3</v>
      </c>
      <c r="L106" s="169" t="s">
        <v>0</v>
      </c>
      <c r="M106" s="169"/>
      <c r="N106" s="134">
        <f aca="true" t="shared" si="37" ref="N106:S106">N107+N116+N122</f>
        <v>542900</v>
      </c>
      <c r="O106" s="134">
        <f t="shared" si="37"/>
        <v>570950</v>
      </c>
      <c r="P106" s="134">
        <f t="shared" si="37"/>
        <v>546467</v>
      </c>
      <c r="Q106" s="134">
        <f t="shared" si="37"/>
        <v>570900</v>
      </c>
      <c r="R106" s="126">
        <f t="shared" si="37"/>
        <v>0</v>
      </c>
      <c r="S106" s="134">
        <f t="shared" si="37"/>
        <v>0</v>
      </c>
      <c r="T106" s="555">
        <f>T107+T116</f>
        <v>570900</v>
      </c>
      <c r="U106" s="134">
        <f aca="true" t="shared" si="38" ref="U106:U120">W106-T106</f>
        <v>24463</v>
      </c>
      <c r="V106" s="319">
        <f>V107+V116</f>
        <v>551681</v>
      </c>
      <c r="W106" s="669">
        <f>W107+W116</f>
        <v>595363</v>
      </c>
      <c r="X106" s="669">
        <f>X107+X116</f>
        <v>561009</v>
      </c>
      <c r="Y106" s="660">
        <f>X106/W106</f>
        <v>0.9422973883160357</v>
      </c>
      <c r="Z106" s="660">
        <f>Z107+Z116</f>
        <v>577000</v>
      </c>
    </row>
    <row r="107" spans="1:26" s="161" customFormat="1" ht="12.75">
      <c r="A107" s="172" t="s">
        <v>237</v>
      </c>
      <c r="B107" s="172">
        <v>1</v>
      </c>
      <c r="C107" s="172"/>
      <c r="D107" s="172"/>
      <c r="E107" s="172"/>
      <c r="F107" s="172"/>
      <c r="G107" s="172"/>
      <c r="H107" s="172"/>
      <c r="I107" s="172"/>
      <c r="J107" s="172">
        <v>111</v>
      </c>
      <c r="K107" s="174">
        <v>31</v>
      </c>
      <c r="L107" s="174" t="s">
        <v>194</v>
      </c>
      <c r="M107" s="174"/>
      <c r="N107" s="134">
        <f aca="true" t="shared" si="39" ref="N107:Z107">N108+N111+N113</f>
        <v>483800</v>
      </c>
      <c r="O107" s="134">
        <f>O108+O111+O113</f>
        <v>486200</v>
      </c>
      <c r="P107" s="134">
        <f t="shared" si="39"/>
        <v>462679</v>
      </c>
      <c r="Q107" s="134">
        <f t="shared" si="39"/>
        <v>493800</v>
      </c>
      <c r="R107" s="126">
        <f t="shared" si="39"/>
        <v>0</v>
      </c>
      <c r="S107" s="134">
        <f t="shared" si="39"/>
        <v>0</v>
      </c>
      <c r="T107" s="555">
        <f t="shared" si="39"/>
        <v>493800</v>
      </c>
      <c r="U107" s="134">
        <f t="shared" si="38"/>
        <v>25142</v>
      </c>
      <c r="V107" s="319">
        <f t="shared" si="39"/>
        <v>478260</v>
      </c>
      <c r="W107" s="669">
        <f>W108+W111+W113</f>
        <v>518942</v>
      </c>
      <c r="X107" s="669">
        <f>X108+X111+X113</f>
        <v>485257</v>
      </c>
      <c r="Y107" s="660">
        <f aca="true" t="shared" si="40" ref="Y107:Y127">X107/W107</f>
        <v>0.9350890851000689</v>
      </c>
      <c r="Z107" s="660">
        <f t="shared" si="39"/>
        <v>507800</v>
      </c>
    </row>
    <row r="108" spans="1:26" s="161" customFormat="1" ht="12.75">
      <c r="A108" s="172" t="s">
        <v>237</v>
      </c>
      <c r="B108" s="172">
        <v>1</v>
      </c>
      <c r="C108" s="172"/>
      <c r="D108" s="172"/>
      <c r="E108" s="172"/>
      <c r="F108" s="172"/>
      <c r="G108" s="172"/>
      <c r="H108" s="172"/>
      <c r="I108" s="172"/>
      <c r="J108" s="172">
        <v>111</v>
      </c>
      <c r="K108" s="169">
        <v>311</v>
      </c>
      <c r="L108" s="803" t="s">
        <v>196</v>
      </c>
      <c r="M108" s="804"/>
      <c r="N108" s="134">
        <f aca="true" t="shared" si="41" ref="N108:Z108">N109+N110</f>
        <v>410000</v>
      </c>
      <c r="O108" s="134">
        <f>O109+O110</f>
        <v>414000</v>
      </c>
      <c r="P108" s="134">
        <f t="shared" si="41"/>
        <v>394777</v>
      </c>
      <c r="Q108" s="134">
        <f t="shared" si="41"/>
        <v>420000</v>
      </c>
      <c r="R108" s="126">
        <f t="shared" si="41"/>
        <v>0</v>
      </c>
      <c r="S108" s="134">
        <f t="shared" si="41"/>
        <v>0</v>
      </c>
      <c r="T108" s="555">
        <f t="shared" si="41"/>
        <v>420000</v>
      </c>
      <c r="U108" s="134">
        <f t="shared" si="38"/>
        <v>26447</v>
      </c>
      <c r="V108" s="319">
        <f t="shared" si="41"/>
        <v>411736</v>
      </c>
      <c r="W108" s="669">
        <f>W109</f>
        <v>446447</v>
      </c>
      <c r="X108" s="669">
        <f>X109</f>
        <v>416779</v>
      </c>
      <c r="Y108" s="660">
        <f t="shared" si="40"/>
        <v>0.9335464232036501</v>
      </c>
      <c r="Z108" s="660">
        <f t="shared" si="41"/>
        <v>430000</v>
      </c>
    </row>
    <row r="109" spans="1:26" s="161" customFormat="1" ht="12.75">
      <c r="A109" s="172" t="s">
        <v>237</v>
      </c>
      <c r="B109" s="172">
        <v>1</v>
      </c>
      <c r="C109" s="172"/>
      <c r="D109" s="172"/>
      <c r="E109" s="172"/>
      <c r="F109" s="172"/>
      <c r="G109" s="172"/>
      <c r="H109" s="172"/>
      <c r="I109" s="172"/>
      <c r="J109" s="172">
        <v>111</v>
      </c>
      <c r="K109" s="174">
        <v>3111</v>
      </c>
      <c r="L109" s="800" t="s">
        <v>195</v>
      </c>
      <c r="M109" s="799"/>
      <c r="N109" s="134">
        <v>410000</v>
      </c>
      <c r="O109" s="134">
        <v>414000</v>
      </c>
      <c r="P109" s="134">
        <v>394777</v>
      </c>
      <c r="Q109" s="134">
        <v>420000</v>
      </c>
      <c r="R109" s="126">
        <v>0</v>
      </c>
      <c r="S109" s="134">
        <v>0</v>
      </c>
      <c r="T109" s="555">
        <v>420000</v>
      </c>
      <c r="U109" s="134">
        <f t="shared" si="38"/>
        <v>26447</v>
      </c>
      <c r="V109" s="319">
        <v>411736</v>
      </c>
      <c r="W109" s="669">
        <v>446447</v>
      </c>
      <c r="X109" s="669">
        <v>416779</v>
      </c>
      <c r="Y109" s="660">
        <f t="shared" si="40"/>
        <v>0.9335464232036501</v>
      </c>
      <c r="Z109" s="660">
        <v>430000</v>
      </c>
    </row>
    <row r="110" spans="1:26" s="161" customFormat="1" ht="12.75" hidden="1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4">
        <v>3113</v>
      </c>
      <c r="L110" s="177" t="s">
        <v>148</v>
      </c>
      <c r="M110" s="178"/>
      <c r="N110" s="134">
        <v>0</v>
      </c>
      <c r="O110" s="134"/>
      <c r="P110" s="134"/>
      <c r="Q110" s="134">
        <v>0</v>
      </c>
      <c r="R110" s="126"/>
      <c r="S110" s="134"/>
      <c r="T110" s="555">
        <v>0</v>
      </c>
      <c r="U110" s="134">
        <f t="shared" si="38"/>
        <v>0</v>
      </c>
      <c r="V110" s="319"/>
      <c r="W110" s="669"/>
      <c r="X110" s="669"/>
      <c r="Y110" s="660" t="e">
        <f t="shared" si="40"/>
        <v>#DIV/0!</v>
      </c>
      <c r="Z110" s="660">
        <v>0</v>
      </c>
    </row>
    <row r="111" spans="1:26" s="161" customFormat="1" ht="12.75">
      <c r="A111" s="172" t="s">
        <v>237</v>
      </c>
      <c r="B111" s="172">
        <v>1</v>
      </c>
      <c r="C111" s="172"/>
      <c r="D111" s="172"/>
      <c r="E111" s="172"/>
      <c r="F111" s="172"/>
      <c r="G111" s="172"/>
      <c r="H111" s="172"/>
      <c r="I111" s="172"/>
      <c r="J111" s="172">
        <v>111</v>
      </c>
      <c r="K111" s="169">
        <v>312</v>
      </c>
      <c r="L111" s="170" t="s">
        <v>3</v>
      </c>
      <c r="M111" s="171"/>
      <c r="N111" s="134">
        <f aca="true" t="shared" si="42" ref="N111:Z111">N112</f>
        <v>0</v>
      </c>
      <c r="O111" s="134">
        <v>0</v>
      </c>
      <c r="P111" s="134">
        <v>0</v>
      </c>
      <c r="Q111" s="134">
        <f t="shared" si="42"/>
        <v>0</v>
      </c>
      <c r="R111" s="126">
        <f t="shared" si="42"/>
        <v>0</v>
      </c>
      <c r="S111" s="134">
        <f t="shared" si="42"/>
        <v>0</v>
      </c>
      <c r="T111" s="555">
        <f t="shared" si="42"/>
        <v>0</v>
      </c>
      <c r="U111" s="134">
        <f t="shared" si="38"/>
        <v>0</v>
      </c>
      <c r="V111" s="319">
        <f t="shared" si="42"/>
        <v>0</v>
      </c>
      <c r="W111" s="669">
        <f t="shared" si="42"/>
        <v>0</v>
      </c>
      <c r="X111" s="669">
        <f t="shared" si="42"/>
        <v>0</v>
      </c>
      <c r="Y111" s="660" t="e">
        <f>X111/W111</f>
        <v>#DIV/0!</v>
      </c>
      <c r="Z111" s="660">
        <f t="shared" si="42"/>
        <v>2000</v>
      </c>
    </row>
    <row r="112" spans="1:26" s="161" customFormat="1" ht="12.75">
      <c r="A112" s="172" t="s">
        <v>237</v>
      </c>
      <c r="B112" s="172">
        <v>1</v>
      </c>
      <c r="C112" s="172"/>
      <c r="D112" s="172"/>
      <c r="E112" s="172"/>
      <c r="F112" s="172"/>
      <c r="G112" s="172"/>
      <c r="H112" s="172"/>
      <c r="I112" s="172"/>
      <c r="J112" s="172">
        <v>111</v>
      </c>
      <c r="K112" s="174">
        <v>3121</v>
      </c>
      <c r="L112" s="177" t="s">
        <v>3</v>
      </c>
      <c r="M112" s="178"/>
      <c r="N112" s="134">
        <v>0</v>
      </c>
      <c r="O112" s="134">
        <v>0</v>
      </c>
      <c r="P112" s="134">
        <v>0</v>
      </c>
      <c r="Q112" s="134">
        <v>0</v>
      </c>
      <c r="R112" s="126">
        <v>0</v>
      </c>
      <c r="S112" s="134">
        <v>0</v>
      </c>
      <c r="T112" s="555">
        <v>0</v>
      </c>
      <c r="U112" s="134">
        <f t="shared" si="38"/>
        <v>0</v>
      </c>
      <c r="V112" s="319">
        <v>0</v>
      </c>
      <c r="W112" s="669">
        <v>0</v>
      </c>
      <c r="X112" s="669">
        <v>0</v>
      </c>
      <c r="Y112" s="660" t="e">
        <f t="shared" si="40"/>
        <v>#DIV/0!</v>
      </c>
      <c r="Z112" s="660">
        <v>2000</v>
      </c>
    </row>
    <row r="113" spans="1:26" s="161" customFormat="1" ht="12.75">
      <c r="A113" s="172" t="s">
        <v>237</v>
      </c>
      <c r="B113" s="172">
        <v>1</v>
      </c>
      <c r="C113" s="172"/>
      <c r="D113" s="172"/>
      <c r="E113" s="172"/>
      <c r="F113" s="172"/>
      <c r="G113" s="172"/>
      <c r="H113" s="172"/>
      <c r="I113" s="172"/>
      <c r="J113" s="172">
        <v>111</v>
      </c>
      <c r="K113" s="169">
        <v>313</v>
      </c>
      <c r="L113" s="170" t="s">
        <v>4</v>
      </c>
      <c r="M113" s="171"/>
      <c r="N113" s="134">
        <f aca="true" t="shared" si="43" ref="N113:Z113">N114+N115</f>
        <v>73800</v>
      </c>
      <c r="O113" s="134">
        <f t="shared" si="43"/>
        <v>72200</v>
      </c>
      <c r="P113" s="134">
        <f t="shared" si="43"/>
        <v>67902</v>
      </c>
      <c r="Q113" s="134">
        <f t="shared" si="43"/>
        <v>73800</v>
      </c>
      <c r="R113" s="126">
        <f t="shared" si="43"/>
        <v>0</v>
      </c>
      <c r="S113" s="134">
        <f t="shared" si="43"/>
        <v>0</v>
      </c>
      <c r="T113" s="555">
        <f t="shared" si="43"/>
        <v>73800</v>
      </c>
      <c r="U113" s="134">
        <f t="shared" si="38"/>
        <v>-1305</v>
      </c>
      <c r="V113" s="319">
        <f t="shared" si="43"/>
        <v>66524</v>
      </c>
      <c r="W113" s="669">
        <f>W114+W115</f>
        <v>72495</v>
      </c>
      <c r="X113" s="669">
        <f>X114+X115</f>
        <v>68478</v>
      </c>
      <c r="Y113" s="660">
        <f t="shared" si="40"/>
        <v>0.9445892820194496</v>
      </c>
      <c r="Z113" s="660">
        <f t="shared" si="43"/>
        <v>75800</v>
      </c>
    </row>
    <row r="114" spans="1:26" s="161" customFormat="1" ht="12.75">
      <c r="A114" s="172" t="s">
        <v>237</v>
      </c>
      <c r="B114" s="172">
        <v>1</v>
      </c>
      <c r="C114" s="172"/>
      <c r="D114" s="172"/>
      <c r="E114" s="172"/>
      <c r="F114" s="172"/>
      <c r="G114" s="172"/>
      <c r="H114" s="172"/>
      <c r="I114" s="172"/>
      <c r="J114" s="172">
        <v>111</v>
      </c>
      <c r="K114" s="174">
        <v>3132</v>
      </c>
      <c r="L114" s="177" t="s">
        <v>197</v>
      </c>
      <c r="M114" s="178"/>
      <c r="N114" s="134">
        <v>66000</v>
      </c>
      <c r="O114" s="134">
        <v>65000</v>
      </c>
      <c r="P114" s="134">
        <v>61191</v>
      </c>
      <c r="Q114" s="134">
        <v>66000</v>
      </c>
      <c r="R114" s="126">
        <v>0</v>
      </c>
      <c r="S114" s="134">
        <v>0</v>
      </c>
      <c r="T114" s="555">
        <v>66000</v>
      </c>
      <c r="U114" s="134">
        <f t="shared" si="38"/>
        <v>-533</v>
      </c>
      <c r="V114" s="319">
        <v>60086</v>
      </c>
      <c r="W114" s="669">
        <v>65467</v>
      </c>
      <c r="X114" s="669">
        <v>61733</v>
      </c>
      <c r="Y114" s="660">
        <f t="shared" si="40"/>
        <v>0.9429636305314127</v>
      </c>
      <c r="Z114" s="660">
        <v>68000</v>
      </c>
    </row>
    <row r="115" spans="1:26" s="161" customFormat="1" ht="12.75">
      <c r="A115" s="172" t="s">
        <v>237</v>
      </c>
      <c r="B115" s="172">
        <v>1</v>
      </c>
      <c r="C115" s="172"/>
      <c r="D115" s="172"/>
      <c r="E115" s="172"/>
      <c r="F115" s="172"/>
      <c r="G115" s="172"/>
      <c r="H115" s="172"/>
      <c r="I115" s="172"/>
      <c r="J115" s="172">
        <v>111</v>
      </c>
      <c r="K115" s="174">
        <v>3133</v>
      </c>
      <c r="L115" s="800" t="s">
        <v>199</v>
      </c>
      <c r="M115" s="799"/>
      <c r="N115" s="134">
        <v>7800</v>
      </c>
      <c r="O115" s="134">
        <v>7200</v>
      </c>
      <c r="P115" s="134">
        <v>6711</v>
      </c>
      <c r="Q115" s="134">
        <v>7800</v>
      </c>
      <c r="R115" s="126">
        <v>0</v>
      </c>
      <c r="S115" s="134">
        <v>0</v>
      </c>
      <c r="T115" s="555">
        <v>7800</v>
      </c>
      <c r="U115" s="134">
        <f t="shared" si="38"/>
        <v>-772</v>
      </c>
      <c r="V115" s="319">
        <v>6438</v>
      </c>
      <c r="W115" s="669">
        <v>7028</v>
      </c>
      <c r="X115" s="669">
        <v>6745</v>
      </c>
      <c r="Y115" s="660">
        <f t="shared" si="40"/>
        <v>0.9597324985771201</v>
      </c>
      <c r="Z115" s="660">
        <v>7800</v>
      </c>
    </row>
    <row r="116" spans="1:26" s="161" customFormat="1" ht="12.75">
      <c r="A116" s="172" t="s">
        <v>237</v>
      </c>
      <c r="B116" s="172">
        <v>1</v>
      </c>
      <c r="C116" s="172"/>
      <c r="D116" s="172"/>
      <c r="E116" s="172"/>
      <c r="F116" s="172"/>
      <c r="G116" s="172"/>
      <c r="H116" s="172"/>
      <c r="I116" s="172"/>
      <c r="J116" s="172">
        <v>111</v>
      </c>
      <c r="K116" s="174">
        <v>32</v>
      </c>
      <c r="L116" s="177" t="s">
        <v>5</v>
      </c>
      <c r="M116" s="178"/>
      <c r="N116" s="134">
        <f aca="true" t="shared" si="44" ref="N116:Z116">N117+N119</f>
        <v>59100</v>
      </c>
      <c r="O116" s="134">
        <f t="shared" si="44"/>
        <v>84750</v>
      </c>
      <c r="P116" s="134">
        <f t="shared" si="44"/>
        <v>83788</v>
      </c>
      <c r="Q116" s="134">
        <f t="shared" si="44"/>
        <v>77100</v>
      </c>
      <c r="R116" s="126">
        <f t="shared" si="44"/>
        <v>0</v>
      </c>
      <c r="S116" s="134">
        <f t="shared" si="44"/>
        <v>0</v>
      </c>
      <c r="T116" s="555">
        <f t="shared" si="44"/>
        <v>77100</v>
      </c>
      <c r="U116" s="134">
        <f t="shared" si="38"/>
        <v>-679</v>
      </c>
      <c r="V116" s="319">
        <f t="shared" si="44"/>
        <v>73421</v>
      </c>
      <c r="W116" s="669">
        <f>W117+W119</f>
        <v>76421</v>
      </c>
      <c r="X116" s="669">
        <f>X117+X119</f>
        <v>75752</v>
      </c>
      <c r="Y116" s="660">
        <f t="shared" si="40"/>
        <v>0.9912458617395742</v>
      </c>
      <c r="Z116" s="660">
        <f t="shared" si="44"/>
        <v>69200</v>
      </c>
    </row>
    <row r="117" spans="1:26" s="161" customFormat="1" ht="12.75">
      <c r="A117" s="172" t="s">
        <v>237</v>
      </c>
      <c r="B117" s="172">
        <v>1</v>
      </c>
      <c r="C117" s="172"/>
      <c r="D117" s="172"/>
      <c r="E117" s="172"/>
      <c r="F117" s="172"/>
      <c r="G117" s="172"/>
      <c r="H117" s="172"/>
      <c r="I117" s="172"/>
      <c r="J117" s="172">
        <v>111</v>
      </c>
      <c r="K117" s="169">
        <v>321</v>
      </c>
      <c r="L117" s="169" t="s">
        <v>6</v>
      </c>
      <c r="M117" s="169"/>
      <c r="N117" s="134">
        <f aca="true" t="shared" si="45" ref="N117:Z117">N118</f>
        <v>4100</v>
      </c>
      <c r="O117" s="134">
        <f t="shared" si="45"/>
        <v>4750</v>
      </c>
      <c r="P117" s="134">
        <f t="shared" si="45"/>
        <v>4825</v>
      </c>
      <c r="Q117" s="134">
        <f t="shared" si="45"/>
        <v>4100</v>
      </c>
      <c r="R117" s="126">
        <f t="shared" si="45"/>
        <v>0</v>
      </c>
      <c r="S117" s="134">
        <f t="shared" si="45"/>
        <v>0</v>
      </c>
      <c r="T117" s="555">
        <f t="shared" si="45"/>
        <v>4100</v>
      </c>
      <c r="U117" s="134">
        <f t="shared" si="38"/>
        <v>6033</v>
      </c>
      <c r="V117" s="319">
        <f t="shared" si="45"/>
        <v>10133</v>
      </c>
      <c r="W117" s="669">
        <f>W118</f>
        <v>10133</v>
      </c>
      <c r="X117" s="669">
        <f>X118</f>
        <v>5725</v>
      </c>
      <c r="Y117" s="660">
        <f t="shared" si="40"/>
        <v>0.5649856903187604</v>
      </c>
      <c r="Z117" s="660">
        <f t="shared" si="45"/>
        <v>4200</v>
      </c>
    </row>
    <row r="118" spans="1:26" s="161" customFormat="1" ht="12.75">
      <c r="A118" s="172" t="s">
        <v>237</v>
      </c>
      <c r="B118" s="172">
        <v>1</v>
      </c>
      <c r="C118" s="172"/>
      <c r="D118" s="172"/>
      <c r="E118" s="172"/>
      <c r="F118" s="172"/>
      <c r="G118" s="172"/>
      <c r="H118" s="172"/>
      <c r="I118" s="172"/>
      <c r="J118" s="172">
        <v>111</v>
      </c>
      <c r="K118" s="174">
        <v>3212</v>
      </c>
      <c r="L118" s="174" t="s">
        <v>356</v>
      </c>
      <c r="M118" s="174"/>
      <c r="N118" s="134">
        <v>4100</v>
      </c>
      <c r="O118" s="134">
        <v>4750</v>
      </c>
      <c r="P118" s="134">
        <v>4825</v>
      </c>
      <c r="Q118" s="134">
        <v>4100</v>
      </c>
      <c r="R118" s="126">
        <v>0</v>
      </c>
      <c r="S118" s="134">
        <v>0</v>
      </c>
      <c r="T118" s="555">
        <v>4100</v>
      </c>
      <c r="U118" s="134">
        <f t="shared" si="38"/>
        <v>6033</v>
      </c>
      <c r="V118" s="319">
        <v>10133</v>
      </c>
      <c r="W118" s="669">
        <v>10133</v>
      </c>
      <c r="X118" s="669">
        <v>5725</v>
      </c>
      <c r="Y118" s="660">
        <f t="shared" si="40"/>
        <v>0.5649856903187604</v>
      </c>
      <c r="Z118" s="660">
        <v>4200</v>
      </c>
    </row>
    <row r="119" spans="1:26" s="161" customFormat="1" ht="12.75">
      <c r="A119" s="172" t="s">
        <v>237</v>
      </c>
      <c r="B119" s="172">
        <v>1</v>
      </c>
      <c r="C119" s="172"/>
      <c r="D119" s="172"/>
      <c r="E119" s="172"/>
      <c r="F119" s="172"/>
      <c r="G119" s="172"/>
      <c r="H119" s="172"/>
      <c r="I119" s="172"/>
      <c r="J119" s="172">
        <v>111</v>
      </c>
      <c r="K119" s="169">
        <v>329</v>
      </c>
      <c r="L119" s="803" t="s">
        <v>34</v>
      </c>
      <c r="M119" s="804"/>
      <c r="N119" s="134">
        <f aca="true" t="shared" si="46" ref="N119:Z119">N120+N121</f>
        <v>55000</v>
      </c>
      <c r="O119" s="134">
        <f t="shared" si="46"/>
        <v>80000</v>
      </c>
      <c r="P119" s="134">
        <f t="shared" si="46"/>
        <v>78963</v>
      </c>
      <c r="Q119" s="134">
        <f t="shared" si="46"/>
        <v>73000</v>
      </c>
      <c r="R119" s="126">
        <f t="shared" si="46"/>
        <v>0</v>
      </c>
      <c r="S119" s="134">
        <f t="shared" si="46"/>
        <v>0</v>
      </c>
      <c r="T119" s="555">
        <f t="shared" si="46"/>
        <v>73000</v>
      </c>
      <c r="U119" s="134">
        <f t="shared" si="38"/>
        <v>-6712</v>
      </c>
      <c r="V119" s="319">
        <f t="shared" si="46"/>
        <v>63288</v>
      </c>
      <c r="W119" s="669">
        <f>W120+W121</f>
        <v>66288</v>
      </c>
      <c r="X119" s="669">
        <f>X120+X121</f>
        <v>70027</v>
      </c>
      <c r="Y119" s="660">
        <f t="shared" si="40"/>
        <v>1.0564053825730146</v>
      </c>
      <c r="Z119" s="660">
        <f t="shared" si="46"/>
        <v>65000</v>
      </c>
    </row>
    <row r="120" spans="1:26" s="161" customFormat="1" ht="12.75">
      <c r="A120" s="172" t="s">
        <v>237</v>
      </c>
      <c r="B120" s="172">
        <v>1</v>
      </c>
      <c r="C120" s="172"/>
      <c r="D120" s="172"/>
      <c r="E120" s="172"/>
      <c r="F120" s="172"/>
      <c r="G120" s="172"/>
      <c r="H120" s="172"/>
      <c r="I120" s="172"/>
      <c r="J120" s="172">
        <v>111</v>
      </c>
      <c r="K120" s="174">
        <v>3293</v>
      </c>
      <c r="L120" s="177" t="s">
        <v>75</v>
      </c>
      <c r="M120" s="178"/>
      <c r="N120" s="134">
        <v>52000</v>
      </c>
      <c r="O120" s="134">
        <v>80000</v>
      </c>
      <c r="P120" s="134">
        <v>78963</v>
      </c>
      <c r="Q120" s="134">
        <v>70000</v>
      </c>
      <c r="R120" s="126">
        <v>0</v>
      </c>
      <c r="S120" s="134">
        <v>0</v>
      </c>
      <c r="T120" s="555">
        <v>70000</v>
      </c>
      <c r="U120" s="134">
        <f t="shared" si="38"/>
        <v>-6712</v>
      </c>
      <c r="V120" s="319">
        <v>63288</v>
      </c>
      <c r="W120" s="669">
        <v>63288</v>
      </c>
      <c r="X120" s="669">
        <v>67377</v>
      </c>
      <c r="Y120" s="660">
        <f t="shared" si="40"/>
        <v>1.0646094046264696</v>
      </c>
      <c r="Z120" s="660">
        <v>60000</v>
      </c>
    </row>
    <row r="121" spans="1:26" s="161" customFormat="1" ht="13.5" thickBot="1">
      <c r="A121" s="172" t="s">
        <v>237</v>
      </c>
      <c r="B121" s="172">
        <v>1</v>
      </c>
      <c r="C121" s="172"/>
      <c r="D121" s="172"/>
      <c r="E121" s="172"/>
      <c r="F121" s="172"/>
      <c r="G121" s="172"/>
      <c r="H121" s="172"/>
      <c r="I121" s="172"/>
      <c r="J121" s="172">
        <v>111</v>
      </c>
      <c r="K121" s="174">
        <v>3299</v>
      </c>
      <c r="L121" s="174" t="s">
        <v>200</v>
      </c>
      <c r="M121" s="174"/>
      <c r="N121" s="134">
        <v>3000</v>
      </c>
      <c r="O121" s="134">
        <v>0</v>
      </c>
      <c r="P121" s="134">
        <v>0</v>
      </c>
      <c r="Q121" s="134">
        <v>3000</v>
      </c>
      <c r="R121" s="126">
        <v>0</v>
      </c>
      <c r="S121" s="134">
        <v>0</v>
      </c>
      <c r="T121" s="555">
        <v>3000</v>
      </c>
      <c r="U121" s="134">
        <f>W121-T121</f>
        <v>0</v>
      </c>
      <c r="V121" s="319">
        <v>0</v>
      </c>
      <c r="W121" s="669">
        <v>3000</v>
      </c>
      <c r="X121" s="669">
        <v>2650</v>
      </c>
      <c r="Y121" s="660">
        <f t="shared" si="40"/>
        <v>0.8833333333333333</v>
      </c>
      <c r="Z121" s="660">
        <v>5000</v>
      </c>
    </row>
    <row r="122" spans="1:26" ht="13.5" hidden="1" thickBot="1">
      <c r="A122" s="172" t="s">
        <v>237</v>
      </c>
      <c r="B122" s="172">
        <v>1</v>
      </c>
      <c r="C122" s="172"/>
      <c r="D122" s="172">
        <v>3</v>
      </c>
      <c r="E122" s="172"/>
      <c r="F122" s="172">
        <v>5</v>
      </c>
      <c r="G122" s="172"/>
      <c r="H122" s="172"/>
      <c r="I122" s="172"/>
      <c r="J122" s="172">
        <v>111</v>
      </c>
      <c r="K122" s="15">
        <v>38</v>
      </c>
      <c r="L122" s="16" t="s">
        <v>173</v>
      </c>
      <c r="M122" s="29"/>
      <c r="N122" s="180">
        <f>N123</f>
        <v>0</v>
      </c>
      <c r="O122" s="180"/>
      <c r="P122" s="180"/>
      <c r="Q122" s="180">
        <f>Q123</f>
        <v>0</v>
      </c>
      <c r="R122" s="143"/>
      <c r="S122" s="180"/>
      <c r="T122" s="576">
        <f>T123</f>
        <v>0</v>
      </c>
      <c r="U122" s="180"/>
      <c r="V122" s="333"/>
      <c r="W122" s="677"/>
      <c r="X122" s="677"/>
      <c r="Y122" s="660" t="e">
        <f t="shared" si="40"/>
        <v>#DIV/0!</v>
      </c>
      <c r="Z122" s="705">
        <f>Z123</f>
        <v>0</v>
      </c>
    </row>
    <row r="123" spans="1:26" ht="13.5" hidden="1" thickBot="1">
      <c r="A123" s="172" t="s">
        <v>237</v>
      </c>
      <c r="B123" s="172">
        <v>1</v>
      </c>
      <c r="C123" s="172"/>
      <c r="D123" s="172">
        <v>3</v>
      </c>
      <c r="E123" s="172"/>
      <c r="F123" s="172">
        <v>5</v>
      </c>
      <c r="G123" s="172"/>
      <c r="H123" s="172"/>
      <c r="I123" s="172"/>
      <c r="J123" s="172">
        <v>111</v>
      </c>
      <c r="K123" s="63">
        <v>381</v>
      </c>
      <c r="L123" s="803" t="s">
        <v>173</v>
      </c>
      <c r="M123" s="804"/>
      <c r="N123" s="180"/>
      <c r="O123" s="180"/>
      <c r="P123" s="180"/>
      <c r="Q123" s="180"/>
      <c r="R123" s="143"/>
      <c r="S123" s="180"/>
      <c r="T123" s="576"/>
      <c r="U123" s="180"/>
      <c r="V123" s="333"/>
      <c r="W123" s="677"/>
      <c r="X123" s="677"/>
      <c r="Y123" s="660" t="e">
        <f t="shared" si="40"/>
        <v>#DIV/0!</v>
      </c>
      <c r="Z123" s="705"/>
    </row>
    <row r="124" spans="1:26" ht="13.5" hidden="1" thickBot="1">
      <c r="A124" s="172" t="s">
        <v>237</v>
      </c>
      <c r="B124" s="172">
        <v>1</v>
      </c>
      <c r="C124" s="172"/>
      <c r="D124" s="172">
        <v>3</v>
      </c>
      <c r="E124" s="172"/>
      <c r="F124" s="172">
        <v>5</v>
      </c>
      <c r="G124" s="172"/>
      <c r="H124" s="172"/>
      <c r="I124" s="172"/>
      <c r="J124" s="172">
        <v>111</v>
      </c>
      <c r="K124" s="15">
        <v>3811</v>
      </c>
      <c r="L124" s="16" t="s">
        <v>97</v>
      </c>
      <c r="M124" s="29"/>
      <c r="N124" s="180"/>
      <c r="O124" s="180"/>
      <c r="P124" s="180"/>
      <c r="Q124" s="180"/>
      <c r="R124" s="143"/>
      <c r="S124" s="180"/>
      <c r="T124" s="576"/>
      <c r="U124" s="180"/>
      <c r="V124" s="333"/>
      <c r="W124" s="677"/>
      <c r="X124" s="677"/>
      <c r="Y124" s="660" t="e">
        <f t="shared" si="40"/>
        <v>#DIV/0!</v>
      </c>
      <c r="Z124" s="705"/>
    </row>
    <row r="125" spans="1:50" s="439" customFormat="1" ht="12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455"/>
      <c r="L125" s="456" t="s">
        <v>122</v>
      </c>
      <c r="M125" s="455"/>
      <c r="N125" s="520">
        <f aca="true" t="shared" si="47" ref="N125:Z125">N106</f>
        <v>542900</v>
      </c>
      <c r="O125" s="520">
        <f t="shared" si="47"/>
        <v>570950</v>
      </c>
      <c r="P125" s="520">
        <f t="shared" si="47"/>
        <v>546467</v>
      </c>
      <c r="Q125" s="520">
        <f t="shared" si="47"/>
        <v>570900</v>
      </c>
      <c r="R125" s="388">
        <f t="shared" si="47"/>
        <v>0</v>
      </c>
      <c r="S125" s="520">
        <f t="shared" si="47"/>
        <v>0</v>
      </c>
      <c r="T125" s="577">
        <f t="shared" si="47"/>
        <v>570900</v>
      </c>
      <c r="U125" s="520">
        <f t="shared" si="47"/>
        <v>24463</v>
      </c>
      <c r="V125" s="389">
        <f t="shared" si="47"/>
        <v>551681</v>
      </c>
      <c r="W125" s="691">
        <f>W106</f>
        <v>595363</v>
      </c>
      <c r="X125" s="691">
        <f>X106</f>
        <v>561009</v>
      </c>
      <c r="Y125" s="662">
        <f t="shared" si="40"/>
        <v>0.9422973883160357</v>
      </c>
      <c r="Z125" s="724">
        <f t="shared" si="47"/>
        <v>577000</v>
      </c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</row>
    <row r="126" spans="1:50" s="66" customFormat="1" ht="12.75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449"/>
      <c r="L126" s="860" t="s">
        <v>240</v>
      </c>
      <c r="M126" s="861"/>
      <c r="N126" s="517">
        <f aca="true" t="shared" si="48" ref="N126:S127">N125</f>
        <v>542900</v>
      </c>
      <c r="O126" s="517">
        <f>O125</f>
        <v>570950</v>
      </c>
      <c r="P126" s="517">
        <f t="shared" si="48"/>
        <v>546467</v>
      </c>
      <c r="Q126" s="517">
        <f t="shared" si="48"/>
        <v>570900</v>
      </c>
      <c r="R126" s="401">
        <f t="shared" si="48"/>
        <v>0</v>
      </c>
      <c r="S126" s="517">
        <f t="shared" si="48"/>
        <v>0</v>
      </c>
      <c r="T126" s="572">
        <f aca="true" t="shared" si="49" ref="T126:Z127">T125</f>
        <v>570900</v>
      </c>
      <c r="U126" s="517">
        <f t="shared" si="49"/>
        <v>24463</v>
      </c>
      <c r="V126" s="354">
        <f t="shared" si="49"/>
        <v>551681</v>
      </c>
      <c r="W126" s="676">
        <f t="shared" si="49"/>
        <v>595363</v>
      </c>
      <c r="X126" s="676">
        <f>X125</f>
        <v>561009</v>
      </c>
      <c r="Y126" s="713">
        <f t="shared" si="40"/>
        <v>0.9422973883160357</v>
      </c>
      <c r="Z126" s="713">
        <f t="shared" si="49"/>
        <v>577000</v>
      </c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</row>
    <row r="127" spans="1:50" s="66" customFormat="1" ht="12.75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457"/>
      <c r="L127" s="822" t="s">
        <v>232</v>
      </c>
      <c r="M127" s="823"/>
      <c r="N127" s="521">
        <f t="shared" si="48"/>
        <v>542900</v>
      </c>
      <c r="O127" s="521">
        <f>O126</f>
        <v>570950</v>
      </c>
      <c r="P127" s="521">
        <f t="shared" si="48"/>
        <v>546467</v>
      </c>
      <c r="Q127" s="521">
        <f t="shared" si="48"/>
        <v>570900</v>
      </c>
      <c r="R127" s="133">
        <f t="shared" si="48"/>
        <v>0</v>
      </c>
      <c r="S127" s="521">
        <f t="shared" si="48"/>
        <v>0</v>
      </c>
      <c r="T127" s="578">
        <f t="shared" si="49"/>
        <v>570900</v>
      </c>
      <c r="U127" s="521">
        <f t="shared" si="49"/>
        <v>24463</v>
      </c>
      <c r="V127" s="334">
        <f t="shared" si="49"/>
        <v>551681</v>
      </c>
      <c r="W127" s="688">
        <f t="shared" si="49"/>
        <v>595363</v>
      </c>
      <c r="X127" s="688">
        <f>X126</f>
        <v>561009</v>
      </c>
      <c r="Y127" s="721">
        <f t="shared" si="40"/>
        <v>0.9422973883160357</v>
      </c>
      <c r="Z127" s="721">
        <f t="shared" si="49"/>
        <v>577000</v>
      </c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</row>
    <row r="128" spans="1:26" ht="12.75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1"/>
      <c r="L128" s="21"/>
      <c r="M128" s="21"/>
      <c r="N128" s="27"/>
      <c r="O128" s="27"/>
      <c r="P128" s="27"/>
      <c r="Q128" s="27"/>
      <c r="R128" s="145"/>
      <c r="S128" s="27"/>
      <c r="T128" s="560"/>
      <c r="U128" s="158"/>
      <c r="V128" s="342"/>
      <c r="W128" s="680"/>
      <c r="X128" s="680"/>
      <c r="Y128" s="715"/>
      <c r="Z128" s="709"/>
    </row>
    <row r="129" spans="1:26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"/>
      <c r="L129" s="1"/>
      <c r="M129" s="1"/>
      <c r="N129" s="522"/>
      <c r="O129" s="522"/>
      <c r="P129" s="522"/>
      <c r="Q129" s="522"/>
      <c r="R129" s="149"/>
      <c r="S129" s="522"/>
      <c r="T129" s="579"/>
      <c r="U129" s="396"/>
      <c r="V129" s="317"/>
      <c r="W129" s="692"/>
      <c r="X129" s="692"/>
      <c r="Y129" s="725"/>
      <c r="Z129" s="726"/>
    </row>
    <row r="130" spans="1:50" s="66" customFormat="1" ht="12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368" t="s">
        <v>179</v>
      </c>
      <c r="L130" s="368" t="s">
        <v>246</v>
      </c>
      <c r="M130" s="368"/>
      <c r="N130" s="523"/>
      <c r="O130" s="523"/>
      <c r="P130" s="523"/>
      <c r="Q130" s="523"/>
      <c r="R130" s="372"/>
      <c r="S130" s="523"/>
      <c r="T130" s="580"/>
      <c r="U130" s="523"/>
      <c r="V130" s="369"/>
      <c r="W130" s="689"/>
      <c r="X130" s="689"/>
      <c r="Y130" s="722"/>
      <c r="Z130" s="722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</row>
    <row r="131" spans="1:50" s="66" customFormat="1" ht="12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418" t="s">
        <v>115</v>
      </c>
      <c r="L131" s="417" t="s">
        <v>72</v>
      </c>
      <c r="M131" s="417"/>
      <c r="N131" s="524"/>
      <c r="O131" s="524"/>
      <c r="P131" s="524"/>
      <c r="Q131" s="524"/>
      <c r="R131" s="420"/>
      <c r="S131" s="524"/>
      <c r="T131" s="581"/>
      <c r="U131" s="524"/>
      <c r="V131" s="419"/>
      <c r="W131" s="683"/>
      <c r="X131" s="683"/>
      <c r="Y131" s="716"/>
      <c r="Z131" s="716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</row>
    <row r="132" spans="1:50" s="66" customFormat="1" ht="12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>
        <v>100</v>
      </c>
      <c r="K132" s="365" t="s">
        <v>71</v>
      </c>
      <c r="L132" s="365" t="s">
        <v>37</v>
      </c>
      <c r="M132" s="365"/>
      <c r="N132" s="30"/>
      <c r="O132" s="30"/>
      <c r="P132" s="30"/>
      <c r="Q132" s="30"/>
      <c r="R132" s="150"/>
      <c r="S132" s="30"/>
      <c r="T132" s="62"/>
      <c r="U132" s="30"/>
      <c r="V132" s="335"/>
      <c r="W132" s="692"/>
      <c r="X132" s="692"/>
      <c r="Y132" s="725"/>
      <c r="Z132" s="726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</row>
    <row r="133" spans="1:50" s="66" customFormat="1" ht="12.75">
      <c r="A133" s="277" t="s">
        <v>244</v>
      </c>
      <c r="B133" s="277"/>
      <c r="C133" s="277"/>
      <c r="D133" s="277"/>
      <c r="E133" s="277"/>
      <c r="F133" s="277"/>
      <c r="G133" s="277"/>
      <c r="H133" s="277"/>
      <c r="I133" s="277"/>
      <c r="J133" s="277"/>
      <c r="K133" s="375" t="s">
        <v>243</v>
      </c>
      <c r="L133" s="375" t="s">
        <v>380</v>
      </c>
      <c r="M133" s="375"/>
      <c r="N133" s="514"/>
      <c r="O133" s="514"/>
      <c r="P133" s="514"/>
      <c r="Q133" s="514"/>
      <c r="R133" s="402"/>
      <c r="S133" s="514"/>
      <c r="T133" s="568"/>
      <c r="U133" s="514"/>
      <c r="V133" s="376"/>
      <c r="W133" s="684"/>
      <c r="X133" s="684"/>
      <c r="Y133" s="717"/>
      <c r="Z133" s="717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</row>
    <row r="134" spans="1:50" s="66" customFormat="1" ht="12.75">
      <c r="A134" s="277" t="s">
        <v>245</v>
      </c>
      <c r="B134" s="277"/>
      <c r="C134" s="277"/>
      <c r="D134" s="277"/>
      <c r="E134" s="277"/>
      <c r="F134" s="277"/>
      <c r="G134" s="277"/>
      <c r="H134" s="277"/>
      <c r="I134" s="277"/>
      <c r="J134" s="277">
        <v>111</v>
      </c>
      <c r="K134" s="379" t="s">
        <v>25</v>
      </c>
      <c r="L134" s="377" t="s">
        <v>72</v>
      </c>
      <c r="M134" s="377"/>
      <c r="N134" s="511"/>
      <c r="O134" s="511"/>
      <c r="P134" s="511"/>
      <c r="Q134" s="511"/>
      <c r="R134" s="387"/>
      <c r="S134" s="511"/>
      <c r="T134" s="565"/>
      <c r="U134" s="511"/>
      <c r="V134" s="380"/>
      <c r="W134" s="435"/>
      <c r="X134" s="435"/>
      <c r="Y134" s="711"/>
      <c r="Z134" s="711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</row>
    <row r="135" spans="1:26" s="161" customFormat="1" ht="12.75">
      <c r="A135" s="172" t="s">
        <v>245</v>
      </c>
      <c r="B135" s="172">
        <v>1</v>
      </c>
      <c r="C135" s="172"/>
      <c r="D135" s="172"/>
      <c r="E135" s="172"/>
      <c r="F135" s="172"/>
      <c r="G135" s="172"/>
      <c r="H135" s="172"/>
      <c r="I135" s="172"/>
      <c r="J135" s="172">
        <v>111</v>
      </c>
      <c r="K135" s="169">
        <v>3</v>
      </c>
      <c r="L135" s="803" t="s">
        <v>211</v>
      </c>
      <c r="M135" s="804"/>
      <c r="N135" s="134">
        <f aca="true" t="shared" si="50" ref="N135:Z135">N136+N152+N194+N198+N207</f>
        <v>1370000</v>
      </c>
      <c r="O135" s="134">
        <f t="shared" si="50"/>
        <v>1566200</v>
      </c>
      <c r="P135" s="134">
        <f t="shared" si="50"/>
        <v>1395327</v>
      </c>
      <c r="Q135" s="134">
        <f t="shared" si="50"/>
        <v>1560500</v>
      </c>
      <c r="R135" s="126">
        <f t="shared" si="50"/>
        <v>30000</v>
      </c>
      <c r="S135" s="134">
        <f t="shared" si="50"/>
        <v>75000</v>
      </c>
      <c r="T135" s="555">
        <f t="shared" si="50"/>
        <v>1636347</v>
      </c>
      <c r="U135" s="134">
        <f aca="true" t="shared" si="51" ref="U135:U198">W135-T135</f>
        <v>182445</v>
      </c>
      <c r="V135" s="319">
        <f>V136+V152+V194+V198+V207</f>
        <v>1325204</v>
      </c>
      <c r="W135" s="669">
        <f>W136+W152+W194+W198</f>
        <v>1818792</v>
      </c>
      <c r="X135" s="669">
        <f>X136+X152+X194+X198</f>
        <v>1710573</v>
      </c>
      <c r="Y135" s="660">
        <f>X135/W135</f>
        <v>0.9404995183616378</v>
      </c>
      <c r="Z135" s="660">
        <f t="shared" si="50"/>
        <v>1438500</v>
      </c>
    </row>
    <row r="136" spans="1:26" s="161" customFormat="1" ht="12.75">
      <c r="A136" s="172" t="s">
        <v>245</v>
      </c>
      <c r="B136" s="172">
        <v>1</v>
      </c>
      <c r="C136" s="172"/>
      <c r="D136" s="172"/>
      <c r="E136" s="172"/>
      <c r="F136" s="172"/>
      <c r="G136" s="172"/>
      <c r="H136" s="172"/>
      <c r="I136" s="172"/>
      <c r="J136" s="172">
        <v>111</v>
      </c>
      <c r="K136" s="174">
        <v>31</v>
      </c>
      <c r="L136" s="800" t="s">
        <v>209</v>
      </c>
      <c r="M136" s="799"/>
      <c r="N136" s="134">
        <f aca="true" t="shared" si="52" ref="N136:Z136">N137+N141+N148</f>
        <v>493000</v>
      </c>
      <c r="O136" s="134">
        <f>O137+O141+O148</f>
        <v>595000</v>
      </c>
      <c r="P136" s="134">
        <f t="shared" si="52"/>
        <v>522994</v>
      </c>
      <c r="Q136" s="134">
        <f t="shared" si="52"/>
        <v>635000</v>
      </c>
      <c r="R136" s="126">
        <f t="shared" si="52"/>
        <v>0</v>
      </c>
      <c r="S136" s="134">
        <f t="shared" si="52"/>
        <v>5000</v>
      </c>
      <c r="T136" s="555">
        <f t="shared" si="52"/>
        <v>640000</v>
      </c>
      <c r="U136" s="134">
        <f t="shared" si="51"/>
        <v>70222</v>
      </c>
      <c r="V136" s="319">
        <f t="shared" si="52"/>
        <v>627500</v>
      </c>
      <c r="W136" s="669">
        <f>W137+W141+W148</f>
        <v>710222</v>
      </c>
      <c r="X136" s="669">
        <f>X137+X141+X148</f>
        <v>668246</v>
      </c>
      <c r="Y136" s="660">
        <f aca="true" t="shared" si="53" ref="Y136:Y199">X136/W136</f>
        <v>0.9408973532219503</v>
      </c>
      <c r="Z136" s="660">
        <f t="shared" si="52"/>
        <v>594000</v>
      </c>
    </row>
    <row r="137" spans="1:26" s="161" customFormat="1" ht="12.75">
      <c r="A137" s="172" t="s">
        <v>245</v>
      </c>
      <c r="B137" s="172">
        <v>1</v>
      </c>
      <c r="C137" s="172"/>
      <c r="D137" s="172"/>
      <c r="E137" s="172"/>
      <c r="F137" s="172"/>
      <c r="G137" s="172"/>
      <c r="H137" s="172"/>
      <c r="I137" s="172"/>
      <c r="J137" s="172">
        <v>111</v>
      </c>
      <c r="K137" s="169">
        <v>311</v>
      </c>
      <c r="L137" s="803" t="s">
        <v>210</v>
      </c>
      <c r="M137" s="804"/>
      <c r="N137" s="134">
        <f aca="true" t="shared" si="54" ref="N137:Z137">N138+N139+N140</f>
        <v>373000</v>
      </c>
      <c r="O137" s="134">
        <f>O138+O139+O140</f>
        <v>460500</v>
      </c>
      <c r="P137" s="134">
        <f t="shared" si="54"/>
        <v>427374</v>
      </c>
      <c r="Q137" s="134">
        <f t="shared" si="54"/>
        <v>503000</v>
      </c>
      <c r="R137" s="126">
        <f t="shared" si="54"/>
        <v>0</v>
      </c>
      <c r="S137" s="134">
        <f t="shared" si="54"/>
        <v>5000</v>
      </c>
      <c r="T137" s="555">
        <f t="shared" si="54"/>
        <v>508000</v>
      </c>
      <c r="U137" s="134">
        <f t="shared" si="51"/>
        <v>43098</v>
      </c>
      <c r="V137" s="319">
        <f t="shared" si="54"/>
        <v>506113</v>
      </c>
      <c r="W137" s="669">
        <f>W138+W139+W140</f>
        <v>551098</v>
      </c>
      <c r="X137" s="669">
        <f>X138+X139+X140</f>
        <v>520111</v>
      </c>
      <c r="Y137" s="660">
        <f t="shared" si="53"/>
        <v>0.9437722510333916</v>
      </c>
      <c r="Z137" s="660">
        <f t="shared" si="54"/>
        <v>503000</v>
      </c>
    </row>
    <row r="138" spans="1:26" s="161" customFormat="1" ht="12.75">
      <c r="A138" s="172" t="s">
        <v>245</v>
      </c>
      <c r="B138" s="172">
        <v>1</v>
      </c>
      <c r="C138" s="172"/>
      <c r="D138" s="172"/>
      <c r="E138" s="172"/>
      <c r="F138" s="172"/>
      <c r="G138" s="172"/>
      <c r="H138" s="172"/>
      <c r="I138" s="172"/>
      <c r="J138" s="172">
        <v>111</v>
      </c>
      <c r="K138" s="174">
        <v>3111</v>
      </c>
      <c r="L138" s="800" t="s">
        <v>159</v>
      </c>
      <c r="M138" s="799"/>
      <c r="N138" s="134">
        <v>370000</v>
      </c>
      <c r="O138" s="134">
        <v>457000</v>
      </c>
      <c r="P138" s="134">
        <v>424179</v>
      </c>
      <c r="Q138" s="134">
        <v>500000</v>
      </c>
      <c r="R138" s="126">
        <v>0</v>
      </c>
      <c r="S138" s="134">
        <v>0</v>
      </c>
      <c r="T138" s="555">
        <v>500000</v>
      </c>
      <c r="U138" s="134">
        <f t="shared" si="51"/>
        <v>47979</v>
      </c>
      <c r="V138" s="319">
        <v>502994</v>
      </c>
      <c r="W138" s="669">
        <v>547979</v>
      </c>
      <c r="X138" s="669">
        <v>516992</v>
      </c>
      <c r="Y138" s="660">
        <f t="shared" si="53"/>
        <v>0.9434522125847888</v>
      </c>
      <c r="Z138" s="660">
        <v>500000</v>
      </c>
    </row>
    <row r="139" spans="1:26" s="161" customFormat="1" ht="12.75">
      <c r="A139" s="172" t="s">
        <v>245</v>
      </c>
      <c r="B139" s="172">
        <v>1</v>
      </c>
      <c r="C139" s="172"/>
      <c r="D139" s="172"/>
      <c r="E139" s="172"/>
      <c r="F139" s="172"/>
      <c r="G139" s="172"/>
      <c r="H139" s="172"/>
      <c r="I139" s="172"/>
      <c r="J139" s="172">
        <v>111</v>
      </c>
      <c r="K139" s="174">
        <v>3111</v>
      </c>
      <c r="L139" s="177" t="s">
        <v>204</v>
      </c>
      <c r="M139" s="178"/>
      <c r="N139" s="134">
        <v>0</v>
      </c>
      <c r="O139" s="134">
        <v>0</v>
      </c>
      <c r="P139" s="134">
        <v>0</v>
      </c>
      <c r="Q139" s="134">
        <v>0</v>
      </c>
      <c r="R139" s="126">
        <v>0</v>
      </c>
      <c r="S139" s="134">
        <v>0</v>
      </c>
      <c r="T139" s="555">
        <v>0</v>
      </c>
      <c r="U139" s="134">
        <f t="shared" si="51"/>
        <v>0</v>
      </c>
      <c r="V139" s="319">
        <v>0</v>
      </c>
      <c r="W139" s="669">
        <v>0</v>
      </c>
      <c r="X139" s="669">
        <v>0</v>
      </c>
      <c r="Y139" s="660" t="e">
        <f t="shared" si="53"/>
        <v>#DIV/0!</v>
      </c>
      <c r="Z139" s="660">
        <v>0</v>
      </c>
    </row>
    <row r="140" spans="1:26" s="161" customFormat="1" ht="12.75">
      <c r="A140" s="172" t="s">
        <v>245</v>
      </c>
      <c r="B140" s="172">
        <v>1</v>
      </c>
      <c r="C140" s="172"/>
      <c r="D140" s="172"/>
      <c r="E140" s="172"/>
      <c r="F140" s="172"/>
      <c r="G140" s="172"/>
      <c r="H140" s="172"/>
      <c r="I140" s="172"/>
      <c r="J140" s="172">
        <v>111</v>
      </c>
      <c r="K140" s="174">
        <v>3113</v>
      </c>
      <c r="L140" s="174" t="s">
        <v>148</v>
      </c>
      <c r="M140" s="174"/>
      <c r="N140" s="134">
        <v>3000</v>
      </c>
      <c r="O140" s="134">
        <v>3500</v>
      </c>
      <c r="P140" s="134">
        <v>3195</v>
      </c>
      <c r="Q140" s="134">
        <v>3000</v>
      </c>
      <c r="R140" s="126">
        <v>0</v>
      </c>
      <c r="S140" s="134">
        <v>5000</v>
      </c>
      <c r="T140" s="555">
        <v>8000</v>
      </c>
      <c r="U140" s="134">
        <f t="shared" si="51"/>
        <v>-4881</v>
      </c>
      <c r="V140" s="319">
        <v>3119</v>
      </c>
      <c r="W140" s="669">
        <v>3119</v>
      </c>
      <c r="X140" s="669">
        <v>3119</v>
      </c>
      <c r="Y140" s="660">
        <f t="shared" si="53"/>
        <v>1</v>
      </c>
      <c r="Z140" s="660">
        <v>3000</v>
      </c>
    </row>
    <row r="141" spans="1:26" s="161" customFormat="1" ht="12.75">
      <c r="A141" s="172" t="s">
        <v>245</v>
      </c>
      <c r="B141" s="172">
        <v>1</v>
      </c>
      <c r="C141" s="172"/>
      <c r="D141" s="172"/>
      <c r="E141" s="172"/>
      <c r="F141" s="172"/>
      <c r="G141" s="172"/>
      <c r="H141" s="172"/>
      <c r="I141" s="172"/>
      <c r="J141" s="172">
        <v>111</v>
      </c>
      <c r="K141" s="169">
        <v>312</v>
      </c>
      <c r="L141" s="803" t="s">
        <v>3</v>
      </c>
      <c r="M141" s="804"/>
      <c r="N141" s="134">
        <f aca="true" t="shared" si="55" ref="N141:Z141">N142+N143+N144+N145+N146+N147</f>
        <v>50000</v>
      </c>
      <c r="O141" s="134">
        <f>O142+O143+O144+O145+O146+O147</f>
        <v>52500</v>
      </c>
      <c r="P141" s="134">
        <f t="shared" si="55"/>
        <v>21618</v>
      </c>
      <c r="Q141" s="134">
        <f t="shared" si="55"/>
        <v>50000</v>
      </c>
      <c r="R141" s="126">
        <f t="shared" si="55"/>
        <v>0</v>
      </c>
      <c r="S141" s="134">
        <f t="shared" si="55"/>
        <v>0</v>
      </c>
      <c r="T141" s="555">
        <f t="shared" si="55"/>
        <v>50000</v>
      </c>
      <c r="U141" s="134">
        <f t="shared" si="51"/>
        <v>19681</v>
      </c>
      <c r="V141" s="319">
        <f t="shared" si="55"/>
        <v>39681</v>
      </c>
      <c r="W141" s="669">
        <f>W142+W144+W146</f>
        <v>69681</v>
      </c>
      <c r="X141" s="669">
        <f>X142+X144+X146</f>
        <v>59988</v>
      </c>
      <c r="Y141" s="660">
        <f t="shared" si="53"/>
        <v>0.8608946484694536</v>
      </c>
      <c r="Z141" s="660">
        <f t="shared" si="55"/>
        <v>9000</v>
      </c>
    </row>
    <row r="142" spans="1:26" s="161" customFormat="1" ht="12.75">
      <c r="A142" s="172" t="s">
        <v>245</v>
      </c>
      <c r="B142" s="172">
        <v>1</v>
      </c>
      <c r="C142" s="172"/>
      <c r="D142" s="172"/>
      <c r="E142" s="172"/>
      <c r="F142" s="172"/>
      <c r="G142" s="172"/>
      <c r="H142" s="172"/>
      <c r="I142" s="172"/>
      <c r="J142" s="172">
        <v>111</v>
      </c>
      <c r="K142" s="174">
        <v>3121</v>
      </c>
      <c r="L142" s="800" t="s">
        <v>3</v>
      </c>
      <c r="M142" s="799"/>
      <c r="N142" s="134">
        <v>20000</v>
      </c>
      <c r="O142" s="134">
        <v>20000</v>
      </c>
      <c r="P142" s="134">
        <v>18750</v>
      </c>
      <c r="Q142" s="134">
        <v>20000</v>
      </c>
      <c r="R142" s="126">
        <v>0</v>
      </c>
      <c r="S142" s="134">
        <v>0</v>
      </c>
      <c r="T142" s="555">
        <v>20000</v>
      </c>
      <c r="U142" s="134">
        <f t="shared" si="51"/>
        <v>19681</v>
      </c>
      <c r="V142" s="319">
        <v>39681</v>
      </c>
      <c r="W142" s="669">
        <v>39681</v>
      </c>
      <c r="X142" s="669">
        <v>20500</v>
      </c>
      <c r="Y142" s="660">
        <f t="shared" si="53"/>
        <v>0.5166200448577405</v>
      </c>
      <c r="Z142" s="660">
        <v>9000</v>
      </c>
    </row>
    <row r="143" spans="1:26" s="161" customFormat="1" ht="12.75" hidden="1">
      <c r="A143" s="172" t="s">
        <v>245</v>
      </c>
      <c r="B143" s="172">
        <v>1</v>
      </c>
      <c r="C143" s="172"/>
      <c r="D143" s="172"/>
      <c r="E143" s="172"/>
      <c r="F143" s="172"/>
      <c r="G143" s="172"/>
      <c r="H143" s="172"/>
      <c r="I143" s="172"/>
      <c r="J143" s="172">
        <v>111</v>
      </c>
      <c r="K143" s="174">
        <v>3121</v>
      </c>
      <c r="L143" s="174" t="s">
        <v>140</v>
      </c>
      <c r="M143" s="174"/>
      <c r="N143" s="134">
        <v>0</v>
      </c>
      <c r="O143" s="134">
        <v>0</v>
      </c>
      <c r="P143" s="134"/>
      <c r="Q143" s="134">
        <v>0</v>
      </c>
      <c r="R143" s="126"/>
      <c r="S143" s="134"/>
      <c r="T143" s="555">
        <v>0</v>
      </c>
      <c r="U143" s="134">
        <f t="shared" si="51"/>
        <v>0</v>
      </c>
      <c r="V143" s="319"/>
      <c r="W143" s="669"/>
      <c r="X143" s="669"/>
      <c r="Y143" s="660" t="e">
        <f t="shared" si="53"/>
        <v>#DIV/0!</v>
      </c>
      <c r="Z143" s="660">
        <v>0</v>
      </c>
    </row>
    <row r="144" spans="1:26" s="161" customFormat="1" ht="12.75">
      <c r="A144" s="172" t="s">
        <v>245</v>
      </c>
      <c r="B144" s="172">
        <v>1</v>
      </c>
      <c r="C144" s="172"/>
      <c r="D144" s="172"/>
      <c r="E144" s="172"/>
      <c r="F144" s="172"/>
      <c r="G144" s="172"/>
      <c r="H144" s="172"/>
      <c r="I144" s="172"/>
      <c r="J144" s="172">
        <v>111</v>
      </c>
      <c r="K144" s="174">
        <v>3121</v>
      </c>
      <c r="L144" s="800" t="s">
        <v>141</v>
      </c>
      <c r="M144" s="799"/>
      <c r="N144" s="134">
        <v>0</v>
      </c>
      <c r="O144" s="134">
        <v>2500</v>
      </c>
      <c r="P144" s="134">
        <v>2868</v>
      </c>
      <c r="Q144" s="134">
        <v>0</v>
      </c>
      <c r="R144" s="126">
        <v>0</v>
      </c>
      <c r="S144" s="134">
        <v>0</v>
      </c>
      <c r="T144" s="555">
        <v>0</v>
      </c>
      <c r="U144" s="134">
        <f t="shared" si="51"/>
        <v>0</v>
      </c>
      <c r="V144" s="319">
        <v>0</v>
      </c>
      <c r="W144" s="669">
        <v>0</v>
      </c>
      <c r="X144" s="669">
        <v>0</v>
      </c>
      <c r="Y144" s="660" t="e">
        <f t="shared" si="53"/>
        <v>#DIV/0!</v>
      </c>
      <c r="Z144" s="660">
        <v>0</v>
      </c>
    </row>
    <row r="145" spans="1:26" s="161" customFormat="1" ht="12" customHeight="1" hidden="1">
      <c r="A145" s="172" t="s">
        <v>245</v>
      </c>
      <c r="B145" s="172">
        <v>1</v>
      </c>
      <c r="C145" s="172"/>
      <c r="D145" s="172"/>
      <c r="E145" s="172"/>
      <c r="F145" s="172"/>
      <c r="G145" s="172"/>
      <c r="H145" s="172"/>
      <c r="I145" s="172"/>
      <c r="J145" s="172">
        <v>111</v>
      </c>
      <c r="K145" s="174">
        <v>3121</v>
      </c>
      <c r="L145" s="800" t="s">
        <v>205</v>
      </c>
      <c r="M145" s="799"/>
      <c r="N145" s="134">
        <v>0</v>
      </c>
      <c r="O145" s="134">
        <v>0</v>
      </c>
      <c r="P145" s="134"/>
      <c r="Q145" s="134">
        <v>0</v>
      </c>
      <c r="R145" s="126"/>
      <c r="S145" s="134"/>
      <c r="T145" s="555">
        <v>0</v>
      </c>
      <c r="U145" s="134">
        <f t="shared" si="51"/>
        <v>0</v>
      </c>
      <c r="V145" s="319"/>
      <c r="W145" s="669"/>
      <c r="X145" s="669"/>
      <c r="Y145" s="660" t="e">
        <f t="shared" si="53"/>
        <v>#DIV/0!</v>
      </c>
      <c r="Z145" s="660">
        <v>0</v>
      </c>
    </row>
    <row r="146" spans="1:26" s="161" customFormat="1" ht="12.75">
      <c r="A146" s="172" t="s">
        <v>245</v>
      </c>
      <c r="B146" s="172">
        <v>1</v>
      </c>
      <c r="C146" s="172"/>
      <c r="D146" s="172"/>
      <c r="E146" s="172"/>
      <c r="F146" s="172"/>
      <c r="G146" s="172"/>
      <c r="H146" s="172"/>
      <c r="I146" s="172"/>
      <c r="J146" s="172">
        <v>111</v>
      </c>
      <c r="K146" s="174">
        <v>3121</v>
      </c>
      <c r="L146" s="177" t="s">
        <v>206</v>
      </c>
      <c r="M146" s="178"/>
      <c r="N146" s="134">
        <v>30000</v>
      </c>
      <c r="O146" s="134">
        <v>30000</v>
      </c>
      <c r="P146" s="134">
        <v>0</v>
      </c>
      <c r="Q146" s="134">
        <v>30000</v>
      </c>
      <c r="R146" s="126">
        <v>0</v>
      </c>
      <c r="S146" s="134">
        <v>0</v>
      </c>
      <c r="T146" s="555">
        <v>30000</v>
      </c>
      <c r="U146" s="134">
        <f t="shared" si="51"/>
        <v>0</v>
      </c>
      <c r="V146" s="319">
        <v>0</v>
      </c>
      <c r="W146" s="669">
        <v>30000</v>
      </c>
      <c r="X146" s="669">
        <v>39488</v>
      </c>
      <c r="Y146" s="660">
        <f t="shared" si="53"/>
        <v>1.3162666666666667</v>
      </c>
      <c r="Z146" s="660">
        <v>0</v>
      </c>
    </row>
    <row r="147" spans="1:26" s="161" customFormat="1" ht="12.75" hidden="1">
      <c r="A147" s="172" t="s">
        <v>245</v>
      </c>
      <c r="B147" s="172">
        <v>1</v>
      </c>
      <c r="C147" s="172"/>
      <c r="D147" s="172"/>
      <c r="E147" s="172"/>
      <c r="F147" s="172"/>
      <c r="G147" s="172"/>
      <c r="H147" s="172"/>
      <c r="I147" s="172"/>
      <c r="J147" s="172">
        <v>111</v>
      </c>
      <c r="K147" s="174">
        <v>3121</v>
      </c>
      <c r="L147" s="800" t="s">
        <v>207</v>
      </c>
      <c r="M147" s="799"/>
      <c r="N147" s="134">
        <v>0</v>
      </c>
      <c r="O147" s="134">
        <v>0</v>
      </c>
      <c r="P147" s="134"/>
      <c r="Q147" s="134">
        <v>0</v>
      </c>
      <c r="R147" s="126"/>
      <c r="S147" s="134"/>
      <c r="T147" s="555">
        <v>0</v>
      </c>
      <c r="U147" s="134">
        <f t="shared" si="51"/>
        <v>0</v>
      </c>
      <c r="V147" s="319"/>
      <c r="W147" s="669"/>
      <c r="X147" s="669"/>
      <c r="Y147" s="660" t="e">
        <f t="shared" si="53"/>
        <v>#DIV/0!</v>
      </c>
      <c r="Z147" s="660">
        <v>0</v>
      </c>
    </row>
    <row r="148" spans="1:26" s="161" customFormat="1" ht="12.75">
      <c r="A148" s="172" t="s">
        <v>245</v>
      </c>
      <c r="B148" s="172">
        <v>1</v>
      </c>
      <c r="C148" s="172"/>
      <c r="D148" s="172"/>
      <c r="E148" s="172"/>
      <c r="F148" s="172"/>
      <c r="G148" s="172"/>
      <c r="H148" s="172"/>
      <c r="I148" s="172"/>
      <c r="J148" s="172">
        <v>111</v>
      </c>
      <c r="K148" s="169">
        <v>313</v>
      </c>
      <c r="L148" s="170" t="s">
        <v>4</v>
      </c>
      <c r="M148" s="171"/>
      <c r="N148" s="134">
        <f aca="true" t="shared" si="56" ref="N148:Z148">N149+N150+N151</f>
        <v>70000</v>
      </c>
      <c r="O148" s="134">
        <f>O149+O150+O151</f>
        <v>82000</v>
      </c>
      <c r="P148" s="134">
        <f t="shared" si="56"/>
        <v>74002</v>
      </c>
      <c r="Q148" s="134">
        <f t="shared" si="56"/>
        <v>82000</v>
      </c>
      <c r="R148" s="126">
        <f t="shared" si="56"/>
        <v>0</v>
      </c>
      <c r="S148" s="134">
        <f t="shared" si="56"/>
        <v>0</v>
      </c>
      <c r="T148" s="555">
        <f t="shared" si="56"/>
        <v>82000</v>
      </c>
      <c r="U148" s="134">
        <f t="shared" si="51"/>
        <v>7443</v>
      </c>
      <c r="V148" s="319">
        <f t="shared" si="56"/>
        <v>81706</v>
      </c>
      <c r="W148" s="669">
        <f>W150+W151</f>
        <v>89443</v>
      </c>
      <c r="X148" s="669">
        <f>X150+X151</f>
        <v>88147</v>
      </c>
      <c r="Y148" s="660">
        <f t="shared" si="53"/>
        <v>0.9855103250114599</v>
      </c>
      <c r="Z148" s="660">
        <f t="shared" si="56"/>
        <v>82000</v>
      </c>
    </row>
    <row r="149" spans="1:26" s="161" customFormat="1" ht="12.75" hidden="1">
      <c r="A149" s="172" t="s">
        <v>245</v>
      </c>
      <c r="B149" s="172">
        <v>1</v>
      </c>
      <c r="C149" s="172"/>
      <c r="D149" s="172"/>
      <c r="E149" s="172"/>
      <c r="F149" s="172"/>
      <c r="G149" s="172"/>
      <c r="H149" s="172"/>
      <c r="I149" s="172"/>
      <c r="J149" s="172">
        <v>111</v>
      </c>
      <c r="K149" s="174">
        <v>3131</v>
      </c>
      <c r="L149" s="800" t="s">
        <v>208</v>
      </c>
      <c r="M149" s="799"/>
      <c r="N149" s="134"/>
      <c r="O149" s="134"/>
      <c r="P149" s="134"/>
      <c r="Q149" s="134"/>
      <c r="R149" s="126"/>
      <c r="S149" s="134"/>
      <c r="T149" s="555"/>
      <c r="U149" s="134">
        <f t="shared" si="51"/>
        <v>0</v>
      </c>
      <c r="V149" s="319"/>
      <c r="W149" s="669"/>
      <c r="X149" s="669"/>
      <c r="Y149" s="660" t="e">
        <f t="shared" si="53"/>
        <v>#DIV/0!</v>
      </c>
      <c r="Z149" s="660"/>
    </row>
    <row r="150" spans="1:26" s="161" customFormat="1" ht="12.75">
      <c r="A150" s="172" t="s">
        <v>245</v>
      </c>
      <c r="B150" s="172">
        <v>1</v>
      </c>
      <c r="C150" s="172"/>
      <c r="D150" s="172"/>
      <c r="E150" s="172"/>
      <c r="F150" s="172"/>
      <c r="G150" s="172"/>
      <c r="H150" s="172"/>
      <c r="I150" s="172"/>
      <c r="J150" s="172">
        <v>111</v>
      </c>
      <c r="K150" s="174">
        <v>3132</v>
      </c>
      <c r="L150" s="800" t="s">
        <v>198</v>
      </c>
      <c r="M150" s="799"/>
      <c r="N150" s="134">
        <v>62000</v>
      </c>
      <c r="O150" s="134">
        <v>72000</v>
      </c>
      <c r="P150" s="134">
        <v>66688</v>
      </c>
      <c r="Q150" s="134">
        <v>70000</v>
      </c>
      <c r="R150" s="126">
        <v>0</v>
      </c>
      <c r="S150" s="134">
        <v>0</v>
      </c>
      <c r="T150" s="555">
        <v>70000</v>
      </c>
      <c r="U150" s="134">
        <f t="shared" si="51"/>
        <v>10349</v>
      </c>
      <c r="V150" s="319">
        <v>73377</v>
      </c>
      <c r="W150" s="669">
        <v>80349</v>
      </c>
      <c r="X150" s="669">
        <v>79411</v>
      </c>
      <c r="Y150" s="660">
        <f t="shared" si="53"/>
        <v>0.9883259281384958</v>
      </c>
      <c r="Z150" s="660">
        <v>70000</v>
      </c>
    </row>
    <row r="151" spans="1:26" s="161" customFormat="1" ht="12.75">
      <c r="A151" s="172" t="s">
        <v>245</v>
      </c>
      <c r="B151" s="172">
        <v>1</v>
      </c>
      <c r="C151" s="172"/>
      <c r="D151" s="172"/>
      <c r="E151" s="172"/>
      <c r="F151" s="172"/>
      <c r="G151" s="172"/>
      <c r="H151" s="172"/>
      <c r="I151" s="172"/>
      <c r="J151" s="172">
        <v>111</v>
      </c>
      <c r="K151" s="174">
        <v>3133</v>
      </c>
      <c r="L151" s="800" t="s">
        <v>213</v>
      </c>
      <c r="M151" s="799"/>
      <c r="N151" s="134">
        <v>8000</v>
      </c>
      <c r="O151" s="134">
        <v>10000</v>
      </c>
      <c r="P151" s="134">
        <v>7314</v>
      </c>
      <c r="Q151" s="134">
        <v>12000</v>
      </c>
      <c r="R151" s="126">
        <v>0</v>
      </c>
      <c r="S151" s="134">
        <v>0</v>
      </c>
      <c r="T151" s="555">
        <v>12000</v>
      </c>
      <c r="U151" s="134">
        <f t="shared" si="51"/>
        <v>-2906</v>
      </c>
      <c r="V151" s="319">
        <v>8329</v>
      </c>
      <c r="W151" s="669">
        <v>9094</v>
      </c>
      <c r="X151" s="669">
        <v>8736</v>
      </c>
      <c r="Y151" s="660">
        <f t="shared" si="53"/>
        <v>0.9606333846492192</v>
      </c>
      <c r="Z151" s="660">
        <v>12000</v>
      </c>
    </row>
    <row r="152" spans="1:26" s="161" customFormat="1" ht="12.75">
      <c r="A152" s="172" t="s">
        <v>245</v>
      </c>
      <c r="B152" s="172">
        <v>1</v>
      </c>
      <c r="C152" s="172"/>
      <c r="D152" s="172"/>
      <c r="E152" s="172"/>
      <c r="F152" s="172"/>
      <c r="G152" s="172"/>
      <c r="H152" s="172"/>
      <c r="I152" s="172"/>
      <c r="J152" s="172">
        <v>111</v>
      </c>
      <c r="K152" s="174">
        <v>32</v>
      </c>
      <c r="L152" s="175" t="s">
        <v>5</v>
      </c>
      <c r="M152" s="176"/>
      <c r="N152" s="134">
        <f aca="true" t="shared" si="57" ref="N152:Z152">N153+N158+N163+N185+N188</f>
        <v>740000</v>
      </c>
      <c r="O152" s="134">
        <f>O153+O158+O163+O185+O188</f>
        <v>755200</v>
      </c>
      <c r="P152" s="134">
        <f t="shared" si="57"/>
        <v>680826</v>
      </c>
      <c r="Q152" s="134">
        <f t="shared" si="57"/>
        <v>779500</v>
      </c>
      <c r="R152" s="126">
        <f t="shared" si="57"/>
        <v>30000</v>
      </c>
      <c r="S152" s="134">
        <f t="shared" si="57"/>
        <v>70000</v>
      </c>
      <c r="T152" s="555">
        <f t="shared" si="57"/>
        <v>850347</v>
      </c>
      <c r="U152" s="134">
        <f t="shared" si="51"/>
        <v>174223</v>
      </c>
      <c r="V152" s="319">
        <f t="shared" si="57"/>
        <v>670755</v>
      </c>
      <c r="W152" s="669">
        <f>W153+W158+W163+W185+W188</f>
        <v>1024570</v>
      </c>
      <c r="X152" s="669">
        <f>X153+X158+X163+X185+X188</f>
        <v>885992</v>
      </c>
      <c r="Y152" s="660">
        <f t="shared" si="53"/>
        <v>0.8647452101857365</v>
      </c>
      <c r="Z152" s="660">
        <f t="shared" si="57"/>
        <v>707500</v>
      </c>
    </row>
    <row r="153" spans="1:26" s="161" customFormat="1" ht="12.75">
      <c r="A153" s="172" t="s">
        <v>245</v>
      </c>
      <c r="B153" s="172">
        <v>1</v>
      </c>
      <c r="C153" s="172"/>
      <c r="D153" s="172"/>
      <c r="E153" s="172"/>
      <c r="F153" s="172"/>
      <c r="G153" s="172"/>
      <c r="H153" s="172"/>
      <c r="I153" s="172"/>
      <c r="J153" s="172">
        <v>111</v>
      </c>
      <c r="K153" s="169">
        <v>321</v>
      </c>
      <c r="L153" s="169" t="s">
        <v>6</v>
      </c>
      <c r="M153" s="169"/>
      <c r="N153" s="134">
        <f aca="true" t="shared" si="58" ref="N153:Z153">N154+N155+N156+N157</f>
        <v>95000</v>
      </c>
      <c r="O153" s="134">
        <f>O154+O155+O156+O157</f>
        <v>105000</v>
      </c>
      <c r="P153" s="134">
        <f t="shared" si="58"/>
        <v>88123</v>
      </c>
      <c r="Q153" s="134">
        <f t="shared" si="58"/>
        <v>92000</v>
      </c>
      <c r="R153" s="126">
        <f t="shared" si="58"/>
        <v>0</v>
      </c>
      <c r="S153" s="134">
        <f t="shared" si="58"/>
        <v>0</v>
      </c>
      <c r="T153" s="555">
        <f t="shared" si="58"/>
        <v>92000</v>
      </c>
      <c r="U153" s="134">
        <f t="shared" si="51"/>
        <v>5285</v>
      </c>
      <c r="V153" s="319">
        <f t="shared" si="58"/>
        <v>62740</v>
      </c>
      <c r="W153" s="669">
        <f>W154+W155+W156+W157</f>
        <v>97285</v>
      </c>
      <c r="X153" s="669">
        <f>X154+X155+X156+X157</f>
        <v>86278</v>
      </c>
      <c r="Y153" s="660">
        <f t="shared" si="53"/>
        <v>0.886858200133628</v>
      </c>
      <c r="Z153" s="660">
        <f t="shared" si="58"/>
        <v>92000</v>
      </c>
    </row>
    <row r="154" spans="1:26" s="161" customFormat="1" ht="12.75">
      <c r="A154" s="172" t="s">
        <v>245</v>
      </c>
      <c r="B154" s="172">
        <v>1</v>
      </c>
      <c r="C154" s="172"/>
      <c r="D154" s="172"/>
      <c r="E154" s="172"/>
      <c r="F154" s="172"/>
      <c r="G154" s="172"/>
      <c r="H154" s="172"/>
      <c r="I154" s="172"/>
      <c r="J154" s="172">
        <v>111</v>
      </c>
      <c r="K154" s="174">
        <v>3211</v>
      </c>
      <c r="L154" s="174" t="s">
        <v>78</v>
      </c>
      <c r="M154" s="174"/>
      <c r="N154" s="134">
        <v>25000</v>
      </c>
      <c r="O154" s="134">
        <v>22000</v>
      </c>
      <c r="P154" s="134">
        <v>19343</v>
      </c>
      <c r="Q154" s="134">
        <v>25000</v>
      </c>
      <c r="R154" s="126">
        <v>0</v>
      </c>
      <c r="S154" s="134">
        <v>0</v>
      </c>
      <c r="T154" s="555">
        <v>25000</v>
      </c>
      <c r="U154" s="134">
        <f t="shared" si="51"/>
        <v>10000</v>
      </c>
      <c r="V154" s="319">
        <v>16007</v>
      </c>
      <c r="W154" s="669">
        <v>35000</v>
      </c>
      <c r="X154" s="669">
        <v>34504</v>
      </c>
      <c r="Y154" s="660">
        <f t="shared" si="53"/>
        <v>0.9858285714285714</v>
      </c>
      <c r="Z154" s="660">
        <v>25000</v>
      </c>
    </row>
    <row r="155" spans="1:26" s="161" customFormat="1" ht="12.75">
      <c r="A155" s="172" t="s">
        <v>245</v>
      </c>
      <c r="B155" s="172">
        <v>1</v>
      </c>
      <c r="C155" s="172"/>
      <c r="D155" s="172"/>
      <c r="E155" s="172"/>
      <c r="F155" s="172"/>
      <c r="G155" s="172"/>
      <c r="H155" s="172"/>
      <c r="I155" s="172"/>
      <c r="J155" s="172">
        <v>111</v>
      </c>
      <c r="K155" s="174">
        <v>3212</v>
      </c>
      <c r="L155" s="174" t="s">
        <v>160</v>
      </c>
      <c r="M155" s="174"/>
      <c r="N155" s="134">
        <v>40000</v>
      </c>
      <c r="O155" s="134">
        <v>48000</v>
      </c>
      <c r="P155" s="134">
        <v>43298</v>
      </c>
      <c r="Q155" s="134">
        <v>42000</v>
      </c>
      <c r="R155" s="126">
        <v>0</v>
      </c>
      <c r="S155" s="134">
        <v>0</v>
      </c>
      <c r="T155" s="555">
        <v>42000</v>
      </c>
      <c r="U155" s="134">
        <f t="shared" si="51"/>
        <v>-3320</v>
      </c>
      <c r="V155" s="319">
        <v>38680</v>
      </c>
      <c r="W155" s="669">
        <v>38680</v>
      </c>
      <c r="X155" s="669">
        <v>41979</v>
      </c>
      <c r="Y155" s="660">
        <f t="shared" si="53"/>
        <v>1.0852895553257498</v>
      </c>
      <c r="Z155" s="660">
        <v>40000</v>
      </c>
    </row>
    <row r="156" spans="1:26" s="161" customFormat="1" ht="12.75">
      <c r="A156" s="172" t="s">
        <v>245</v>
      </c>
      <c r="B156" s="172">
        <v>1</v>
      </c>
      <c r="C156" s="172"/>
      <c r="D156" s="172"/>
      <c r="E156" s="172"/>
      <c r="F156" s="172"/>
      <c r="G156" s="172"/>
      <c r="H156" s="172"/>
      <c r="I156" s="172"/>
      <c r="J156" s="172">
        <v>111</v>
      </c>
      <c r="K156" s="174">
        <v>3213</v>
      </c>
      <c r="L156" s="174" t="s">
        <v>80</v>
      </c>
      <c r="M156" s="174"/>
      <c r="N156" s="134">
        <v>15000</v>
      </c>
      <c r="O156" s="134">
        <v>5000</v>
      </c>
      <c r="P156" s="134">
        <v>1190</v>
      </c>
      <c r="Q156" s="134">
        <v>10000</v>
      </c>
      <c r="R156" s="126">
        <v>0</v>
      </c>
      <c r="S156" s="134">
        <v>0</v>
      </c>
      <c r="T156" s="555">
        <v>10000</v>
      </c>
      <c r="U156" s="134">
        <f t="shared" si="51"/>
        <v>-6395</v>
      </c>
      <c r="V156" s="319">
        <v>3605</v>
      </c>
      <c r="W156" s="669">
        <v>3605</v>
      </c>
      <c r="X156" s="669">
        <v>1825</v>
      </c>
      <c r="Y156" s="660">
        <f t="shared" si="53"/>
        <v>0.5062413314840499</v>
      </c>
      <c r="Z156" s="660">
        <v>12000</v>
      </c>
    </row>
    <row r="157" spans="1:26" s="161" customFormat="1" ht="12.75">
      <c r="A157" s="172" t="s">
        <v>245</v>
      </c>
      <c r="B157" s="172">
        <v>1</v>
      </c>
      <c r="C157" s="172"/>
      <c r="D157" s="172"/>
      <c r="E157" s="172"/>
      <c r="F157" s="172"/>
      <c r="G157" s="172"/>
      <c r="H157" s="172"/>
      <c r="I157" s="172"/>
      <c r="J157" s="172">
        <v>111</v>
      </c>
      <c r="K157" s="174">
        <v>3214</v>
      </c>
      <c r="L157" s="174" t="s">
        <v>142</v>
      </c>
      <c r="M157" s="174"/>
      <c r="N157" s="134">
        <v>15000</v>
      </c>
      <c r="O157" s="134">
        <v>30000</v>
      </c>
      <c r="P157" s="134">
        <v>24292</v>
      </c>
      <c r="Q157" s="134">
        <v>15000</v>
      </c>
      <c r="R157" s="126">
        <v>0</v>
      </c>
      <c r="S157" s="134">
        <v>0</v>
      </c>
      <c r="T157" s="555">
        <v>15000</v>
      </c>
      <c r="U157" s="134">
        <f t="shared" si="51"/>
        <v>5000</v>
      </c>
      <c r="V157" s="319">
        <v>4448</v>
      </c>
      <c r="W157" s="669">
        <v>20000</v>
      </c>
      <c r="X157" s="669">
        <v>7970</v>
      </c>
      <c r="Y157" s="660">
        <f t="shared" si="53"/>
        <v>0.3985</v>
      </c>
      <c r="Z157" s="660">
        <v>15000</v>
      </c>
    </row>
    <row r="158" spans="1:26" s="161" customFormat="1" ht="12.75">
      <c r="A158" s="172" t="s">
        <v>245</v>
      </c>
      <c r="B158" s="172">
        <v>1</v>
      </c>
      <c r="C158" s="172"/>
      <c r="D158" s="172"/>
      <c r="E158" s="172"/>
      <c r="F158" s="172"/>
      <c r="G158" s="172"/>
      <c r="H158" s="172"/>
      <c r="I158" s="172"/>
      <c r="J158" s="172">
        <v>111</v>
      </c>
      <c r="K158" s="169">
        <v>322</v>
      </c>
      <c r="L158" s="169" t="s">
        <v>26</v>
      </c>
      <c r="M158" s="169"/>
      <c r="N158" s="134">
        <f aca="true" t="shared" si="59" ref="N158:Z158">N159+N160+N161+N162</f>
        <v>156000</v>
      </c>
      <c r="O158" s="134">
        <f>O159+O160+O161+O162</f>
        <v>190000</v>
      </c>
      <c r="P158" s="134">
        <f t="shared" si="59"/>
        <v>147218</v>
      </c>
      <c r="Q158" s="134">
        <f t="shared" si="59"/>
        <v>176000</v>
      </c>
      <c r="R158" s="126">
        <f t="shared" si="59"/>
        <v>0</v>
      </c>
      <c r="S158" s="134">
        <f t="shared" si="59"/>
        <v>10000</v>
      </c>
      <c r="T158" s="555">
        <f t="shared" si="59"/>
        <v>186000</v>
      </c>
      <c r="U158" s="134">
        <f t="shared" si="51"/>
        <v>54000</v>
      </c>
      <c r="V158" s="319">
        <f t="shared" si="59"/>
        <v>174097</v>
      </c>
      <c r="W158" s="669">
        <f>W159+W160+W161+W162</f>
        <v>240000</v>
      </c>
      <c r="X158" s="669">
        <f>X159+X160+X161+X162</f>
        <v>178917</v>
      </c>
      <c r="Y158" s="660">
        <f t="shared" si="53"/>
        <v>0.7454875</v>
      </c>
      <c r="Z158" s="660">
        <f t="shared" si="59"/>
        <v>166000</v>
      </c>
    </row>
    <row r="159" spans="1:26" s="161" customFormat="1" ht="12.75">
      <c r="A159" s="172" t="s">
        <v>245</v>
      </c>
      <c r="B159" s="172">
        <v>1</v>
      </c>
      <c r="C159" s="172"/>
      <c r="D159" s="172"/>
      <c r="E159" s="172"/>
      <c r="F159" s="172"/>
      <c r="G159" s="172"/>
      <c r="H159" s="172"/>
      <c r="I159" s="172"/>
      <c r="J159" s="172">
        <v>133</v>
      </c>
      <c r="K159" s="174">
        <v>3221</v>
      </c>
      <c r="L159" s="174" t="s">
        <v>81</v>
      </c>
      <c r="M159" s="174"/>
      <c r="N159" s="134">
        <v>45000</v>
      </c>
      <c r="O159" s="134">
        <v>45000</v>
      </c>
      <c r="P159" s="134">
        <v>37279</v>
      </c>
      <c r="Q159" s="134">
        <v>45000</v>
      </c>
      <c r="R159" s="126">
        <v>0</v>
      </c>
      <c r="S159" s="134">
        <v>0</v>
      </c>
      <c r="T159" s="555">
        <v>45000</v>
      </c>
      <c r="U159" s="134">
        <f t="shared" si="51"/>
        <v>35000</v>
      </c>
      <c r="V159" s="319">
        <v>57293</v>
      </c>
      <c r="W159" s="669">
        <v>80000</v>
      </c>
      <c r="X159" s="669">
        <v>56703</v>
      </c>
      <c r="Y159" s="660">
        <f t="shared" si="53"/>
        <v>0.7087875</v>
      </c>
      <c r="Z159" s="660">
        <v>55000</v>
      </c>
    </row>
    <row r="160" spans="1:26" s="161" customFormat="1" ht="12.75">
      <c r="A160" s="172" t="s">
        <v>245</v>
      </c>
      <c r="B160" s="172">
        <v>1</v>
      </c>
      <c r="C160" s="172"/>
      <c r="D160" s="172"/>
      <c r="E160" s="172"/>
      <c r="F160" s="172"/>
      <c r="G160" s="172"/>
      <c r="H160" s="172"/>
      <c r="I160" s="172"/>
      <c r="J160" s="195" t="s">
        <v>592</v>
      </c>
      <c r="K160" s="174">
        <v>3223</v>
      </c>
      <c r="L160" s="175" t="s">
        <v>82</v>
      </c>
      <c r="M160" s="176"/>
      <c r="N160" s="134">
        <v>100000</v>
      </c>
      <c r="O160" s="134">
        <v>120000</v>
      </c>
      <c r="P160" s="134">
        <v>84886</v>
      </c>
      <c r="Q160" s="134">
        <v>120000</v>
      </c>
      <c r="R160" s="126">
        <v>0</v>
      </c>
      <c r="S160" s="134">
        <v>0</v>
      </c>
      <c r="T160" s="555">
        <v>120000</v>
      </c>
      <c r="U160" s="134">
        <f t="shared" si="51"/>
        <v>20000</v>
      </c>
      <c r="V160" s="319">
        <v>104032</v>
      </c>
      <c r="W160" s="669">
        <v>140000</v>
      </c>
      <c r="X160" s="669">
        <v>109813</v>
      </c>
      <c r="Y160" s="660">
        <f t="shared" si="53"/>
        <v>0.7843785714285715</v>
      </c>
      <c r="Z160" s="660">
        <v>100000</v>
      </c>
    </row>
    <row r="161" spans="1:26" s="161" customFormat="1" ht="12.75">
      <c r="A161" s="172" t="s">
        <v>245</v>
      </c>
      <c r="B161" s="172">
        <v>1</v>
      </c>
      <c r="C161" s="172"/>
      <c r="D161" s="172"/>
      <c r="E161" s="172"/>
      <c r="F161" s="172"/>
      <c r="G161" s="172"/>
      <c r="H161" s="172"/>
      <c r="I161" s="172"/>
      <c r="J161" s="172">
        <v>133</v>
      </c>
      <c r="K161" s="174">
        <v>3225</v>
      </c>
      <c r="L161" s="174" t="s">
        <v>83</v>
      </c>
      <c r="M161" s="174"/>
      <c r="N161" s="134">
        <v>10000</v>
      </c>
      <c r="O161" s="134">
        <v>25000</v>
      </c>
      <c r="P161" s="134">
        <v>25053</v>
      </c>
      <c r="Q161" s="134">
        <v>10000</v>
      </c>
      <c r="R161" s="126">
        <v>0</v>
      </c>
      <c r="S161" s="134">
        <v>0</v>
      </c>
      <c r="T161" s="555">
        <v>10000</v>
      </c>
      <c r="U161" s="134">
        <f t="shared" si="51"/>
        <v>10000</v>
      </c>
      <c r="V161" s="319">
        <v>12772</v>
      </c>
      <c r="W161" s="669">
        <v>20000</v>
      </c>
      <c r="X161" s="669">
        <v>12401</v>
      </c>
      <c r="Y161" s="660">
        <f t="shared" si="53"/>
        <v>0.62005</v>
      </c>
      <c r="Z161" s="660">
        <v>10000</v>
      </c>
    </row>
    <row r="162" spans="1:26" s="161" customFormat="1" ht="12.75">
      <c r="A162" s="172" t="s">
        <v>245</v>
      </c>
      <c r="B162" s="172">
        <v>1</v>
      </c>
      <c r="C162" s="172"/>
      <c r="D162" s="172"/>
      <c r="E162" s="172"/>
      <c r="F162" s="172"/>
      <c r="G162" s="172"/>
      <c r="H162" s="172"/>
      <c r="I162" s="172"/>
      <c r="J162" s="172">
        <v>133</v>
      </c>
      <c r="K162" s="174">
        <v>3227</v>
      </c>
      <c r="L162" s="174" t="s">
        <v>129</v>
      </c>
      <c r="M162" s="174"/>
      <c r="N162" s="134">
        <v>1000</v>
      </c>
      <c r="O162" s="134">
        <v>0</v>
      </c>
      <c r="P162" s="134">
        <v>0</v>
      </c>
      <c r="Q162" s="134">
        <v>1000</v>
      </c>
      <c r="R162" s="126">
        <v>0</v>
      </c>
      <c r="S162" s="134">
        <v>10000</v>
      </c>
      <c r="T162" s="555">
        <v>11000</v>
      </c>
      <c r="U162" s="134">
        <f t="shared" si="51"/>
        <v>-11000</v>
      </c>
      <c r="V162" s="319">
        <v>0</v>
      </c>
      <c r="W162" s="669">
        <v>0</v>
      </c>
      <c r="X162" s="669">
        <v>0</v>
      </c>
      <c r="Y162" s="660" t="e">
        <f t="shared" si="53"/>
        <v>#DIV/0!</v>
      </c>
      <c r="Z162" s="660">
        <v>1000</v>
      </c>
    </row>
    <row r="163" spans="1:26" s="161" customFormat="1" ht="12.75">
      <c r="A163" s="172" t="s">
        <v>245</v>
      </c>
      <c r="B163" s="172">
        <v>1</v>
      </c>
      <c r="C163" s="172"/>
      <c r="D163" s="172"/>
      <c r="E163" s="172"/>
      <c r="F163" s="172"/>
      <c r="G163" s="172"/>
      <c r="H163" s="172"/>
      <c r="I163" s="172"/>
      <c r="J163" s="172">
        <v>133</v>
      </c>
      <c r="K163" s="169">
        <v>323</v>
      </c>
      <c r="L163" s="169" t="s">
        <v>7</v>
      </c>
      <c r="M163" s="169"/>
      <c r="N163" s="134">
        <f aca="true" t="shared" si="60" ref="N163:S163">N164+N165+N166+N167+N168+N169+N170+N171+N172+N173+N174+N175+N176+N177+N178+N179+N180+N182+N183+N184+N181</f>
        <v>441500</v>
      </c>
      <c r="O163" s="134">
        <f t="shared" si="60"/>
        <v>433600</v>
      </c>
      <c r="P163" s="134">
        <f t="shared" si="60"/>
        <v>417593</v>
      </c>
      <c r="Q163" s="134">
        <f t="shared" si="60"/>
        <v>464000</v>
      </c>
      <c r="R163" s="126">
        <f t="shared" si="60"/>
        <v>30000</v>
      </c>
      <c r="S163" s="134">
        <f t="shared" si="60"/>
        <v>60000</v>
      </c>
      <c r="T163" s="555">
        <f>SUM(T164:T184)</f>
        <v>524847</v>
      </c>
      <c r="U163" s="134">
        <f t="shared" si="51"/>
        <v>116352</v>
      </c>
      <c r="V163" s="319">
        <f>SUM(V164:V184)</f>
        <v>416568</v>
      </c>
      <c r="W163" s="669">
        <f>SUM(W164:W184)</f>
        <v>641199</v>
      </c>
      <c r="X163" s="669">
        <f>SUM(X164:X184)</f>
        <v>591850</v>
      </c>
      <c r="Y163" s="660">
        <f t="shared" si="53"/>
        <v>0.9230363740430038</v>
      </c>
      <c r="Z163" s="660">
        <f>SUM(Z164:Z184)</f>
        <v>401500</v>
      </c>
    </row>
    <row r="164" spans="1:26" s="161" customFormat="1" ht="12.75">
      <c r="A164" s="172" t="s">
        <v>245</v>
      </c>
      <c r="B164" s="172">
        <v>1</v>
      </c>
      <c r="C164" s="172"/>
      <c r="D164" s="172"/>
      <c r="E164" s="172"/>
      <c r="F164" s="172"/>
      <c r="G164" s="172"/>
      <c r="H164" s="172"/>
      <c r="I164" s="172"/>
      <c r="J164" s="172">
        <v>133</v>
      </c>
      <c r="K164" s="174">
        <v>3231</v>
      </c>
      <c r="L164" s="174" t="s">
        <v>84</v>
      </c>
      <c r="M164" s="196"/>
      <c r="N164" s="134">
        <v>75000</v>
      </c>
      <c r="O164" s="134">
        <v>70000</v>
      </c>
      <c r="P164" s="134">
        <v>68604</v>
      </c>
      <c r="Q164" s="134">
        <v>75000</v>
      </c>
      <c r="R164" s="126">
        <v>0</v>
      </c>
      <c r="S164" s="134">
        <v>0</v>
      </c>
      <c r="T164" s="555">
        <v>75000</v>
      </c>
      <c r="U164" s="134">
        <f t="shared" si="51"/>
        <v>25000</v>
      </c>
      <c r="V164" s="319">
        <v>67444</v>
      </c>
      <c r="W164" s="669">
        <v>100000</v>
      </c>
      <c r="X164" s="669">
        <v>92713</v>
      </c>
      <c r="Y164" s="660">
        <f t="shared" si="53"/>
        <v>0.92713</v>
      </c>
      <c r="Z164" s="660">
        <v>72000</v>
      </c>
    </row>
    <row r="165" spans="1:26" s="250" customFormat="1" ht="12.75">
      <c r="A165" s="120" t="s">
        <v>245</v>
      </c>
      <c r="B165" s="120">
        <v>1</v>
      </c>
      <c r="C165" s="120"/>
      <c r="D165" s="120"/>
      <c r="E165" s="120"/>
      <c r="F165" s="120"/>
      <c r="G165" s="120"/>
      <c r="H165" s="120"/>
      <c r="I165" s="120"/>
      <c r="J165" s="120">
        <v>133</v>
      </c>
      <c r="K165" s="202">
        <v>3232</v>
      </c>
      <c r="L165" s="202" t="s">
        <v>85</v>
      </c>
      <c r="M165" s="196"/>
      <c r="N165" s="134">
        <v>15000</v>
      </c>
      <c r="O165" s="134">
        <v>20000</v>
      </c>
      <c r="P165" s="134">
        <v>17016</v>
      </c>
      <c r="Q165" s="134">
        <v>15000</v>
      </c>
      <c r="R165" s="126">
        <v>0</v>
      </c>
      <c r="S165" s="134">
        <v>0</v>
      </c>
      <c r="T165" s="555">
        <v>15000</v>
      </c>
      <c r="U165" s="134">
        <f t="shared" si="51"/>
        <v>-5000</v>
      </c>
      <c r="V165" s="319">
        <v>1928</v>
      </c>
      <c r="W165" s="669">
        <v>10000</v>
      </c>
      <c r="X165" s="669">
        <v>1928</v>
      </c>
      <c r="Y165" s="660">
        <f t="shared" si="53"/>
        <v>0.1928</v>
      </c>
      <c r="Z165" s="660">
        <v>6000</v>
      </c>
    </row>
    <row r="166" spans="1:26" s="161" customFormat="1" ht="12.75">
      <c r="A166" s="172" t="s">
        <v>245</v>
      </c>
      <c r="B166" s="172">
        <v>1</v>
      </c>
      <c r="C166" s="172"/>
      <c r="D166" s="172"/>
      <c r="E166" s="172"/>
      <c r="F166" s="172"/>
      <c r="G166" s="172"/>
      <c r="H166" s="172"/>
      <c r="I166" s="172"/>
      <c r="J166" s="172">
        <v>133</v>
      </c>
      <c r="K166" s="174">
        <v>3232</v>
      </c>
      <c r="L166" s="174" t="s">
        <v>125</v>
      </c>
      <c r="M166" s="196"/>
      <c r="N166" s="134">
        <v>30000</v>
      </c>
      <c r="O166" s="134">
        <v>40000</v>
      </c>
      <c r="P166" s="134">
        <v>25125</v>
      </c>
      <c r="Q166" s="134">
        <v>20000</v>
      </c>
      <c r="R166" s="126">
        <v>0</v>
      </c>
      <c r="S166" s="134">
        <v>0</v>
      </c>
      <c r="T166" s="555">
        <v>20000</v>
      </c>
      <c r="U166" s="134">
        <f t="shared" si="51"/>
        <v>7031</v>
      </c>
      <c r="V166" s="319">
        <v>27031</v>
      </c>
      <c r="W166" s="669">
        <v>27031</v>
      </c>
      <c r="X166" s="669">
        <v>32411</v>
      </c>
      <c r="Y166" s="660">
        <f t="shared" si="53"/>
        <v>1.1990307424808553</v>
      </c>
      <c r="Z166" s="660">
        <v>20000</v>
      </c>
    </row>
    <row r="167" spans="1:26" s="161" customFormat="1" ht="12.75">
      <c r="A167" s="172" t="s">
        <v>245</v>
      </c>
      <c r="B167" s="172">
        <v>1</v>
      </c>
      <c r="C167" s="172"/>
      <c r="D167" s="172"/>
      <c r="E167" s="172"/>
      <c r="F167" s="172"/>
      <c r="G167" s="172"/>
      <c r="H167" s="172"/>
      <c r="I167" s="172"/>
      <c r="J167" s="172">
        <v>133</v>
      </c>
      <c r="K167" s="174">
        <v>3232</v>
      </c>
      <c r="L167" s="174" t="s">
        <v>174</v>
      </c>
      <c r="M167" s="196"/>
      <c r="N167" s="134">
        <v>2000</v>
      </c>
      <c r="O167" s="134">
        <v>2000</v>
      </c>
      <c r="P167" s="134">
        <v>0</v>
      </c>
      <c r="Q167" s="134">
        <v>2000</v>
      </c>
      <c r="R167" s="126">
        <v>0</v>
      </c>
      <c r="S167" s="134">
        <v>0</v>
      </c>
      <c r="T167" s="555">
        <v>2000</v>
      </c>
      <c r="U167" s="134">
        <f t="shared" si="51"/>
        <v>-1110</v>
      </c>
      <c r="V167" s="319">
        <v>890</v>
      </c>
      <c r="W167" s="669">
        <v>890</v>
      </c>
      <c r="X167" s="669">
        <v>375</v>
      </c>
      <c r="Y167" s="660">
        <f t="shared" si="53"/>
        <v>0.42134831460674155</v>
      </c>
      <c r="Z167" s="660">
        <v>2000</v>
      </c>
    </row>
    <row r="168" spans="1:26" s="161" customFormat="1" ht="12.75">
      <c r="A168" s="172" t="s">
        <v>245</v>
      </c>
      <c r="B168" s="172">
        <v>1</v>
      </c>
      <c r="C168" s="172"/>
      <c r="D168" s="172"/>
      <c r="E168" s="172"/>
      <c r="F168" s="172"/>
      <c r="G168" s="172"/>
      <c r="H168" s="172"/>
      <c r="I168" s="172"/>
      <c r="J168" s="172">
        <v>133</v>
      </c>
      <c r="K168" s="174">
        <v>3233</v>
      </c>
      <c r="L168" s="174" t="s">
        <v>74</v>
      </c>
      <c r="M168" s="196"/>
      <c r="N168" s="134">
        <v>40000</v>
      </c>
      <c r="O168" s="134">
        <v>35000</v>
      </c>
      <c r="P168" s="134">
        <v>30616</v>
      </c>
      <c r="Q168" s="134">
        <v>35000</v>
      </c>
      <c r="R168" s="126">
        <v>0</v>
      </c>
      <c r="S168" s="134">
        <v>0</v>
      </c>
      <c r="T168" s="555">
        <v>35000</v>
      </c>
      <c r="U168" s="134">
        <f t="shared" si="51"/>
        <v>17000</v>
      </c>
      <c r="V168" s="319">
        <v>40780</v>
      </c>
      <c r="W168" s="669">
        <v>52000</v>
      </c>
      <c r="X168" s="669">
        <v>63128</v>
      </c>
      <c r="Y168" s="660">
        <f t="shared" si="53"/>
        <v>1.214</v>
      </c>
      <c r="Z168" s="660">
        <v>30000</v>
      </c>
    </row>
    <row r="169" spans="1:26" s="161" customFormat="1" ht="12.75">
      <c r="A169" s="172" t="s">
        <v>245</v>
      </c>
      <c r="B169" s="172">
        <v>1</v>
      </c>
      <c r="C169" s="172"/>
      <c r="D169" s="172"/>
      <c r="E169" s="172"/>
      <c r="F169" s="172"/>
      <c r="G169" s="172"/>
      <c r="H169" s="172"/>
      <c r="I169" s="172"/>
      <c r="J169" s="172">
        <v>133</v>
      </c>
      <c r="K169" s="174">
        <v>3234</v>
      </c>
      <c r="L169" s="800" t="s">
        <v>86</v>
      </c>
      <c r="M169" s="799"/>
      <c r="N169" s="134">
        <v>57000</v>
      </c>
      <c r="O169" s="134">
        <v>30000</v>
      </c>
      <c r="P169" s="134">
        <v>48854</v>
      </c>
      <c r="Q169" s="134">
        <v>50000</v>
      </c>
      <c r="R169" s="126">
        <v>0</v>
      </c>
      <c r="S169" s="134">
        <v>0</v>
      </c>
      <c r="T169" s="555">
        <v>50000</v>
      </c>
      <c r="U169" s="134">
        <f t="shared" si="51"/>
        <v>0</v>
      </c>
      <c r="V169" s="319">
        <v>31537</v>
      </c>
      <c r="W169" s="669">
        <v>50000</v>
      </c>
      <c r="X169" s="669">
        <v>40385</v>
      </c>
      <c r="Y169" s="660">
        <f t="shared" si="53"/>
        <v>0.8077</v>
      </c>
      <c r="Z169" s="660">
        <v>30000</v>
      </c>
    </row>
    <row r="170" spans="1:26" s="161" customFormat="1" ht="12.75" hidden="1">
      <c r="A170" s="172" t="s">
        <v>245</v>
      </c>
      <c r="B170" s="172">
        <v>1</v>
      </c>
      <c r="C170" s="172"/>
      <c r="D170" s="172"/>
      <c r="E170" s="172"/>
      <c r="F170" s="172"/>
      <c r="G170" s="172"/>
      <c r="H170" s="172"/>
      <c r="I170" s="172"/>
      <c r="J170" s="172">
        <v>133</v>
      </c>
      <c r="K170" s="174">
        <v>3234</v>
      </c>
      <c r="L170" s="175" t="s">
        <v>162</v>
      </c>
      <c r="M170" s="197"/>
      <c r="N170" s="134">
        <v>0</v>
      </c>
      <c r="O170" s="134">
        <v>0</v>
      </c>
      <c r="P170" s="134"/>
      <c r="Q170" s="134">
        <v>0</v>
      </c>
      <c r="R170" s="126"/>
      <c r="S170" s="134"/>
      <c r="T170" s="555">
        <v>0</v>
      </c>
      <c r="U170" s="134">
        <f t="shared" si="51"/>
        <v>0</v>
      </c>
      <c r="V170" s="319"/>
      <c r="W170" s="669"/>
      <c r="X170" s="669"/>
      <c r="Y170" s="660" t="e">
        <f t="shared" si="53"/>
        <v>#DIV/0!</v>
      </c>
      <c r="Z170" s="660">
        <v>0</v>
      </c>
    </row>
    <row r="171" spans="1:26" s="161" customFormat="1" ht="12.75" hidden="1">
      <c r="A171" s="172" t="s">
        <v>245</v>
      </c>
      <c r="B171" s="172">
        <v>1</v>
      </c>
      <c r="C171" s="172"/>
      <c r="D171" s="172"/>
      <c r="E171" s="172"/>
      <c r="F171" s="172"/>
      <c r="G171" s="172"/>
      <c r="H171" s="172"/>
      <c r="I171" s="172"/>
      <c r="J171" s="172">
        <v>133</v>
      </c>
      <c r="K171" s="174">
        <v>3234</v>
      </c>
      <c r="L171" s="175" t="s">
        <v>163</v>
      </c>
      <c r="M171" s="197"/>
      <c r="N171" s="134">
        <v>0</v>
      </c>
      <c r="O171" s="134">
        <v>0</v>
      </c>
      <c r="P171" s="134"/>
      <c r="Q171" s="134">
        <v>0</v>
      </c>
      <c r="R171" s="126"/>
      <c r="S171" s="134"/>
      <c r="T171" s="555">
        <v>0</v>
      </c>
      <c r="U171" s="134">
        <f t="shared" si="51"/>
        <v>0</v>
      </c>
      <c r="V171" s="319"/>
      <c r="W171" s="669"/>
      <c r="X171" s="669"/>
      <c r="Y171" s="660" t="e">
        <f t="shared" si="53"/>
        <v>#DIV/0!</v>
      </c>
      <c r="Z171" s="660">
        <v>0</v>
      </c>
    </row>
    <row r="172" spans="1:26" s="161" customFormat="1" ht="12.75">
      <c r="A172" s="172" t="s">
        <v>245</v>
      </c>
      <c r="B172" s="172">
        <v>1</v>
      </c>
      <c r="C172" s="172"/>
      <c r="D172" s="172"/>
      <c r="E172" s="172"/>
      <c r="F172" s="172"/>
      <c r="G172" s="172"/>
      <c r="H172" s="172"/>
      <c r="I172" s="172"/>
      <c r="J172" s="172">
        <v>133</v>
      </c>
      <c r="K172" s="174">
        <v>3236</v>
      </c>
      <c r="L172" s="175" t="s">
        <v>143</v>
      </c>
      <c r="M172" s="197"/>
      <c r="N172" s="134">
        <v>5000</v>
      </c>
      <c r="O172" s="134">
        <v>5000</v>
      </c>
      <c r="P172" s="134">
        <v>0</v>
      </c>
      <c r="Q172" s="134">
        <v>5000</v>
      </c>
      <c r="R172" s="126">
        <v>0</v>
      </c>
      <c r="S172" s="134">
        <v>0</v>
      </c>
      <c r="T172" s="555">
        <v>5000</v>
      </c>
      <c r="U172" s="134">
        <f t="shared" si="51"/>
        <v>-4125</v>
      </c>
      <c r="V172" s="319">
        <v>875</v>
      </c>
      <c r="W172" s="669">
        <v>875</v>
      </c>
      <c r="X172" s="669">
        <v>2925</v>
      </c>
      <c r="Y172" s="660">
        <f t="shared" si="53"/>
        <v>3.342857142857143</v>
      </c>
      <c r="Z172" s="660">
        <v>5000</v>
      </c>
    </row>
    <row r="173" spans="1:26" s="161" customFormat="1" ht="12.75">
      <c r="A173" s="172" t="s">
        <v>245</v>
      </c>
      <c r="B173" s="172">
        <v>1</v>
      </c>
      <c r="C173" s="172"/>
      <c r="D173" s="172"/>
      <c r="E173" s="172"/>
      <c r="F173" s="172"/>
      <c r="G173" s="172"/>
      <c r="H173" s="172"/>
      <c r="I173" s="172"/>
      <c r="J173" s="172">
        <v>133</v>
      </c>
      <c r="K173" s="174">
        <v>3236</v>
      </c>
      <c r="L173" s="175" t="s">
        <v>144</v>
      </c>
      <c r="M173" s="197"/>
      <c r="N173" s="134">
        <v>9000</v>
      </c>
      <c r="O173" s="134">
        <v>10000</v>
      </c>
      <c r="P173" s="134">
        <v>9380</v>
      </c>
      <c r="Q173" s="134">
        <v>10000</v>
      </c>
      <c r="R173" s="126">
        <v>0</v>
      </c>
      <c r="S173" s="134">
        <v>0</v>
      </c>
      <c r="T173" s="555">
        <v>10000</v>
      </c>
      <c r="U173" s="134">
        <f t="shared" si="51"/>
        <v>-7340</v>
      </c>
      <c r="V173" s="319">
        <v>2660</v>
      </c>
      <c r="W173" s="669">
        <v>2660</v>
      </c>
      <c r="X173" s="669">
        <v>4090</v>
      </c>
      <c r="Y173" s="660">
        <f t="shared" si="53"/>
        <v>1.537593984962406</v>
      </c>
      <c r="Z173" s="660">
        <v>9000</v>
      </c>
    </row>
    <row r="174" spans="1:26" s="161" customFormat="1" ht="12.75">
      <c r="A174" s="172" t="s">
        <v>245</v>
      </c>
      <c r="B174" s="172">
        <v>1</v>
      </c>
      <c r="C174" s="172"/>
      <c r="D174" s="172"/>
      <c r="E174" s="172"/>
      <c r="F174" s="172"/>
      <c r="G174" s="172"/>
      <c r="H174" s="172"/>
      <c r="I174" s="172"/>
      <c r="J174" s="172">
        <v>133</v>
      </c>
      <c r="K174" s="174">
        <v>3237</v>
      </c>
      <c r="L174" s="800" t="s">
        <v>87</v>
      </c>
      <c r="M174" s="799"/>
      <c r="N174" s="134">
        <v>40000</v>
      </c>
      <c r="O174" s="134">
        <v>30000</v>
      </c>
      <c r="P174" s="134">
        <v>32002</v>
      </c>
      <c r="Q174" s="134">
        <v>40000</v>
      </c>
      <c r="R174" s="126">
        <v>0</v>
      </c>
      <c r="S174" s="134">
        <v>0</v>
      </c>
      <c r="T174" s="555">
        <v>40000</v>
      </c>
      <c r="U174" s="134">
        <f t="shared" si="51"/>
        <v>50569</v>
      </c>
      <c r="V174" s="319">
        <v>63569</v>
      </c>
      <c r="W174" s="669">
        <v>90569</v>
      </c>
      <c r="X174" s="669">
        <v>93299</v>
      </c>
      <c r="Y174" s="660">
        <f t="shared" si="53"/>
        <v>1.0301427640804248</v>
      </c>
      <c r="Z174" s="660">
        <v>40000</v>
      </c>
    </row>
    <row r="175" spans="1:26" s="161" customFormat="1" ht="12.75">
      <c r="A175" s="172" t="s">
        <v>245</v>
      </c>
      <c r="B175" s="172">
        <v>1</v>
      </c>
      <c r="C175" s="172"/>
      <c r="D175" s="172"/>
      <c r="E175" s="172"/>
      <c r="F175" s="172"/>
      <c r="G175" s="172"/>
      <c r="H175" s="172"/>
      <c r="I175" s="172"/>
      <c r="J175" s="172">
        <v>133</v>
      </c>
      <c r="K175" s="174">
        <v>3237</v>
      </c>
      <c r="L175" s="174" t="s">
        <v>88</v>
      </c>
      <c r="M175" s="196"/>
      <c r="N175" s="134">
        <v>35000</v>
      </c>
      <c r="O175" s="134">
        <v>80000</v>
      </c>
      <c r="P175" s="134">
        <v>78337</v>
      </c>
      <c r="Q175" s="134">
        <v>60000</v>
      </c>
      <c r="R175" s="126">
        <v>0</v>
      </c>
      <c r="S175" s="134">
        <v>0</v>
      </c>
      <c r="T175" s="555">
        <v>60847</v>
      </c>
      <c r="U175" s="134">
        <f t="shared" si="51"/>
        <v>-847</v>
      </c>
      <c r="V175" s="319">
        <v>10313</v>
      </c>
      <c r="W175" s="669">
        <v>60000</v>
      </c>
      <c r="X175" s="669">
        <v>15343</v>
      </c>
      <c r="Y175" s="660">
        <f t="shared" si="53"/>
        <v>0.25571666666666665</v>
      </c>
      <c r="Z175" s="660">
        <v>60000</v>
      </c>
    </row>
    <row r="176" spans="1:26" s="161" customFormat="1" ht="12.75">
      <c r="A176" s="172" t="s">
        <v>245</v>
      </c>
      <c r="B176" s="172">
        <v>1</v>
      </c>
      <c r="C176" s="172"/>
      <c r="D176" s="172"/>
      <c r="E176" s="172"/>
      <c r="F176" s="172"/>
      <c r="G176" s="172"/>
      <c r="H176" s="172"/>
      <c r="I176" s="172"/>
      <c r="J176" s="172">
        <v>133</v>
      </c>
      <c r="K176" s="174">
        <v>3237</v>
      </c>
      <c r="L176" s="174" t="s">
        <v>118</v>
      </c>
      <c r="M176" s="196"/>
      <c r="N176" s="134">
        <v>30000</v>
      </c>
      <c r="O176" s="134">
        <v>30000</v>
      </c>
      <c r="P176" s="134">
        <v>4955</v>
      </c>
      <c r="Q176" s="134">
        <v>50000</v>
      </c>
      <c r="R176" s="126">
        <v>0</v>
      </c>
      <c r="S176" s="134">
        <v>0</v>
      </c>
      <c r="T176" s="555">
        <v>50000</v>
      </c>
      <c r="U176" s="134">
        <f t="shared" si="51"/>
        <v>0</v>
      </c>
      <c r="V176" s="319">
        <v>9555</v>
      </c>
      <c r="W176" s="669">
        <v>50000</v>
      </c>
      <c r="X176" s="669">
        <v>22095</v>
      </c>
      <c r="Y176" s="660">
        <f t="shared" si="53"/>
        <v>0.4419</v>
      </c>
      <c r="Z176" s="660">
        <v>30000</v>
      </c>
    </row>
    <row r="177" spans="1:26" s="161" customFormat="1" ht="12.75">
      <c r="A177" s="172" t="s">
        <v>245</v>
      </c>
      <c r="B177" s="172">
        <v>1</v>
      </c>
      <c r="C177" s="172"/>
      <c r="D177" s="172"/>
      <c r="E177" s="172"/>
      <c r="F177" s="172"/>
      <c r="G177" s="172"/>
      <c r="H177" s="172"/>
      <c r="I177" s="172"/>
      <c r="J177" s="172">
        <v>133</v>
      </c>
      <c r="K177" s="174">
        <v>3237</v>
      </c>
      <c r="L177" s="174" t="s">
        <v>123</v>
      </c>
      <c r="M177" s="196"/>
      <c r="N177" s="134">
        <v>10000</v>
      </c>
      <c r="O177" s="134">
        <v>10000</v>
      </c>
      <c r="P177" s="134">
        <v>12460</v>
      </c>
      <c r="Q177" s="134">
        <v>10000</v>
      </c>
      <c r="R177" s="126">
        <v>0</v>
      </c>
      <c r="S177" s="134">
        <v>0</v>
      </c>
      <c r="T177" s="555">
        <v>10000</v>
      </c>
      <c r="U177" s="134">
        <f t="shared" si="51"/>
        <v>571</v>
      </c>
      <c r="V177" s="319">
        <v>10571</v>
      </c>
      <c r="W177" s="669">
        <v>10571</v>
      </c>
      <c r="X177" s="669">
        <v>9960</v>
      </c>
      <c r="Y177" s="660">
        <f t="shared" si="53"/>
        <v>0.9422003594740327</v>
      </c>
      <c r="Z177" s="660">
        <v>10000</v>
      </c>
    </row>
    <row r="178" spans="1:26" s="161" customFormat="1" ht="23.25" customHeight="1">
      <c r="A178" s="172" t="s">
        <v>245</v>
      </c>
      <c r="B178" s="172">
        <v>1</v>
      </c>
      <c r="C178" s="172"/>
      <c r="D178" s="172"/>
      <c r="E178" s="172"/>
      <c r="F178" s="172"/>
      <c r="G178" s="172"/>
      <c r="H178" s="172"/>
      <c r="I178" s="172"/>
      <c r="J178" s="172">
        <v>133</v>
      </c>
      <c r="K178" s="174">
        <v>3237</v>
      </c>
      <c r="L178" s="812" t="s">
        <v>591</v>
      </c>
      <c r="M178" s="813"/>
      <c r="N178" s="134">
        <v>30000</v>
      </c>
      <c r="O178" s="134">
        <v>22000</v>
      </c>
      <c r="P178" s="134">
        <v>21250</v>
      </c>
      <c r="Q178" s="134">
        <v>22000</v>
      </c>
      <c r="R178" s="126">
        <v>0</v>
      </c>
      <c r="S178" s="134">
        <v>0</v>
      </c>
      <c r="T178" s="555">
        <v>22000</v>
      </c>
      <c r="U178" s="134">
        <f t="shared" si="51"/>
        <v>13000</v>
      </c>
      <c r="V178" s="319">
        <v>24750</v>
      </c>
      <c r="W178" s="669">
        <v>35000</v>
      </c>
      <c r="X178" s="669">
        <v>37452</v>
      </c>
      <c r="Y178" s="660">
        <f t="shared" si="53"/>
        <v>1.0700571428571428</v>
      </c>
      <c r="Z178" s="660">
        <v>22000</v>
      </c>
    </row>
    <row r="179" spans="1:26" s="161" customFormat="1" ht="12.75">
      <c r="A179" s="172" t="s">
        <v>245</v>
      </c>
      <c r="B179" s="172">
        <v>1</v>
      </c>
      <c r="C179" s="172"/>
      <c r="D179" s="172"/>
      <c r="E179" s="172"/>
      <c r="F179" s="172"/>
      <c r="G179" s="172"/>
      <c r="H179" s="172"/>
      <c r="I179" s="172"/>
      <c r="J179" s="172">
        <v>133</v>
      </c>
      <c r="K179" s="174">
        <v>3237</v>
      </c>
      <c r="L179" s="202" t="s">
        <v>672</v>
      </c>
      <c r="M179" s="197"/>
      <c r="N179" s="134">
        <v>10000</v>
      </c>
      <c r="O179" s="134">
        <v>14000</v>
      </c>
      <c r="P179" s="134">
        <v>38180</v>
      </c>
      <c r="Q179" s="134">
        <v>5000</v>
      </c>
      <c r="R179" s="126">
        <v>10000</v>
      </c>
      <c r="S179" s="134">
        <v>60000</v>
      </c>
      <c r="T179" s="555">
        <v>65000</v>
      </c>
      <c r="U179" s="134">
        <f t="shared" si="51"/>
        <v>25000</v>
      </c>
      <c r="V179" s="319">
        <v>71687</v>
      </c>
      <c r="W179" s="669">
        <v>90000</v>
      </c>
      <c r="X179" s="669">
        <v>115547</v>
      </c>
      <c r="Y179" s="660">
        <f t="shared" si="53"/>
        <v>1.2838555555555555</v>
      </c>
      <c r="Z179" s="660">
        <v>5000</v>
      </c>
    </row>
    <row r="180" spans="1:26" s="161" customFormat="1" ht="12.75">
      <c r="A180" s="172" t="s">
        <v>245</v>
      </c>
      <c r="B180" s="172">
        <v>1</v>
      </c>
      <c r="C180" s="172"/>
      <c r="D180" s="172"/>
      <c r="E180" s="172"/>
      <c r="F180" s="172"/>
      <c r="G180" s="172"/>
      <c r="H180" s="172"/>
      <c r="I180" s="172"/>
      <c r="J180" s="172">
        <v>133</v>
      </c>
      <c r="K180" s="174">
        <v>3237</v>
      </c>
      <c r="L180" s="198" t="s">
        <v>508</v>
      </c>
      <c r="M180" s="197"/>
      <c r="N180" s="134">
        <v>5000</v>
      </c>
      <c r="O180" s="134">
        <v>5000</v>
      </c>
      <c r="P180" s="134">
        <v>4500</v>
      </c>
      <c r="Q180" s="134">
        <v>5000</v>
      </c>
      <c r="R180" s="126">
        <v>0</v>
      </c>
      <c r="S180" s="134">
        <v>0</v>
      </c>
      <c r="T180" s="555">
        <v>5000</v>
      </c>
      <c r="U180" s="134">
        <f t="shared" si="51"/>
        <v>7000</v>
      </c>
      <c r="V180" s="319">
        <v>3375</v>
      </c>
      <c r="W180" s="669">
        <v>12000</v>
      </c>
      <c r="X180" s="669">
        <v>14000</v>
      </c>
      <c r="Y180" s="660">
        <f t="shared" si="53"/>
        <v>1.1666666666666667</v>
      </c>
      <c r="Z180" s="660">
        <v>0</v>
      </c>
    </row>
    <row r="181" spans="1:26" s="161" customFormat="1" ht="12.7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>
        <v>133</v>
      </c>
      <c r="K181" s="174">
        <v>3237</v>
      </c>
      <c r="L181" s="175" t="s">
        <v>476</v>
      </c>
      <c r="M181" s="197"/>
      <c r="N181" s="134">
        <v>5500</v>
      </c>
      <c r="O181" s="134">
        <v>5100</v>
      </c>
      <c r="P181" s="134">
        <v>5053</v>
      </c>
      <c r="Q181" s="134">
        <v>5000</v>
      </c>
      <c r="R181" s="126">
        <v>0</v>
      </c>
      <c r="S181" s="134">
        <v>0</v>
      </c>
      <c r="T181" s="555">
        <v>5000</v>
      </c>
      <c r="U181" s="134">
        <f t="shared" si="51"/>
        <v>53</v>
      </c>
      <c r="V181" s="319">
        <v>5053</v>
      </c>
      <c r="W181" s="669">
        <v>5053</v>
      </c>
      <c r="X181" s="669">
        <v>5053</v>
      </c>
      <c r="Y181" s="660">
        <f t="shared" si="53"/>
        <v>1</v>
      </c>
      <c r="Z181" s="660">
        <v>5500</v>
      </c>
    </row>
    <row r="182" spans="1:26" s="161" customFormat="1" ht="12.75">
      <c r="A182" s="172" t="s">
        <v>245</v>
      </c>
      <c r="B182" s="172">
        <v>1</v>
      </c>
      <c r="C182" s="172"/>
      <c r="D182" s="172"/>
      <c r="E182" s="172"/>
      <c r="F182" s="172"/>
      <c r="G182" s="172"/>
      <c r="H182" s="172"/>
      <c r="I182" s="172"/>
      <c r="J182" s="172">
        <v>133</v>
      </c>
      <c r="K182" s="174">
        <v>3237</v>
      </c>
      <c r="L182" s="175" t="s">
        <v>145</v>
      </c>
      <c r="M182" s="197"/>
      <c r="N182" s="134">
        <v>30000</v>
      </c>
      <c r="O182" s="134">
        <v>0</v>
      </c>
      <c r="P182" s="134">
        <v>0</v>
      </c>
      <c r="Q182" s="134">
        <v>30000</v>
      </c>
      <c r="R182" s="126">
        <v>0</v>
      </c>
      <c r="S182" s="134">
        <v>0</v>
      </c>
      <c r="T182" s="555">
        <v>30000</v>
      </c>
      <c r="U182" s="134">
        <f t="shared" si="51"/>
        <v>-2611</v>
      </c>
      <c r="V182" s="319">
        <v>27389</v>
      </c>
      <c r="W182" s="669">
        <v>27389</v>
      </c>
      <c r="X182" s="669">
        <v>25000</v>
      </c>
      <c r="Y182" s="660">
        <f t="shared" si="53"/>
        <v>0.9127752017233196</v>
      </c>
      <c r="Z182" s="660">
        <v>30000</v>
      </c>
    </row>
    <row r="183" spans="1:26" s="161" customFormat="1" ht="12.75">
      <c r="A183" s="172" t="s">
        <v>245</v>
      </c>
      <c r="B183" s="172">
        <v>1</v>
      </c>
      <c r="C183" s="172"/>
      <c r="D183" s="172"/>
      <c r="E183" s="172"/>
      <c r="F183" s="172"/>
      <c r="G183" s="172"/>
      <c r="H183" s="172"/>
      <c r="I183" s="172"/>
      <c r="J183" s="172">
        <v>133</v>
      </c>
      <c r="K183" s="174">
        <v>3238</v>
      </c>
      <c r="L183" s="175" t="s">
        <v>89</v>
      </c>
      <c r="M183" s="197"/>
      <c r="N183" s="134">
        <v>8000</v>
      </c>
      <c r="O183" s="134">
        <v>5500</v>
      </c>
      <c r="P183" s="134">
        <v>4959</v>
      </c>
      <c r="Q183" s="134">
        <v>5000</v>
      </c>
      <c r="R183" s="126">
        <v>0</v>
      </c>
      <c r="S183" s="134">
        <v>0</v>
      </c>
      <c r="T183" s="555">
        <v>5000</v>
      </c>
      <c r="U183" s="134">
        <f t="shared" si="51"/>
        <v>-125</v>
      </c>
      <c r="V183" s="319">
        <v>4875</v>
      </c>
      <c r="W183" s="669">
        <v>4875</v>
      </c>
      <c r="X183" s="669">
        <v>4875</v>
      </c>
      <c r="Y183" s="660">
        <f t="shared" si="53"/>
        <v>1</v>
      </c>
      <c r="Z183" s="660">
        <v>5000</v>
      </c>
    </row>
    <row r="184" spans="1:26" s="161" customFormat="1" ht="12.75">
      <c r="A184" s="172" t="s">
        <v>245</v>
      </c>
      <c r="B184" s="172">
        <v>1</v>
      </c>
      <c r="C184" s="172"/>
      <c r="D184" s="172"/>
      <c r="E184" s="172"/>
      <c r="F184" s="172"/>
      <c r="G184" s="172"/>
      <c r="H184" s="172"/>
      <c r="I184" s="172"/>
      <c r="J184" s="172">
        <v>133</v>
      </c>
      <c r="K184" s="174">
        <v>3239</v>
      </c>
      <c r="L184" s="175" t="s">
        <v>90</v>
      </c>
      <c r="M184" s="197"/>
      <c r="N184" s="134">
        <v>5000</v>
      </c>
      <c r="O184" s="134">
        <v>20000</v>
      </c>
      <c r="P184" s="134">
        <v>16302</v>
      </c>
      <c r="Q184" s="134">
        <v>20000</v>
      </c>
      <c r="R184" s="126">
        <v>20000</v>
      </c>
      <c r="S184" s="134">
        <v>0</v>
      </c>
      <c r="T184" s="555">
        <v>20000</v>
      </c>
      <c r="U184" s="134">
        <f t="shared" si="51"/>
        <v>-7714</v>
      </c>
      <c r="V184" s="319">
        <v>12286</v>
      </c>
      <c r="W184" s="669">
        <v>12286</v>
      </c>
      <c r="X184" s="669">
        <v>11271</v>
      </c>
      <c r="Y184" s="660">
        <f t="shared" si="53"/>
        <v>0.9173856421943676</v>
      </c>
      <c r="Z184" s="660">
        <v>20000</v>
      </c>
    </row>
    <row r="185" spans="1:26" s="161" customFormat="1" ht="12.75">
      <c r="A185" s="172" t="s">
        <v>245</v>
      </c>
      <c r="B185" s="172">
        <v>1</v>
      </c>
      <c r="C185" s="172"/>
      <c r="D185" s="172"/>
      <c r="E185" s="172"/>
      <c r="F185" s="172"/>
      <c r="G185" s="172"/>
      <c r="H185" s="172"/>
      <c r="I185" s="172"/>
      <c r="J185" s="172">
        <v>133</v>
      </c>
      <c r="K185" s="169">
        <v>324</v>
      </c>
      <c r="L185" s="199" t="s">
        <v>150</v>
      </c>
      <c r="M185" s="200"/>
      <c r="N185" s="134">
        <f aca="true" t="shared" si="61" ref="N185:Z185">N186+N187</f>
        <v>1000</v>
      </c>
      <c r="O185" s="134">
        <f>O186+O187</f>
        <v>1600</v>
      </c>
      <c r="P185" s="134">
        <f t="shared" si="61"/>
        <v>1989</v>
      </c>
      <c r="Q185" s="134">
        <f t="shared" si="61"/>
        <v>1000</v>
      </c>
      <c r="R185" s="126">
        <f t="shared" si="61"/>
        <v>0</v>
      </c>
      <c r="S185" s="134">
        <v>0</v>
      </c>
      <c r="T185" s="555">
        <f t="shared" si="61"/>
        <v>1000</v>
      </c>
      <c r="U185" s="134">
        <f t="shared" si="51"/>
        <v>904</v>
      </c>
      <c r="V185" s="319">
        <f t="shared" si="61"/>
        <v>1904</v>
      </c>
      <c r="W185" s="669">
        <f>W186+W187</f>
        <v>1904</v>
      </c>
      <c r="X185" s="669">
        <f>X186+X187</f>
        <v>1904</v>
      </c>
      <c r="Y185" s="660">
        <f t="shared" si="53"/>
        <v>1</v>
      </c>
      <c r="Z185" s="660">
        <f t="shared" si="61"/>
        <v>6000</v>
      </c>
    </row>
    <row r="186" spans="1:26" s="161" customFormat="1" ht="12.75">
      <c r="A186" s="172" t="s">
        <v>245</v>
      </c>
      <c r="B186" s="172">
        <v>1</v>
      </c>
      <c r="C186" s="172"/>
      <c r="D186" s="172"/>
      <c r="E186" s="172"/>
      <c r="F186" s="172"/>
      <c r="G186" s="172"/>
      <c r="H186" s="172"/>
      <c r="I186" s="172"/>
      <c r="J186" s="172">
        <v>133</v>
      </c>
      <c r="K186" s="174">
        <v>3241</v>
      </c>
      <c r="L186" s="175" t="s">
        <v>151</v>
      </c>
      <c r="M186" s="197"/>
      <c r="N186" s="134">
        <v>1000</v>
      </c>
      <c r="O186" s="134">
        <v>1600</v>
      </c>
      <c r="P186" s="134">
        <v>0</v>
      </c>
      <c r="Q186" s="134">
        <v>1000</v>
      </c>
      <c r="R186" s="126">
        <v>0</v>
      </c>
      <c r="S186" s="134">
        <v>0</v>
      </c>
      <c r="T186" s="555">
        <v>1000</v>
      </c>
      <c r="U186" s="134">
        <f t="shared" si="51"/>
        <v>904</v>
      </c>
      <c r="V186" s="319">
        <v>1904</v>
      </c>
      <c r="W186" s="669">
        <v>1904</v>
      </c>
      <c r="X186" s="669">
        <v>1904</v>
      </c>
      <c r="Y186" s="660">
        <f t="shared" si="53"/>
        <v>1</v>
      </c>
      <c r="Z186" s="660">
        <v>1000</v>
      </c>
    </row>
    <row r="187" spans="1:26" s="161" customFormat="1" ht="12.75">
      <c r="A187" s="172" t="s">
        <v>245</v>
      </c>
      <c r="B187" s="172">
        <v>1</v>
      </c>
      <c r="C187" s="172"/>
      <c r="D187" s="172"/>
      <c r="E187" s="172"/>
      <c r="F187" s="172"/>
      <c r="G187" s="172"/>
      <c r="H187" s="172"/>
      <c r="I187" s="172"/>
      <c r="J187" s="172">
        <v>133</v>
      </c>
      <c r="K187" s="174">
        <v>3241</v>
      </c>
      <c r="L187" s="175" t="s">
        <v>152</v>
      </c>
      <c r="M187" s="197"/>
      <c r="N187" s="134">
        <v>0</v>
      </c>
      <c r="O187" s="134">
        <v>0</v>
      </c>
      <c r="P187" s="134">
        <v>1989</v>
      </c>
      <c r="Q187" s="134">
        <v>0</v>
      </c>
      <c r="R187" s="126">
        <v>0</v>
      </c>
      <c r="S187" s="134">
        <v>0</v>
      </c>
      <c r="T187" s="555">
        <v>0</v>
      </c>
      <c r="U187" s="134">
        <f t="shared" si="51"/>
        <v>0</v>
      </c>
      <c r="V187" s="319">
        <v>0</v>
      </c>
      <c r="W187" s="669">
        <v>0</v>
      </c>
      <c r="X187" s="669">
        <v>0</v>
      </c>
      <c r="Y187" s="660" t="e">
        <f t="shared" si="53"/>
        <v>#DIV/0!</v>
      </c>
      <c r="Z187" s="660">
        <v>5000</v>
      </c>
    </row>
    <row r="188" spans="1:26" s="161" customFormat="1" ht="12.75">
      <c r="A188" s="172" t="s">
        <v>245</v>
      </c>
      <c r="B188" s="172">
        <v>1</v>
      </c>
      <c r="C188" s="172"/>
      <c r="D188" s="172"/>
      <c r="E188" s="172"/>
      <c r="F188" s="172"/>
      <c r="G188" s="172"/>
      <c r="H188" s="172"/>
      <c r="I188" s="172"/>
      <c r="J188" s="172">
        <v>133</v>
      </c>
      <c r="K188" s="169">
        <v>329</v>
      </c>
      <c r="L188" s="169" t="s">
        <v>34</v>
      </c>
      <c r="M188" s="169"/>
      <c r="N188" s="134">
        <f aca="true" t="shared" si="62" ref="N188:Z188">N189+N190+N191+N192+N193</f>
        <v>46500</v>
      </c>
      <c r="O188" s="134">
        <f>O189+O190+O191+O192+O193</f>
        <v>25000</v>
      </c>
      <c r="P188" s="134">
        <f t="shared" si="62"/>
        <v>25903</v>
      </c>
      <c r="Q188" s="134">
        <f t="shared" si="62"/>
        <v>46500</v>
      </c>
      <c r="R188" s="126">
        <f t="shared" si="62"/>
        <v>0</v>
      </c>
      <c r="S188" s="134">
        <f t="shared" si="62"/>
        <v>0</v>
      </c>
      <c r="T188" s="555">
        <f t="shared" si="62"/>
        <v>46500</v>
      </c>
      <c r="U188" s="134">
        <f t="shared" si="51"/>
        <v>-2318</v>
      </c>
      <c r="V188" s="319">
        <f t="shared" si="62"/>
        <v>15446</v>
      </c>
      <c r="W188" s="669">
        <f>W189+W191+W192+W193</f>
        <v>44182</v>
      </c>
      <c r="X188" s="669">
        <f>X189+X191+X192+X193</f>
        <v>27043</v>
      </c>
      <c r="Y188" s="660">
        <f t="shared" si="53"/>
        <v>0.6120818432845956</v>
      </c>
      <c r="Z188" s="660">
        <f t="shared" si="62"/>
        <v>42000</v>
      </c>
    </row>
    <row r="189" spans="1:26" s="161" customFormat="1" ht="12.75">
      <c r="A189" s="172" t="s">
        <v>245</v>
      </c>
      <c r="B189" s="172">
        <v>1</v>
      </c>
      <c r="C189" s="172"/>
      <c r="D189" s="172"/>
      <c r="E189" s="172"/>
      <c r="F189" s="172"/>
      <c r="G189" s="172"/>
      <c r="H189" s="172"/>
      <c r="I189" s="172"/>
      <c r="J189" s="172">
        <v>133</v>
      </c>
      <c r="K189" s="174">
        <v>3292</v>
      </c>
      <c r="L189" s="175" t="s">
        <v>91</v>
      </c>
      <c r="M189" s="197"/>
      <c r="N189" s="134">
        <v>35000</v>
      </c>
      <c r="O189" s="134">
        <v>17000</v>
      </c>
      <c r="P189" s="134">
        <v>18964</v>
      </c>
      <c r="Q189" s="134">
        <v>35000</v>
      </c>
      <c r="R189" s="126">
        <v>0</v>
      </c>
      <c r="S189" s="134">
        <v>0</v>
      </c>
      <c r="T189" s="555">
        <v>35000</v>
      </c>
      <c r="U189" s="134">
        <f t="shared" si="51"/>
        <v>0</v>
      </c>
      <c r="V189" s="319">
        <v>6264</v>
      </c>
      <c r="W189" s="669">
        <v>35000</v>
      </c>
      <c r="X189" s="669">
        <v>14571</v>
      </c>
      <c r="Y189" s="660">
        <f t="shared" si="53"/>
        <v>0.4163142857142857</v>
      </c>
      <c r="Z189" s="660">
        <v>35000</v>
      </c>
    </row>
    <row r="190" spans="1:26" s="161" customFormat="1" ht="12.75" hidden="1">
      <c r="A190" s="172" t="s">
        <v>245</v>
      </c>
      <c r="B190" s="172">
        <v>1</v>
      </c>
      <c r="C190" s="172"/>
      <c r="D190" s="172"/>
      <c r="E190" s="172"/>
      <c r="F190" s="172"/>
      <c r="G190" s="172"/>
      <c r="H190" s="172"/>
      <c r="I190" s="172"/>
      <c r="J190" s="172">
        <v>133</v>
      </c>
      <c r="K190" s="174">
        <v>3293</v>
      </c>
      <c r="L190" s="175" t="s">
        <v>75</v>
      </c>
      <c r="M190" s="197"/>
      <c r="N190" s="134">
        <v>0</v>
      </c>
      <c r="O190" s="134">
        <v>0</v>
      </c>
      <c r="P190" s="134"/>
      <c r="Q190" s="134">
        <v>0</v>
      </c>
      <c r="R190" s="126"/>
      <c r="S190" s="134"/>
      <c r="T190" s="555">
        <v>0</v>
      </c>
      <c r="U190" s="134">
        <f t="shared" si="51"/>
        <v>0</v>
      </c>
      <c r="V190" s="319"/>
      <c r="W190" s="669"/>
      <c r="X190" s="669"/>
      <c r="Y190" s="660" t="e">
        <f t="shared" si="53"/>
        <v>#DIV/0!</v>
      </c>
      <c r="Z190" s="660">
        <v>0</v>
      </c>
    </row>
    <row r="191" spans="1:26" s="161" customFormat="1" ht="12.75">
      <c r="A191" s="172" t="s">
        <v>245</v>
      </c>
      <c r="B191" s="172">
        <v>1</v>
      </c>
      <c r="C191" s="172"/>
      <c r="D191" s="172"/>
      <c r="E191" s="172"/>
      <c r="F191" s="172"/>
      <c r="G191" s="172"/>
      <c r="H191" s="172"/>
      <c r="I191" s="172"/>
      <c r="J191" s="172">
        <v>133</v>
      </c>
      <c r="K191" s="174">
        <v>3294</v>
      </c>
      <c r="L191" s="175" t="s">
        <v>92</v>
      </c>
      <c r="M191" s="197"/>
      <c r="N191" s="134">
        <v>2500</v>
      </c>
      <c r="O191" s="134">
        <v>2000</v>
      </c>
      <c r="P191" s="134">
        <v>2000</v>
      </c>
      <c r="Q191" s="134">
        <v>2500</v>
      </c>
      <c r="R191" s="126">
        <v>0</v>
      </c>
      <c r="S191" s="134">
        <v>0</v>
      </c>
      <c r="T191" s="555">
        <v>2500</v>
      </c>
      <c r="U191" s="134">
        <f t="shared" si="51"/>
        <v>-640</v>
      </c>
      <c r="V191" s="319">
        <v>1860</v>
      </c>
      <c r="W191" s="669">
        <v>1860</v>
      </c>
      <c r="X191" s="669">
        <v>1500</v>
      </c>
      <c r="Y191" s="660">
        <f t="shared" si="53"/>
        <v>0.8064516129032258</v>
      </c>
      <c r="Z191" s="660">
        <v>2500</v>
      </c>
    </row>
    <row r="192" spans="1:26" s="161" customFormat="1" ht="12.75">
      <c r="A192" s="172" t="s">
        <v>245</v>
      </c>
      <c r="B192" s="172">
        <v>1</v>
      </c>
      <c r="C192" s="172"/>
      <c r="D192" s="172"/>
      <c r="E192" s="172"/>
      <c r="F192" s="172"/>
      <c r="G192" s="172"/>
      <c r="H192" s="172"/>
      <c r="I192" s="172"/>
      <c r="J192" s="172">
        <v>133</v>
      </c>
      <c r="K192" s="174">
        <v>3295</v>
      </c>
      <c r="L192" s="175" t="s">
        <v>146</v>
      </c>
      <c r="M192" s="197"/>
      <c r="N192" s="134">
        <v>5000</v>
      </c>
      <c r="O192" s="134">
        <v>2000</v>
      </c>
      <c r="P192" s="134">
        <v>1863</v>
      </c>
      <c r="Q192" s="134">
        <v>5000</v>
      </c>
      <c r="R192" s="126">
        <v>0</v>
      </c>
      <c r="S192" s="134">
        <v>0</v>
      </c>
      <c r="T192" s="555">
        <v>5000</v>
      </c>
      <c r="U192" s="134">
        <f t="shared" si="51"/>
        <v>-1632</v>
      </c>
      <c r="V192" s="319">
        <v>3368</v>
      </c>
      <c r="W192" s="669">
        <v>3368</v>
      </c>
      <c r="X192" s="669">
        <v>8710</v>
      </c>
      <c r="Y192" s="660">
        <f t="shared" si="53"/>
        <v>2.586104513064133</v>
      </c>
      <c r="Z192" s="660">
        <v>500</v>
      </c>
    </row>
    <row r="193" spans="1:26" s="161" customFormat="1" ht="12.75">
      <c r="A193" s="172" t="s">
        <v>245</v>
      </c>
      <c r="B193" s="172">
        <v>1</v>
      </c>
      <c r="C193" s="172"/>
      <c r="D193" s="172"/>
      <c r="E193" s="172"/>
      <c r="F193" s="172"/>
      <c r="G193" s="172"/>
      <c r="H193" s="172"/>
      <c r="I193" s="172"/>
      <c r="J193" s="172">
        <v>133</v>
      </c>
      <c r="K193" s="174">
        <v>3299</v>
      </c>
      <c r="L193" s="174" t="s">
        <v>34</v>
      </c>
      <c r="M193" s="196"/>
      <c r="N193" s="134">
        <v>4000</v>
      </c>
      <c r="O193" s="134">
        <v>4000</v>
      </c>
      <c r="P193" s="134">
        <v>3076</v>
      </c>
      <c r="Q193" s="134">
        <v>4000</v>
      </c>
      <c r="R193" s="126">
        <v>0</v>
      </c>
      <c r="S193" s="134">
        <v>0</v>
      </c>
      <c r="T193" s="555">
        <v>4000</v>
      </c>
      <c r="U193" s="134">
        <f t="shared" si="51"/>
        <v>-46</v>
      </c>
      <c r="V193" s="319">
        <v>3954</v>
      </c>
      <c r="W193" s="669">
        <v>3954</v>
      </c>
      <c r="X193" s="669">
        <v>2262</v>
      </c>
      <c r="Y193" s="660">
        <f t="shared" si="53"/>
        <v>0.5720789074355084</v>
      </c>
      <c r="Z193" s="660">
        <v>4000</v>
      </c>
    </row>
    <row r="194" spans="1:26" s="161" customFormat="1" ht="12.75">
      <c r="A194" s="172" t="s">
        <v>245</v>
      </c>
      <c r="B194" s="172">
        <v>1</v>
      </c>
      <c r="C194" s="172"/>
      <c r="D194" s="172"/>
      <c r="E194" s="172"/>
      <c r="F194" s="172"/>
      <c r="G194" s="172"/>
      <c r="H194" s="172"/>
      <c r="I194" s="172"/>
      <c r="J194" s="172">
        <v>133</v>
      </c>
      <c r="K194" s="174">
        <v>34</v>
      </c>
      <c r="L194" s="175" t="s">
        <v>8</v>
      </c>
      <c r="M194" s="197"/>
      <c r="N194" s="134">
        <f aca="true" t="shared" si="63" ref="N194:Z194">N195</f>
        <v>126000</v>
      </c>
      <c r="O194" s="134">
        <f>O195</f>
        <v>193000</v>
      </c>
      <c r="P194" s="134">
        <f t="shared" si="63"/>
        <v>179507</v>
      </c>
      <c r="Q194" s="134">
        <f t="shared" si="63"/>
        <v>135000</v>
      </c>
      <c r="R194" s="126">
        <f t="shared" si="63"/>
        <v>0</v>
      </c>
      <c r="S194" s="134">
        <f t="shared" si="63"/>
        <v>0</v>
      </c>
      <c r="T194" s="555">
        <f t="shared" si="63"/>
        <v>135000</v>
      </c>
      <c r="U194" s="134">
        <f t="shared" si="51"/>
        <v>-60000</v>
      </c>
      <c r="V194" s="319">
        <f t="shared" si="63"/>
        <v>17949</v>
      </c>
      <c r="W194" s="669">
        <f>W195</f>
        <v>75000</v>
      </c>
      <c r="X194" s="669">
        <f>X195</f>
        <v>147335</v>
      </c>
      <c r="Y194" s="660">
        <f t="shared" si="53"/>
        <v>1.9644666666666666</v>
      </c>
      <c r="Z194" s="660">
        <f t="shared" si="63"/>
        <v>126000</v>
      </c>
    </row>
    <row r="195" spans="1:26" s="161" customFormat="1" ht="12.75">
      <c r="A195" s="172" t="s">
        <v>245</v>
      </c>
      <c r="B195" s="172">
        <v>1</v>
      </c>
      <c r="C195" s="172"/>
      <c r="D195" s="172"/>
      <c r="E195" s="172"/>
      <c r="F195" s="172"/>
      <c r="G195" s="172"/>
      <c r="H195" s="172"/>
      <c r="I195" s="172"/>
      <c r="J195" s="172">
        <v>133</v>
      </c>
      <c r="K195" s="169">
        <v>343</v>
      </c>
      <c r="L195" s="199" t="s">
        <v>9</v>
      </c>
      <c r="M195" s="200"/>
      <c r="N195" s="134">
        <f aca="true" t="shared" si="64" ref="N195:Z195">N196+N197</f>
        <v>126000</v>
      </c>
      <c r="O195" s="134">
        <f>O196+O197</f>
        <v>193000</v>
      </c>
      <c r="P195" s="134">
        <f t="shared" si="64"/>
        <v>179507</v>
      </c>
      <c r="Q195" s="134">
        <f t="shared" si="64"/>
        <v>135000</v>
      </c>
      <c r="R195" s="126">
        <f t="shared" si="64"/>
        <v>0</v>
      </c>
      <c r="S195" s="134">
        <f t="shared" si="64"/>
        <v>0</v>
      </c>
      <c r="T195" s="555">
        <f t="shared" si="64"/>
        <v>135000</v>
      </c>
      <c r="U195" s="134">
        <f t="shared" si="51"/>
        <v>-60000</v>
      </c>
      <c r="V195" s="319">
        <f t="shared" si="64"/>
        <v>17949</v>
      </c>
      <c r="W195" s="669">
        <f>W196+W197</f>
        <v>75000</v>
      </c>
      <c r="X195" s="669">
        <f>X196+X197</f>
        <v>147335</v>
      </c>
      <c r="Y195" s="660">
        <f t="shared" si="53"/>
        <v>1.9644666666666666</v>
      </c>
      <c r="Z195" s="660">
        <f t="shared" si="64"/>
        <v>126000</v>
      </c>
    </row>
    <row r="196" spans="1:26" s="161" customFormat="1" ht="12.75">
      <c r="A196" s="172" t="s">
        <v>245</v>
      </c>
      <c r="B196" s="172">
        <v>1</v>
      </c>
      <c r="C196" s="172"/>
      <c r="D196" s="172"/>
      <c r="E196" s="172"/>
      <c r="F196" s="172"/>
      <c r="G196" s="172"/>
      <c r="H196" s="172"/>
      <c r="I196" s="172"/>
      <c r="J196" s="172">
        <v>133</v>
      </c>
      <c r="K196" s="174">
        <v>3431</v>
      </c>
      <c r="L196" s="174" t="s">
        <v>93</v>
      </c>
      <c r="M196" s="174"/>
      <c r="N196" s="134">
        <v>26000</v>
      </c>
      <c r="O196" s="134">
        <v>13000</v>
      </c>
      <c r="P196" s="134">
        <v>12702</v>
      </c>
      <c r="Q196" s="134">
        <v>15000</v>
      </c>
      <c r="R196" s="126">
        <v>0</v>
      </c>
      <c r="S196" s="134">
        <v>0</v>
      </c>
      <c r="T196" s="555">
        <v>15000</v>
      </c>
      <c r="U196" s="134">
        <f t="shared" si="51"/>
        <v>0</v>
      </c>
      <c r="V196" s="319">
        <v>6143</v>
      </c>
      <c r="W196" s="693">
        <v>15000</v>
      </c>
      <c r="X196" s="693">
        <v>15332</v>
      </c>
      <c r="Y196" s="660">
        <f t="shared" si="53"/>
        <v>1.0221333333333333</v>
      </c>
      <c r="Z196" s="660">
        <v>26000</v>
      </c>
    </row>
    <row r="197" spans="1:26" s="161" customFormat="1" ht="12.75">
      <c r="A197" s="172" t="s">
        <v>245</v>
      </c>
      <c r="B197" s="172">
        <v>1</v>
      </c>
      <c r="C197" s="172"/>
      <c r="D197" s="172"/>
      <c r="E197" s="172"/>
      <c r="F197" s="172"/>
      <c r="G197" s="172"/>
      <c r="H197" s="172"/>
      <c r="I197" s="172"/>
      <c r="J197" s="172">
        <v>133</v>
      </c>
      <c r="K197" s="179">
        <v>3439</v>
      </c>
      <c r="L197" s="179" t="s">
        <v>9</v>
      </c>
      <c r="M197" s="179"/>
      <c r="N197" s="180">
        <v>100000</v>
      </c>
      <c r="O197" s="180">
        <v>180000</v>
      </c>
      <c r="P197" s="180">
        <v>166805</v>
      </c>
      <c r="Q197" s="180">
        <v>120000</v>
      </c>
      <c r="R197" s="162">
        <v>0</v>
      </c>
      <c r="S197" s="180">
        <v>0</v>
      </c>
      <c r="T197" s="556">
        <v>120000</v>
      </c>
      <c r="U197" s="134">
        <f t="shared" si="51"/>
        <v>-60000</v>
      </c>
      <c r="V197" s="320">
        <v>11806</v>
      </c>
      <c r="W197" s="670">
        <v>60000</v>
      </c>
      <c r="X197" s="670">
        <v>132003</v>
      </c>
      <c r="Y197" s="660">
        <f t="shared" si="53"/>
        <v>2.20005</v>
      </c>
      <c r="Z197" s="705">
        <v>100000</v>
      </c>
    </row>
    <row r="198" spans="1:26" s="161" customFormat="1" ht="12.75">
      <c r="A198" s="172" t="s">
        <v>245</v>
      </c>
      <c r="B198" s="172">
        <v>1</v>
      </c>
      <c r="C198" s="172"/>
      <c r="D198" s="172"/>
      <c r="E198" s="172"/>
      <c r="F198" s="172"/>
      <c r="G198" s="172"/>
      <c r="H198" s="172"/>
      <c r="I198" s="172"/>
      <c r="J198" s="172">
        <v>133</v>
      </c>
      <c r="K198" s="179">
        <v>38</v>
      </c>
      <c r="L198" s="179" t="s">
        <v>112</v>
      </c>
      <c r="M198" s="179"/>
      <c r="N198" s="180">
        <f aca="true" t="shared" si="65" ref="N198:Z198">N199</f>
        <v>11000</v>
      </c>
      <c r="O198" s="180">
        <f>O199</f>
        <v>23000</v>
      </c>
      <c r="P198" s="180">
        <f t="shared" si="65"/>
        <v>12000</v>
      </c>
      <c r="Q198" s="180">
        <f t="shared" si="65"/>
        <v>11000</v>
      </c>
      <c r="R198" s="162">
        <f t="shared" si="65"/>
        <v>0</v>
      </c>
      <c r="S198" s="180">
        <f t="shared" si="65"/>
        <v>0</v>
      </c>
      <c r="T198" s="556">
        <f t="shared" si="65"/>
        <v>11000</v>
      </c>
      <c r="U198" s="134">
        <f t="shared" si="51"/>
        <v>-2000</v>
      </c>
      <c r="V198" s="320">
        <f t="shared" si="65"/>
        <v>9000</v>
      </c>
      <c r="W198" s="670">
        <f>W199</f>
        <v>9000</v>
      </c>
      <c r="X198" s="670">
        <f>X199</f>
        <v>9000</v>
      </c>
      <c r="Y198" s="660">
        <f t="shared" si="53"/>
        <v>1</v>
      </c>
      <c r="Z198" s="705">
        <f t="shared" si="65"/>
        <v>11000</v>
      </c>
    </row>
    <row r="199" spans="1:26" s="161" customFormat="1" ht="12.75">
      <c r="A199" s="172" t="s">
        <v>245</v>
      </c>
      <c r="B199" s="172">
        <v>1</v>
      </c>
      <c r="C199" s="172"/>
      <c r="D199" s="172"/>
      <c r="E199" s="172"/>
      <c r="F199" s="172"/>
      <c r="G199" s="172"/>
      <c r="H199" s="172"/>
      <c r="I199" s="172"/>
      <c r="J199" s="201" t="s">
        <v>487</v>
      </c>
      <c r="K199" s="169">
        <v>381</v>
      </c>
      <c r="L199" s="169" t="s">
        <v>12</v>
      </c>
      <c r="M199" s="169"/>
      <c r="N199" s="134">
        <f aca="true" t="shared" si="66" ref="N199:Z199">N200+N202+N203+N204+N206</f>
        <v>11000</v>
      </c>
      <c r="O199" s="134">
        <f>O200+O201+O202+O203+O204+O208</f>
        <v>23000</v>
      </c>
      <c r="P199" s="134">
        <f t="shared" si="66"/>
        <v>12000</v>
      </c>
      <c r="Q199" s="134">
        <f t="shared" si="66"/>
        <v>11000</v>
      </c>
      <c r="R199" s="126">
        <f t="shared" si="66"/>
        <v>0</v>
      </c>
      <c r="S199" s="134">
        <f t="shared" si="66"/>
        <v>0</v>
      </c>
      <c r="T199" s="555">
        <f t="shared" si="66"/>
        <v>11000</v>
      </c>
      <c r="U199" s="134">
        <f aca="true" t="shared" si="67" ref="U199:U206">W199-T199</f>
        <v>-2000</v>
      </c>
      <c r="V199" s="319">
        <f t="shared" si="66"/>
        <v>9000</v>
      </c>
      <c r="W199" s="669">
        <f>W202+W204+W206</f>
        <v>9000</v>
      </c>
      <c r="X199" s="669">
        <f>X202+X204+X206</f>
        <v>9000</v>
      </c>
      <c r="Y199" s="660">
        <f t="shared" si="53"/>
        <v>1</v>
      </c>
      <c r="Z199" s="660">
        <f t="shared" si="66"/>
        <v>11000</v>
      </c>
    </row>
    <row r="200" spans="1:26" s="161" customFormat="1" ht="12.75" hidden="1">
      <c r="A200" s="172" t="s">
        <v>245</v>
      </c>
      <c r="B200" s="172">
        <v>1</v>
      </c>
      <c r="C200" s="172"/>
      <c r="D200" s="172"/>
      <c r="E200" s="172"/>
      <c r="F200" s="172"/>
      <c r="G200" s="172"/>
      <c r="H200" s="172"/>
      <c r="I200" s="172"/>
      <c r="J200" s="201" t="s">
        <v>487</v>
      </c>
      <c r="K200" s="174">
        <v>3811</v>
      </c>
      <c r="L200" s="174" t="s">
        <v>127</v>
      </c>
      <c r="M200" s="174"/>
      <c r="N200" s="134">
        <v>0</v>
      </c>
      <c r="O200" s="134">
        <v>0</v>
      </c>
      <c r="P200" s="134"/>
      <c r="Q200" s="134">
        <v>0</v>
      </c>
      <c r="R200" s="126"/>
      <c r="S200" s="134"/>
      <c r="T200" s="555">
        <v>0</v>
      </c>
      <c r="U200" s="134">
        <f t="shared" si="67"/>
        <v>0</v>
      </c>
      <c r="V200" s="319"/>
      <c r="W200" s="669"/>
      <c r="X200" s="669"/>
      <c r="Y200" s="660" t="e">
        <f aca="true" t="shared" si="68" ref="Y200:Y206">X200/W200</f>
        <v>#DIV/0!</v>
      </c>
      <c r="Z200" s="660">
        <v>0</v>
      </c>
    </row>
    <row r="201" spans="1:26" s="161" customFormat="1" ht="12.75">
      <c r="A201" s="172"/>
      <c r="B201" s="172"/>
      <c r="C201" s="172"/>
      <c r="D201" s="172"/>
      <c r="E201" s="172"/>
      <c r="F201" s="172"/>
      <c r="G201" s="172"/>
      <c r="H201" s="172"/>
      <c r="I201" s="172"/>
      <c r="J201" s="201"/>
      <c r="K201" s="174">
        <v>3811</v>
      </c>
      <c r="L201" s="202" t="s">
        <v>665</v>
      </c>
      <c r="M201" s="174"/>
      <c r="N201" s="134"/>
      <c r="O201" s="134">
        <v>1000</v>
      </c>
      <c r="P201" s="134"/>
      <c r="Q201" s="134"/>
      <c r="R201" s="126"/>
      <c r="S201" s="134"/>
      <c r="T201" s="555"/>
      <c r="U201" s="134"/>
      <c r="V201" s="319"/>
      <c r="W201" s="669">
        <v>0</v>
      </c>
      <c r="X201" s="669">
        <v>0</v>
      </c>
      <c r="Y201" s="660" t="e">
        <f t="shared" si="68"/>
        <v>#DIV/0!</v>
      </c>
      <c r="Z201" s="660"/>
    </row>
    <row r="202" spans="1:26" s="161" customFormat="1" ht="12.75">
      <c r="A202" s="172" t="s">
        <v>245</v>
      </c>
      <c r="B202" s="172">
        <v>1</v>
      </c>
      <c r="C202" s="172"/>
      <c r="D202" s="172"/>
      <c r="E202" s="172"/>
      <c r="F202" s="172"/>
      <c r="G202" s="172"/>
      <c r="H202" s="172"/>
      <c r="I202" s="172"/>
      <c r="J202" s="201" t="s">
        <v>487</v>
      </c>
      <c r="K202" s="174">
        <v>3811</v>
      </c>
      <c r="L202" s="202" t="s">
        <v>666</v>
      </c>
      <c r="M202" s="174"/>
      <c r="N202" s="134">
        <v>1000</v>
      </c>
      <c r="O202" s="134">
        <v>2000</v>
      </c>
      <c r="P202" s="134">
        <v>2000</v>
      </c>
      <c r="Q202" s="134">
        <v>1000</v>
      </c>
      <c r="R202" s="126">
        <v>0</v>
      </c>
      <c r="S202" s="134">
        <v>0</v>
      </c>
      <c r="T202" s="555">
        <v>1000</v>
      </c>
      <c r="U202" s="134">
        <f t="shared" si="67"/>
        <v>-1000</v>
      </c>
      <c r="V202" s="319">
        <v>0</v>
      </c>
      <c r="W202" s="669">
        <v>0</v>
      </c>
      <c r="X202" s="669">
        <v>0</v>
      </c>
      <c r="Y202" s="660" t="e">
        <f t="shared" si="68"/>
        <v>#DIV/0!</v>
      </c>
      <c r="Z202" s="660">
        <v>1000</v>
      </c>
    </row>
    <row r="203" spans="1:26" s="161" customFormat="1" ht="12.75" hidden="1">
      <c r="A203" s="172" t="s">
        <v>245</v>
      </c>
      <c r="B203" s="172">
        <v>1</v>
      </c>
      <c r="C203" s="172"/>
      <c r="D203" s="172"/>
      <c r="E203" s="172"/>
      <c r="F203" s="172"/>
      <c r="G203" s="172"/>
      <c r="H203" s="172"/>
      <c r="I203" s="172"/>
      <c r="J203" s="201" t="s">
        <v>487</v>
      </c>
      <c r="K203" s="174">
        <v>3811</v>
      </c>
      <c r="L203" s="174" t="s">
        <v>477</v>
      </c>
      <c r="M203" s="174"/>
      <c r="N203" s="134">
        <v>0</v>
      </c>
      <c r="O203" s="134">
        <v>5000</v>
      </c>
      <c r="P203" s="134"/>
      <c r="Q203" s="134">
        <v>0</v>
      </c>
      <c r="R203" s="126"/>
      <c r="S203" s="134"/>
      <c r="T203" s="555">
        <v>0</v>
      </c>
      <c r="U203" s="134">
        <f t="shared" si="67"/>
        <v>0</v>
      </c>
      <c r="V203" s="319"/>
      <c r="W203" s="669"/>
      <c r="X203" s="669"/>
      <c r="Y203" s="660" t="e">
        <f t="shared" si="68"/>
        <v>#DIV/0!</v>
      </c>
      <c r="Z203" s="660">
        <v>0</v>
      </c>
    </row>
    <row r="204" spans="1:26" s="161" customFormat="1" ht="12.75">
      <c r="A204" s="172" t="s">
        <v>245</v>
      </c>
      <c r="B204" s="172">
        <v>1</v>
      </c>
      <c r="C204" s="172"/>
      <c r="D204" s="172"/>
      <c r="E204" s="172"/>
      <c r="F204" s="172"/>
      <c r="G204" s="172"/>
      <c r="H204" s="172"/>
      <c r="I204" s="172"/>
      <c r="J204" s="201" t="s">
        <v>487</v>
      </c>
      <c r="K204" s="174">
        <v>3811</v>
      </c>
      <c r="L204" s="174" t="s">
        <v>214</v>
      </c>
      <c r="M204" s="174"/>
      <c r="N204" s="134">
        <v>5000</v>
      </c>
      <c r="O204" s="134">
        <v>5000</v>
      </c>
      <c r="P204" s="134">
        <v>0</v>
      </c>
      <c r="Q204" s="134">
        <v>5000</v>
      </c>
      <c r="R204" s="126">
        <v>0</v>
      </c>
      <c r="S204" s="134">
        <v>0</v>
      </c>
      <c r="T204" s="555">
        <v>5000</v>
      </c>
      <c r="U204" s="134">
        <f t="shared" si="67"/>
        <v>0</v>
      </c>
      <c r="V204" s="319">
        <v>5000</v>
      </c>
      <c r="W204" s="669">
        <v>5000</v>
      </c>
      <c r="X204" s="669">
        <v>5000</v>
      </c>
      <c r="Y204" s="660">
        <f t="shared" si="68"/>
        <v>1</v>
      </c>
      <c r="Z204" s="660">
        <v>5000</v>
      </c>
    </row>
    <row r="205" spans="1:26" s="250" customFormat="1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95"/>
      <c r="K205" s="202">
        <v>3811</v>
      </c>
      <c r="L205" s="202" t="s">
        <v>664</v>
      </c>
      <c r="M205" s="202"/>
      <c r="N205" s="134">
        <v>5000</v>
      </c>
      <c r="O205" s="134">
        <v>5000</v>
      </c>
      <c r="P205" s="134"/>
      <c r="Q205" s="134"/>
      <c r="R205" s="126"/>
      <c r="S205" s="134"/>
      <c r="T205" s="555"/>
      <c r="U205" s="134"/>
      <c r="V205" s="319"/>
      <c r="W205" s="669">
        <v>0</v>
      </c>
      <c r="X205" s="669">
        <v>0</v>
      </c>
      <c r="Y205" s="660" t="e">
        <f t="shared" si="68"/>
        <v>#DIV/0!</v>
      </c>
      <c r="Z205" s="660"/>
    </row>
    <row r="206" spans="1:26" s="161" customFormat="1" ht="13.5" thickBot="1">
      <c r="A206" s="172" t="s">
        <v>245</v>
      </c>
      <c r="B206" s="172">
        <v>1</v>
      </c>
      <c r="C206" s="172"/>
      <c r="D206" s="172"/>
      <c r="E206" s="172"/>
      <c r="F206" s="172"/>
      <c r="G206" s="172"/>
      <c r="H206" s="172"/>
      <c r="I206" s="172"/>
      <c r="J206" s="201" t="s">
        <v>487</v>
      </c>
      <c r="K206" s="174">
        <v>3811</v>
      </c>
      <c r="L206" s="202" t="s">
        <v>659</v>
      </c>
      <c r="M206" s="174"/>
      <c r="N206" s="134">
        <v>5000</v>
      </c>
      <c r="O206" s="134">
        <v>10000</v>
      </c>
      <c r="P206" s="134">
        <v>10000</v>
      </c>
      <c r="Q206" s="134">
        <v>5000</v>
      </c>
      <c r="R206" s="126">
        <v>0</v>
      </c>
      <c r="S206" s="134">
        <v>0</v>
      </c>
      <c r="T206" s="555">
        <v>5000</v>
      </c>
      <c r="U206" s="134">
        <f t="shared" si="67"/>
        <v>-1000</v>
      </c>
      <c r="V206" s="319">
        <v>4000</v>
      </c>
      <c r="W206" s="669">
        <v>4000</v>
      </c>
      <c r="X206" s="669">
        <v>4000</v>
      </c>
      <c r="Y206" s="660">
        <f t="shared" si="68"/>
        <v>1</v>
      </c>
      <c r="Z206" s="660">
        <v>5000</v>
      </c>
    </row>
    <row r="207" spans="1:26" ht="13.5" hidden="1" thickBot="1">
      <c r="A207" s="172" t="s">
        <v>245</v>
      </c>
      <c r="B207" s="172">
        <v>1</v>
      </c>
      <c r="C207" s="172"/>
      <c r="D207" s="172">
        <v>3</v>
      </c>
      <c r="E207" s="172"/>
      <c r="F207" s="172">
        <v>5</v>
      </c>
      <c r="G207" s="172"/>
      <c r="H207" s="172"/>
      <c r="I207" s="172"/>
      <c r="J207" s="201" t="s">
        <v>487</v>
      </c>
      <c r="K207" s="11">
        <v>51</v>
      </c>
      <c r="L207" s="11" t="s">
        <v>488</v>
      </c>
      <c r="M207" s="11"/>
      <c r="N207" s="134">
        <f>N208</f>
        <v>0</v>
      </c>
      <c r="O207" s="282">
        <v>0</v>
      </c>
      <c r="P207" s="134"/>
      <c r="Q207" s="134">
        <f>Q208</f>
        <v>0</v>
      </c>
      <c r="R207" s="126"/>
      <c r="S207" s="134"/>
      <c r="T207" s="562">
        <f>T208</f>
        <v>0</v>
      </c>
      <c r="U207" s="134"/>
      <c r="V207" s="325"/>
      <c r="W207" s="676"/>
      <c r="X207" s="676"/>
      <c r="Y207" s="660"/>
      <c r="Z207" s="660">
        <f>Z208</f>
        <v>0</v>
      </c>
    </row>
    <row r="208" spans="1:26" ht="13.5" hidden="1" thickBot="1">
      <c r="A208" s="172" t="s">
        <v>245</v>
      </c>
      <c r="B208" s="172">
        <v>1</v>
      </c>
      <c r="C208" s="172"/>
      <c r="D208" s="172">
        <v>3</v>
      </c>
      <c r="E208" s="172"/>
      <c r="F208" s="172">
        <v>5</v>
      </c>
      <c r="G208" s="172"/>
      <c r="H208" s="172"/>
      <c r="I208" s="172"/>
      <c r="J208" s="201" t="s">
        <v>487</v>
      </c>
      <c r="K208" s="10">
        <v>514</v>
      </c>
      <c r="L208" s="10" t="s">
        <v>164</v>
      </c>
      <c r="M208" s="10"/>
      <c r="N208" s="134">
        <f>N209</f>
        <v>0</v>
      </c>
      <c r="O208" s="525">
        <v>10000</v>
      </c>
      <c r="P208" s="134"/>
      <c r="Q208" s="134">
        <f>Q209</f>
        <v>0</v>
      </c>
      <c r="R208" s="126"/>
      <c r="S208" s="134"/>
      <c r="T208" s="562">
        <f>T209</f>
        <v>0</v>
      </c>
      <c r="U208" s="134"/>
      <c r="V208" s="325"/>
      <c r="W208" s="676"/>
      <c r="X208" s="676"/>
      <c r="Y208" s="660"/>
      <c r="Z208" s="660">
        <f>Z209</f>
        <v>0</v>
      </c>
    </row>
    <row r="209" spans="1:26" ht="13.5" hidden="1" thickBot="1">
      <c r="A209" s="172" t="s">
        <v>245</v>
      </c>
      <c r="B209" s="172">
        <v>1</v>
      </c>
      <c r="C209" s="172"/>
      <c r="D209" s="172">
        <v>3</v>
      </c>
      <c r="E209" s="172"/>
      <c r="F209" s="172">
        <v>5</v>
      </c>
      <c r="G209" s="172"/>
      <c r="H209" s="172"/>
      <c r="I209" s="172"/>
      <c r="J209" s="201" t="s">
        <v>487</v>
      </c>
      <c r="K209" s="31">
        <v>5141</v>
      </c>
      <c r="L209" s="31" t="s">
        <v>165</v>
      </c>
      <c r="M209" s="31"/>
      <c r="N209" s="525">
        <v>0</v>
      </c>
      <c r="O209" s="525"/>
      <c r="P209" s="525"/>
      <c r="Q209" s="525">
        <v>0</v>
      </c>
      <c r="R209" s="151"/>
      <c r="S209" s="525"/>
      <c r="T209" s="583">
        <v>0</v>
      </c>
      <c r="U209" s="525"/>
      <c r="V209" s="336"/>
      <c r="W209" s="694"/>
      <c r="X209" s="694"/>
      <c r="Y209" s="727"/>
      <c r="Z209" s="727">
        <v>0</v>
      </c>
    </row>
    <row r="210" spans="1:50" s="439" customFormat="1" ht="12.75">
      <c r="A210" s="277"/>
      <c r="B210" s="277"/>
      <c r="C210" s="277"/>
      <c r="D210" s="277"/>
      <c r="E210" s="277"/>
      <c r="F210" s="277"/>
      <c r="G210" s="277"/>
      <c r="H210" s="277"/>
      <c r="I210" s="277"/>
      <c r="J210" s="277"/>
      <c r="K210" s="463"/>
      <c r="L210" s="463" t="s">
        <v>122</v>
      </c>
      <c r="M210" s="463"/>
      <c r="N210" s="526">
        <f aca="true" t="shared" si="69" ref="N210:Z210">N135</f>
        <v>1370000</v>
      </c>
      <c r="O210" s="526">
        <f t="shared" si="69"/>
        <v>1566200</v>
      </c>
      <c r="P210" s="526">
        <f t="shared" si="69"/>
        <v>1395327</v>
      </c>
      <c r="Q210" s="526">
        <f t="shared" si="69"/>
        <v>1560500</v>
      </c>
      <c r="R210" s="390">
        <f t="shared" si="69"/>
        <v>30000</v>
      </c>
      <c r="S210" s="526">
        <f t="shared" si="69"/>
        <v>75000</v>
      </c>
      <c r="T210" s="584">
        <f t="shared" si="69"/>
        <v>1636347</v>
      </c>
      <c r="U210" s="526">
        <f t="shared" si="69"/>
        <v>182445</v>
      </c>
      <c r="V210" s="391">
        <f t="shared" si="69"/>
        <v>1325204</v>
      </c>
      <c r="W210" s="461">
        <f t="shared" si="69"/>
        <v>1818792</v>
      </c>
      <c r="X210" s="461">
        <f>X135</f>
        <v>1710573</v>
      </c>
      <c r="Y210" s="665">
        <f>X210/W210</f>
        <v>0.9404995183616378</v>
      </c>
      <c r="Z210" s="665">
        <f t="shared" si="69"/>
        <v>1438500</v>
      </c>
      <c r="AA210" s="250"/>
      <c r="AB210" s="250"/>
      <c r="AC210" s="250"/>
      <c r="AD210" s="250"/>
      <c r="AE210" s="250"/>
      <c r="AF210" s="250"/>
      <c r="AG210" s="250"/>
      <c r="AH210" s="250"/>
      <c r="AI210" s="250"/>
      <c r="AJ210" s="250"/>
      <c r="AK210" s="250"/>
      <c r="AL210" s="250"/>
      <c r="AM210" s="250"/>
      <c r="AN210" s="250"/>
      <c r="AO210" s="250"/>
      <c r="AP210" s="250"/>
      <c r="AQ210" s="250"/>
      <c r="AR210" s="250"/>
      <c r="AS210" s="250"/>
      <c r="AT210" s="250"/>
      <c r="AU210" s="250"/>
      <c r="AV210" s="250"/>
      <c r="AW210" s="250"/>
      <c r="AX210" s="250"/>
    </row>
    <row r="211" spans="1:26" ht="12.75">
      <c r="A211" s="172"/>
      <c r="B211" s="172"/>
      <c r="C211" s="120"/>
      <c r="D211" s="172"/>
      <c r="E211" s="172"/>
      <c r="F211" s="120"/>
      <c r="G211" s="120"/>
      <c r="H211" s="120"/>
      <c r="I211" s="120"/>
      <c r="J211" s="120"/>
      <c r="K211" s="19"/>
      <c r="L211" s="19"/>
      <c r="M211" s="19"/>
      <c r="N211" s="27"/>
      <c r="O211" s="27"/>
      <c r="P211" s="27"/>
      <c r="Q211" s="27"/>
      <c r="R211" s="145"/>
      <c r="S211" s="27"/>
      <c r="T211" s="560"/>
      <c r="U211" s="27"/>
      <c r="V211" s="323"/>
      <c r="W211" s="680"/>
      <c r="X211" s="680"/>
      <c r="Y211" s="709"/>
      <c r="Z211" s="709"/>
    </row>
    <row r="212" spans="1:50" s="66" customFormat="1" ht="12.75">
      <c r="A212" s="277"/>
      <c r="B212" s="277"/>
      <c r="C212" s="277"/>
      <c r="D212" s="277"/>
      <c r="E212" s="277"/>
      <c r="F212" s="277"/>
      <c r="G212" s="277"/>
      <c r="H212" s="277"/>
      <c r="I212" s="277"/>
      <c r="J212" s="277"/>
      <c r="K212" s="464" t="s">
        <v>252</v>
      </c>
      <c r="L212" s="821" t="s">
        <v>257</v>
      </c>
      <c r="M212" s="821"/>
      <c r="N212" s="527"/>
      <c r="O212" s="527"/>
      <c r="P212" s="527"/>
      <c r="Q212" s="527"/>
      <c r="R212" s="124"/>
      <c r="S212" s="527"/>
      <c r="T212" s="585"/>
      <c r="U212" s="527"/>
      <c r="V212" s="340"/>
      <c r="W212" s="695"/>
      <c r="X212" s="695"/>
      <c r="Y212" s="728"/>
      <c r="Z212" s="728"/>
      <c r="AA212" s="250"/>
      <c r="AB212" s="250"/>
      <c r="AC212" s="250"/>
      <c r="AD212" s="250"/>
      <c r="AE212" s="250"/>
      <c r="AF212" s="250"/>
      <c r="AG212" s="250"/>
      <c r="AH212" s="250"/>
      <c r="AI212" s="250"/>
      <c r="AJ212" s="250"/>
      <c r="AK212" s="250"/>
      <c r="AL212" s="250"/>
      <c r="AM212" s="250"/>
      <c r="AN212" s="250"/>
      <c r="AO212" s="250"/>
      <c r="AP212" s="250"/>
      <c r="AQ212" s="250"/>
      <c r="AR212" s="250"/>
      <c r="AS212" s="250"/>
      <c r="AT212" s="250"/>
      <c r="AU212" s="250"/>
      <c r="AV212" s="250"/>
      <c r="AW212" s="250"/>
      <c r="AX212" s="250"/>
    </row>
    <row r="213" spans="1:50" s="66" customFormat="1" ht="12.75">
      <c r="A213" s="277" t="s">
        <v>247</v>
      </c>
      <c r="B213" s="277"/>
      <c r="C213" s="277"/>
      <c r="D213" s="277"/>
      <c r="E213" s="277"/>
      <c r="F213" s="277"/>
      <c r="G213" s="277"/>
      <c r="H213" s="277"/>
      <c r="I213" s="277"/>
      <c r="J213" s="277">
        <v>112</v>
      </c>
      <c r="K213" s="379" t="s">
        <v>253</v>
      </c>
      <c r="L213" s="379" t="s">
        <v>248</v>
      </c>
      <c r="M213" s="379"/>
      <c r="N213" s="511"/>
      <c r="O213" s="511"/>
      <c r="P213" s="511"/>
      <c r="Q213" s="511"/>
      <c r="R213" s="387"/>
      <c r="S213" s="511"/>
      <c r="T213" s="565"/>
      <c r="U213" s="511"/>
      <c r="V213" s="380"/>
      <c r="W213" s="435"/>
      <c r="X213" s="435"/>
      <c r="Y213" s="711"/>
      <c r="Z213" s="711"/>
      <c r="AA213" s="250"/>
      <c r="AB213" s="250"/>
      <c r="AC213" s="250"/>
      <c r="AD213" s="250"/>
      <c r="AE213" s="250"/>
      <c r="AF213" s="250"/>
      <c r="AG213" s="250"/>
      <c r="AH213" s="250"/>
      <c r="AI213" s="250"/>
      <c r="AJ213" s="250"/>
      <c r="AK213" s="250"/>
      <c r="AL213" s="250"/>
      <c r="AM213" s="250"/>
      <c r="AN213" s="250"/>
      <c r="AO213" s="250"/>
      <c r="AP213" s="250"/>
      <c r="AQ213" s="250"/>
      <c r="AR213" s="250"/>
      <c r="AS213" s="250"/>
      <c r="AT213" s="250"/>
      <c r="AU213" s="250"/>
      <c r="AV213" s="250"/>
      <c r="AW213" s="250"/>
      <c r="AX213" s="250"/>
    </row>
    <row r="214" spans="1:26" s="161" customFormat="1" ht="12.75">
      <c r="A214" s="172" t="s">
        <v>249</v>
      </c>
      <c r="B214" s="120">
        <v>1</v>
      </c>
      <c r="C214" s="120"/>
      <c r="D214" s="120"/>
      <c r="E214" s="120"/>
      <c r="F214" s="120"/>
      <c r="G214" s="120"/>
      <c r="H214" s="120"/>
      <c r="I214" s="120"/>
      <c r="J214" s="120">
        <v>112</v>
      </c>
      <c r="K214" s="125">
        <v>3</v>
      </c>
      <c r="L214" s="125" t="s">
        <v>0</v>
      </c>
      <c r="M214" s="125"/>
      <c r="N214" s="134">
        <f aca="true" t="shared" si="70" ref="N214:Z216">N215</f>
        <v>100000</v>
      </c>
      <c r="O214" s="36">
        <f t="shared" si="70"/>
        <v>120000</v>
      </c>
      <c r="P214" s="134">
        <f t="shared" si="70"/>
        <v>106307</v>
      </c>
      <c r="Q214" s="134">
        <f t="shared" si="70"/>
        <v>50000</v>
      </c>
      <c r="R214" s="126">
        <f t="shared" si="70"/>
        <v>150000</v>
      </c>
      <c r="S214" s="134">
        <f t="shared" si="70"/>
        <v>200000</v>
      </c>
      <c r="T214" s="555">
        <f t="shared" si="70"/>
        <v>250000</v>
      </c>
      <c r="U214" s="134">
        <f>W214-T214</f>
        <v>-50000</v>
      </c>
      <c r="V214" s="319">
        <f t="shared" si="70"/>
        <v>118524</v>
      </c>
      <c r="W214" s="669">
        <f aca="true" t="shared" si="71" ref="W214:X216">W215</f>
        <v>200000</v>
      </c>
      <c r="X214" s="669">
        <f t="shared" si="71"/>
        <v>111932</v>
      </c>
      <c r="Y214" s="660">
        <f>X214/W214</f>
        <v>0.55966</v>
      </c>
      <c r="Z214" s="660">
        <f t="shared" si="70"/>
        <v>50000</v>
      </c>
    </row>
    <row r="215" spans="1:26" s="161" customFormat="1" ht="12.75">
      <c r="A215" s="172" t="s">
        <v>249</v>
      </c>
      <c r="B215" s="120">
        <v>1</v>
      </c>
      <c r="C215" s="120"/>
      <c r="D215" s="120"/>
      <c r="E215" s="120"/>
      <c r="F215" s="120"/>
      <c r="G215" s="120"/>
      <c r="H215" s="120"/>
      <c r="I215" s="120"/>
      <c r="J215" s="120">
        <v>112</v>
      </c>
      <c r="K215" s="202">
        <v>32</v>
      </c>
      <c r="L215" s="183" t="s">
        <v>5</v>
      </c>
      <c r="M215" s="184"/>
      <c r="N215" s="134">
        <f t="shared" si="70"/>
        <v>100000</v>
      </c>
      <c r="O215" s="36">
        <f t="shared" si="70"/>
        <v>120000</v>
      </c>
      <c r="P215" s="134">
        <f t="shared" si="70"/>
        <v>106307</v>
      </c>
      <c r="Q215" s="134">
        <f t="shared" si="70"/>
        <v>50000</v>
      </c>
      <c r="R215" s="126">
        <f t="shared" si="70"/>
        <v>150000</v>
      </c>
      <c r="S215" s="134">
        <f t="shared" si="70"/>
        <v>200000</v>
      </c>
      <c r="T215" s="555">
        <f t="shared" si="70"/>
        <v>250000</v>
      </c>
      <c r="U215" s="134">
        <f>W215-T215</f>
        <v>-50000</v>
      </c>
      <c r="V215" s="319">
        <f t="shared" si="70"/>
        <v>118524</v>
      </c>
      <c r="W215" s="669">
        <f t="shared" si="71"/>
        <v>200000</v>
      </c>
      <c r="X215" s="669">
        <f t="shared" si="71"/>
        <v>111932</v>
      </c>
      <c r="Y215" s="660">
        <f>X215/W215</f>
        <v>0.55966</v>
      </c>
      <c r="Z215" s="660">
        <f t="shared" si="70"/>
        <v>50000</v>
      </c>
    </row>
    <row r="216" spans="1:26" s="161" customFormat="1" ht="12.75">
      <c r="A216" s="172" t="s">
        <v>249</v>
      </c>
      <c r="B216" s="120">
        <v>1</v>
      </c>
      <c r="C216" s="120"/>
      <c r="D216" s="120"/>
      <c r="E216" s="120"/>
      <c r="F216" s="120"/>
      <c r="G216" s="120"/>
      <c r="H216" s="120"/>
      <c r="I216" s="120"/>
      <c r="J216" s="120">
        <v>112</v>
      </c>
      <c r="K216" s="169">
        <v>323</v>
      </c>
      <c r="L216" s="169" t="s">
        <v>7</v>
      </c>
      <c r="M216" s="169"/>
      <c r="N216" s="134">
        <f t="shared" si="70"/>
        <v>100000</v>
      </c>
      <c r="O216" s="14">
        <f t="shared" si="70"/>
        <v>120000</v>
      </c>
      <c r="P216" s="134">
        <f t="shared" si="70"/>
        <v>106307</v>
      </c>
      <c r="Q216" s="134">
        <f t="shared" si="70"/>
        <v>50000</v>
      </c>
      <c r="R216" s="126">
        <f t="shared" si="70"/>
        <v>150000</v>
      </c>
      <c r="S216" s="134">
        <f t="shared" si="70"/>
        <v>200000</v>
      </c>
      <c r="T216" s="555">
        <f t="shared" si="70"/>
        <v>250000</v>
      </c>
      <c r="U216" s="134">
        <f>W216-T216</f>
        <v>-50000</v>
      </c>
      <c r="V216" s="319">
        <f t="shared" si="70"/>
        <v>118524</v>
      </c>
      <c r="W216" s="669">
        <f t="shared" si="71"/>
        <v>200000</v>
      </c>
      <c r="X216" s="669">
        <f t="shared" si="71"/>
        <v>111932</v>
      </c>
      <c r="Y216" s="660">
        <f>X216/W216</f>
        <v>0.55966</v>
      </c>
      <c r="Z216" s="660">
        <f t="shared" si="70"/>
        <v>50000</v>
      </c>
    </row>
    <row r="217" spans="1:26" s="250" customFormat="1" ht="13.5" thickBot="1">
      <c r="A217" s="120" t="s">
        <v>249</v>
      </c>
      <c r="B217" s="120">
        <v>1</v>
      </c>
      <c r="C217" s="120"/>
      <c r="D217" s="120"/>
      <c r="E217" s="120">
        <v>4</v>
      </c>
      <c r="F217" s="120"/>
      <c r="G217" s="120"/>
      <c r="H217" s="120"/>
      <c r="I217" s="120"/>
      <c r="J217" s="120">
        <v>112</v>
      </c>
      <c r="K217" s="202">
        <v>3232</v>
      </c>
      <c r="L217" s="820" t="s">
        <v>201</v>
      </c>
      <c r="M217" s="811"/>
      <c r="N217" s="134">
        <v>100000</v>
      </c>
      <c r="O217" s="36">
        <v>120000</v>
      </c>
      <c r="P217" s="134">
        <v>106307</v>
      </c>
      <c r="Q217" s="134">
        <v>50000</v>
      </c>
      <c r="R217" s="126">
        <v>150000</v>
      </c>
      <c r="S217" s="134">
        <v>200000</v>
      </c>
      <c r="T217" s="555">
        <v>250000</v>
      </c>
      <c r="U217" s="134">
        <f>W217-T217</f>
        <v>-50000</v>
      </c>
      <c r="V217" s="319">
        <v>118524</v>
      </c>
      <c r="W217" s="669">
        <v>200000</v>
      </c>
      <c r="X217" s="669">
        <v>111932</v>
      </c>
      <c r="Y217" s="660">
        <f>X217/W217</f>
        <v>0.55966</v>
      </c>
      <c r="Z217" s="660">
        <v>50000</v>
      </c>
    </row>
    <row r="218" spans="1:50" s="439" customFormat="1" ht="12.75">
      <c r="A218" s="277"/>
      <c r="B218" s="277"/>
      <c r="C218" s="277"/>
      <c r="D218" s="277"/>
      <c r="E218" s="277"/>
      <c r="F218" s="277"/>
      <c r="G218" s="277"/>
      <c r="H218" s="277"/>
      <c r="I218" s="277"/>
      <c r="J218" s="277"/>
      <c r="K218" s="463"/>
      <c r="L218" s="463" t="s">
        <v>122</v>
      </c>
      <c r="M218" s="463"/>
      <c r="N218" s="526">
        <f aca="true" t="shared" si="72" ref="N218:Z218">N214</f>
        <v>100000</v>
      </c>
      <c r="O218" s="526">
        <f t="shared" si="72"/>
        <v>120000</v>
      </c>
      <c r="P218" s="526">
        <f t="shared" si="72"/>
        <v>106307</v>
      </c>
      <c r="Q218" s="526">
        <f t="shared" si="72"/>
        <v>50000</v>
      </c>
      <c r="R218" s="390">
        <f t="shared" si="72"/>
        <v>150000</v>
      </c>
      <c r="S218" s="526">
        <f t="shared" si="72"/>
        <v>200000</v>
      </c>
      <c r="T218" s="584">
        <f t="shared" si="72"/>
        <v>250000</v>
      </c>
      <c r="U218" s="526">
        <f t="shared" si="72"/>
        <v>-50000</v>
      </c>
      <c r="V218" s="391">
        <f t="shared" si="72"/>
        <v>118524</v>
      </c>
      <c r="W218" s="461">
        <f t="shared" si="72"/>
        <v>200000</v>
      </c>
      <c r="X218" s="461">
        <f t="shared" si="72"/>
        <v>111932</v>
      </c>
      <c r="Y218" s="665">
        <f>X218/W218</f>
        <v>0.55966</v>
      </c>
      <c r="Z218" s="665">
        <f t="shared" si="72"/>
        <v>50000</v>
      </c>
      <c r="AA218" s="250"/>
      <c r="AB218" s="250"/>
      <c r="AC218" s="250"/>
      <c r="AD218" s="250"/>
      <c r="AE218" s="250"/>
      <c r="AF218" s="250"/>
      <c r="AG218" s="250"/>
      <c r="AH218" s="250"/>
      <c r="AI218" s="250"/>
      <c r="AJ218" s="250"/>
      <c r="AK218" s="250"/>
      <c r="AL218" s="250"/>
      <c r="AM218" s="250"/>
      <c r="AN218" s="250"/>
      <c r="AO218" s="250"/>
      <c r="AP218" s="250"/>
      <c r="AQ218" s="250"/>
      <c r="AR218" s="250"/>
      <c r="AS218" s="250"/>
      <c r="AT218" s="250"/>
      <c r="AU218" s="250"/>
      <c r="AV218" s="250"/>
      <c r="AW218" s="250"/>
      <c r="AX218" s="250"/>
    </row>
    <row r="219" spans="1:26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39"/>
      <c r="L219" s="39"/>
      <c r="M219" s="39"/>
      <c r="N219" s="528"/>
      <c r="O219" s="528"/>
      <c r="P219" s="528"/>
      <c r="Q219" s="528"/>
      <c r="R219" s="152"/>
      <c r="S219" s="528"/>
      <c r="T219" s="586"/>
      <c r="U219" s="528"/>
      <c r="V219" s="337"/>
      <c r="W219" s="680"/>
      <c r="X219" s="680"/>
      <c r="Y219" s="715"/>
      <c r="Z219" s="729"/>
    </row>
    <row r="220" spans="1:50" s="66" customFormat="1" ht="12.75">
      <c r="A220" s="277" t="s">
        <v>251</v>
      </c>
      <c r="B220" s="277"/>
      <c r="C220" s="277"/>
      <c r="D220" s="277"/>
      <c r="E220" s="277"/>
      <c r="F220" s="277"/>
      <c r="G220" s="277"/>
      <c r="H220" s="277"/>
      <c r="I220" s="277"/>
      <c r="J220" s="277">
        <v>112</v>
      </c>
      <c r="K220" s="379" t="s">
        <v>25</v>
      </c>
      <c r="L220" s="379" t="s">
        <v>111</v>
      </c>
      <c r="M220" s="379"/>
      <c r="N220" s="511"/>
      <c r="O220" s="511"/>
      <c r="P220" s="511"/>
      <c r="Q220" s="511"/>
      <c r="R220" s="387"/>
      <c r="S220" s="511"/>
      <c r="T220" s="565"/>
      <c r="U220" s="511"/>
      <c r="V220" s="380"/>
      <c r="W220" s="435"/>
      <c r="X220" s="435"/>
      <c r="Y220" s="711"/>
      <c r="Z220" s="711"/>
      <c r="AA220" s="250"/>
      <c r="AB220" s="250"/>
      <c r="AC220" s="250"/>
      <c r="AD220" s="250"/>
      <c r="AE220" s="250"/>
      <c r="AF220" s="250"/>
      <c r="AG220" s="250"/>
      <c r="AH220" s="250"/>
      <c r="AI220" s="250"/>
      <c r="AJ220" s="250"/>
      <c r="AK220" s="250"/>
      <c r="AL220" s="250"/>
      <c r="AM220" s="250"/>
      <c r="AN220" s="250"/>
      <c r="AO220" s="250"/>
      <c r="AP220" s="250"/>
      <c r="AQ220" s="250"/>
      <c r="AR220" s="250"/>
      <c r="AS220" s="250"/>
      <c r="AT220" s="250"/>
      <c r="AU220" s="250"/>
      <c r="AV220" s="250"/>
      <c r="AW220" s="250"/>
      <c r="AX220" s="250"/>
    </row>
    <row r="221" spans="1:26" ht="12.75">
      <c r="A221" s="172" t="s">
        <v>251</v>
      </c>
      <c r="B221" s="120">
        <v>1</v>
      </c>
      <c r="C221" s="120"/>
      <c r="D221" s="120"/>
      <c r="E221" s="120"/>
      <c r="F221" s="120"/>
      <c r="G221" s="120"/>
      <c r="H221" s="120"/>
      <c r="I221" s="120"/>
      <c r="J221" s="120">
        <v>112</v>
      </c>
      <c r="K221" s="33">
        <v>3</v>
      </c>
      <c r="L221" s="33" t="s">
        <v>0</v>
      </c>
      <c r="M221" s="33"/>
      <c r="N221" s="14">
        <f aca="true" t="shared" si="73" ref="N221:Z223">N222</f>
        <v>5000</v>
      </c>
      <c r="O221" s="14">
        <f t="shared" si="73"/>
        <v>5000</v>
      </c>
      <c r="P221" s="14">
        <f t="shared" si="73"/>
        <v>1102</v>
      </c>
      <c r="Q221" s="14">
        <f t="shared" si="73"/>
        <v>5000</v>
      </c>
      <c r="R221" s="135">
        <f t="shared" si="73"/>
        <v>0</v>
      </c>
      <c r="S221" s="134">
        <f t="shared" si="73"/>
        <v>0</v>
      </c>
      <c r="T221" s="555">
        <f t="shared" si="73"/>
        <v>5000</v>
      </c>
      <c r="U221" s="134">
        <f>W221-T221</f>
        <v>-695</v>
      </c>
      <c r="V221" s="319">
        <f t="shared" si="73"/>
        <v>4304</v>
      </c>
      <c r="W221" s="669">
        <f t="shared" si="73"/>
        <v>4305</v>
      </c>
      <c r="X221" s="669">
        <f t="shared" si="73"/>
        <v>5000</v>
      </c>
      <c r="Y221" s="660">
        <f>X221/W221</f>
        <v>1.1614401858304297</v>
      </c>
      <c r="Z221" s="660">
        <f t="shared" si="73"/>
        <v>5000</v>
      </c>
    </row>
    <row r="222" spans="1:26" ht="12.75">
      <c r="A222" s="172" t="s">
        <v>251</v>
      </c>
      <c r="B222" s="120">
        <v>1</v>
      </c>
      <c r="C222" s="120"/>
      <c r="D222" s="120"/>
      <c r="E222" s="120"/>
      <c r="F222" s="120"/>
      <c r="G222" s="120"/>
      <c r="H222" s="120"/>
      <c r="I222" s="120"/>
      <c r="J222" s="120">
        <v>112</v>
      </c>
      <c r="K222" s="34">
        <v>38</v>
      </c>
      <c r="L222" s="35" t="s">
        <v>112</v>
      </c>
      <c r="M222" s="40"/>
      <c r="N222" s="14">
        <f t="shared" si="73"/>
        <v>5000</v>
      </c>
      <c r="O222" s="14">
        <f t="shared" si="73"/>
        <v>5000</v>
      </c>
      <c r="P222" s="14">
        <f t="shared" si="73"/>
        <v>1102</v>
      </c>
      <c r="Q222" s="14">
        <f t="shared" si="73"/>
        <v>5000</v>
      </c>
      <c r="R222" s="135">
        <f t="shared" si="73"/>
        <v>0</v>
      </c>
      <c r="S222" s="134">
        <f t="shared" si="73"/>
        <v>0</v>
      </c>
      <c r="T222" s="555">
        <f t="shared" si="73"/>
        <v>5000</v>
      </c>
      <c r="U222" s="134">
        <f>W222-T222</f>
        <v>-695</v>
      </c>
      <c r="V222" s="319">
        <f t="shared" si="73"/>
        <v>4304</v>
      </c>
      <c r="W222" s="669">
        <f>W223</f>
        <v>4305</v>
      </c>
      <c r="X222" s="669">
        <f>X223</f>
        <v>5000</v>
      </c>
      <c r="Y222" s="660">
        <f>X222/W222</f>
        <v>1.1614401858304297</v>
      </c>
      <c r="Z222" s="660">
        <f t="shared" si="73"/>
        <v>5000</v>
      </c>
    </row>
    <row r="223" spans="1:26" ht="12.75">
      <c r="A223" s="172" t="s">
        <v>251</v>
      </c>
      <c r="B223" s="120">
        <v>1</v>
      </c>
      <c r="C223" s="120"/>
      <c r="D223" s="120"/>
      <c r="E223" s="120"/>
      <c r="F223" s="120"/>
      <c r="G223" s="120"/>
      <c r="H223" s="120"/>
      <c r="I223" s="120"/>
      <c r="J223" s="120">
        <v>112</v>
      </c>
      <c r="K223" s="43">
        <v>383</v>
      </c>
      <c r="L223" s="857" t="s">
        <v>250</v>
      </c>
      <c r="M223" s="858"/>
      <c r="N223" s="14">
        <f t="shared" si="73"/>
        <v>5000</v>
      </c>
      <c r="O223" s="14">
        <f t="shared" si="73"/>
        <v>5000</v>
      </c>
      <c r="P223" s="14">
        <f t="shared" si="73"/>
        <v>1102</v>
      </c>
      <c r="Q223" s="14">
        <f t="shared" si="73"/>
        <v>5000</v>
      </c>
      <c r="R223" s="135">
        <f t="shared" si="73"/>
        <v>0</v>
      </c>
      <c r="S223" s="134">
        <f t="shared" si="73"/>
        <v>0</v>
      </c>
      <c r="T223" s="555">
        <f t="shared" si="73"/>
        <v>5000</v>
      </c>
      <c r="U223" s="134">
        <f>W223-T223</f>
        <v>-695</v>
      </c>
      <c r="V223" s="319">
        <f t="shared" si="73"/>
        <v>4304</v>
      </c>
      <c r="W223" s="669">
        <f t="shared" si="73"/>
        <v>4305</v>
      </c>
      <c r="X223" s="669">
        <f t="shared" si="73"/>
        <v>5000</v>
      </c>
      <c r="Y223" s="660">
        <f>X223/W223</f>
        <v>1.1614401858304297</v>
      </c>
      <c r="Z223" s="660">
        <f t="shared" si="73"/>
        <v>5000</v>
      </c>
    </row>
    <row r="224" spans="1:26" ht="13.5" thickBot="1">
      <c r="A224" s="172" t="s">
        <v>251</v>
      </c>
      <c r="B224" s="120">
        <v>1</v>
      </c>
      <c r="C224" s="120"/>
      <c r="D224" s="120"/>
      <c r="E224" s="120"/>
      <c r="F224" s="120"/>
      <c r="G224" s="120"/>
      <c r="H224" s="120"/>
      <c r="I224" s="120"/>
      <c r="J224" s="120">
        <v>112</v>
      </c>
      <c r="K224" s="34">
        <v>3831</v>
      </c>
      <c r="L224" s="34" t="s">
        <v>111</v>
      </c>
      <c r="M224" s="34"/>
      <c r="N224" s="36">
        <v>5000</v>
      </c>
      <c r="O224" s="36">
        <v>5000</v>
      </c>
      <c r="P224" s="36">
        <v>1102</v>
      </c>
      <c r="Q224" s="36">
        <v>5000</v>
      </c>
      <c r="R224" s="157">
        <v>0</v>
      </c>
      <c r="S224" s="134">
        <v>0</v>
      </c>
      <c r="T224" s="555">
        <v>5000</v>
      </c>
      <c r="U224" s="134">
        <f>W224-T224</f>
        <v>-695</v>
      </c>
      <c r="V224" s="319">
        <v>4304</v>
      </c>
      <c r="W224" s="669">
        <v>4305</v>
      </c>
      <c r="X224" s="669">
        <v>5000</v>
      </c>
      <c r="Y224" s="660">
        <f>X224/W224</f>
        <v>1.1614401858304297</v>
      </c>
      <c r="Z224" s="666">
        <v>5000</v>
      </c>
    </row>
    <row r="225" spans="1:50" s="439" customFormat="1" ht="12.75">
      <c r="A225" s="277"/>
      <c r="B225" s="277"/>
      <c r="C225" s="277"/>
      <c r="D225" s="277"/>
      <c r="E225" s="277"/>
      <c r="F225" s="277"/>
      <c r="G225" s="277"/>
      <c r="H225" s="277"/>
      <c r="I225" s="277"/>
      <c r="J225" s="277"/>
      <c r="K225" s="463"/>
      <c r="L225" s="463" t="s">
        <v>122</v>
      </c>
      <c r="M225" s="463"/>
      <c r="N225" s="526">
        <f aca="true" t="shared" si="74" ref="N225:Z225">N221</f>
        <v>5000</v>
      </c>
      <c r="O225" s="526">
        <f t="shared" si="74"/>
        <v>5000</v>
      </c>
      <c r="P225" s="526">
        <f t="shared" si="74"/>
        <v>1102</v>
      </c>
      <c r="Q225" s="526">
        <f t="shared" si="74"/>
        <v>5000</v>
      </c>
      <c r="R225" s="390">
        <f t="shared" si="74"/>
        <v>0</v>
      </c>
      <c r="S225" s="526">
        <f t="shared" si="74"/>
        <v>0</v>
      </c>
      <c r="T225" s="584">
        <f t="shared" si="74"/>
        <v>5000</v>
      </c>
      <c r="U225" s="530">
        <f>W225-T225</f>
        <v>-695</v>
      </c>
      <c r="V225" s="391">
        <f t="shared" si="74"/>
        <v>4304</v>
      </c>
      <c r="W225" s="461">
        <f>W221</f>
        <v>4305</v>
      </c>
      <c r="X225" s="461">
        <f>X221</f>
        <v>5000</v>
      </c>
      <c r="Y225" s="665">
        <f>X225/W225</f>
        <v>1.1614401858304297</v>
      </c>
      <c r="Z225" s="665">
        <f t="shared" si="74"/>
        <v>5000</v>
      </c>
      <c r="AA225" s="250"/>
      <c r="AB225" s="250"/>
      <c r="AC225" s="250"/>
      <c r="AD225" s="250"/>
      <c r="AE225" s="250"/>
      <c r="AF225" s="250"/>
      <c r="AG225" s="250"/>
      <c r="AH225" s="250"/>
      <c r="AI225" s="250"/>
      <c r="AJ225" s="250"/>
      <c r="AK225" s="250"/>
      <c r="AL225" s="250"/>
      <c r="AM225" s="250"/>
      <c r="AN225" s="250"/>
      <c r="AO225" s="250"/>
      <c r="AP225" s="250"/>
      <c r="AQ225" s="250"/>
      <c r="AR225" s="250"/>
      <c r="AS225" s="250"/>
      <c r="AT225" s="250"/>
      <c r="AU225" s="250"/>
      <c r="AV225" s="250"/>
      <c r="AW225" s="250"/>
      <c r="AX225" s="250"/>
    </row>
    <row r="226" spans="1:26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28"/>
      <c r="L226" s="2"/>
      <c r="M226" s="2"/>
      <c r="N226" s="41"/>
      <c r="O226" s="41"/>
      <c r="P226" s="41"/>
      <c r="Q226" s="41"/>
      <c r="R226" s="153"/>
      <c r="S226" s="41"/>
      <c r="T226" s="587"/>
      <c r="U226" s="41"/>
      <c r="V226" s="317"/>
      <c r="W226" s="692"/>
      <c r="X226" s="692"/>
      <c r="Y226" s="725"/>
      <c r="Z226" s="725"/>
    </row>
    <row r="227" spans="1:50" s="66" customFormat="1" ht="12.75">
      <c r="A227" s="277"/>
      <c r="B227" s="277"/>
      <c r="C227" s="277"/>
      <c r="D227" s="277"/>
      <c r="E227" s="277"/>
      <c r="F227" s="277"/>
      <c r="G227" s="277"/>
      <c r="H227" s="277"/>
      <c r="I227" s="277"/>
      <c r="J227" s="277"/>
      <c r="K227" s="373" t="s">
        <v>254</v>
      </c>
      <c r="L227" s="373" t="s">
        <v>475</v>
      </c>
      <c r="M227" s="373"/>
      <c r="N227" s="529"/>
      <c r="O227" s="529"/>
      <c r="P227" s="529"/>
      <c r="Q227" s="529"/>
      <c r="R227" s="399"/>
      <c r="S227" s="529"/>
      <c r="T227" s="588"/>
      <c r="U227" s="529"/>
      <c r="V227" s="374"/>
      <c r="W227" s="696"/>
      <c r="X227" s="696"/>
      <c r="Y227" s="730"/>
      <c r="Z227" s="730"/>
      <c r="AA227" s="250"/>
      <c r="AB227" s="250"/>
      <c r="AC227" s="250"/>
      <c r="AD227" s="250"/>
      <c r="AE227" s="250"/>
      <c r="AF227" s="250"/>
      <c r="AG227" s="250"/>
      <c r="AH227" s="250"/>
      <c r="AI227" s="250"/>
      <c r="AJ227" s="250"/>
      <c r="AK227" s="250"/>
      <c r="AL227" s="250"/>
      <c r="AM227" s="250"/>
      <c r="AN227" s="250"/>
      <c r="AO227" s="250"/>
      <c r="AP227" s="250"/>
      <c r="AQ227" s="250"/>
      <c r="AR227" s="250"/>
      <c r="AS227" s="250"/>
      <c r="AT227" s="250"/>
      <c r="AU227" s="250"/>
      <c r="AV227" s="250"/>
      <c r="AW227" s="250"/>
      <c r="AX227" s="250"/>
    </row>
    <row r="228" spans="1:50" s="66" customFormat="1" ht="12.75">
      <c r="A228" s="277" t="s">
        <v>255</v>
      </c>
      <c r="B228" s="277"/>
      <c r="C228" s="277"/>
      <c r="D228" s="277"/>
      <c r="E228" s="277"/>
      <c r="F228" s="277"/>
      <c r="G228" s="277"/>
      <c r="H228" s="277"/>
      <c r="I228" s="277"/>
      <c r="J228" s="277"/>
      <c r="K228" s="379" t="s">
        <v>312</v>
      </c>
      <c r="L228" s="377"/>
      <c r="M228" s="377"/>
      <c r="N228" s="511"/>
      <c r="O228" s="511"/>
      <c r="P228" s="511"/>
      <c r="Q228" s="511"/>
      <c r="R228" s="387"/>
      <c r="S228" s="511"/>
      <c r="T228" s="565"/>
      <c r="U228" s="511"/>
      <c r="V228" s="380"/>
      <c r="W228" s="435"/>
      <c r="X228" s="435"/>
      <c r="Y228" s="711"/>
      <c r="Z228" s="711"/>
      <c r="AA228" s="250"/>
      <c r="AB228" s="250"/>
      <c r="AC228" s="250"/>
      <c r="AD228" s="250"/>
      <c r="AE228" s="250"/>
      <c r="AF228" s="250"/>
      <c r="AG228" s="250"/>
      <c r="AH228" s="250"/>
      <c r="AI228" s="250"/>
      <c r="AJ228" s="250"/>
      <c r="AK228" s="250"/>
      <c r="AL228" s="250"/>
      <c r="AM228" s="250"/>
      <c r="AN228" s="250"/>
      <c r="AO228" s="250"/>
      <c r="AP228" s="250"/>
      <c r="AQ228" s="250"/>
      <c r="AR228" s="250"/>
      <c r="AS228" s="250"/>
      <c r="AT228" s="250"/>
      <c r="AU228" s="250"/>
      <c r="AV228" s="250"/>
      <c r="AW228" s="250"/>
      <c r="AX228" s="250"/>
    </row>
    <row r="229" spans="1:26" s="161" customFormat="1" ht="12.75">
      <c r="A229" s="172" t="s">
        <v>256</v>
      </c>
      <c r="B229" s="120">
        <v>1</v>
      </c>
      <c r="C229" s="120"/>
      <c r="D229" s="120"/>
      <c r="E229" s="120"/>
      <c r="F229" s="120"/>
      <c r="G229" s="120"/>
      <c r="H229" s="120"/>
      <c r="I229" s="120"/>
      <c r="J229" s="120">
        <v>133</v>
      </c>
      <c r="K229" s="125">
        <v>4</v>
      </c>
      <c r="L229" s="125" t="s">
        <v>1</v>
      </c>
      <c r="M229" s="125"/>
      <c r="N229" s="134">
        <f aca="true" t="shared" si="75" ref="N229:Z229">N230</f>
        <v>55000</v>
      </c>
      <c r="O229" s="134">
        <f t="shared" si="75"/>
        <v>27000</v>
      </c>
      <c r="P229" s="134">
        <f t="shared" si="75"/>
        <v>16006</v>
      </c>
      <c r="Q229" s="134">
        <f t="shared" si="75"/>
        <v>35000</v>
      </c>
      <c r="R229" s="126">
        <f t="shared" si="75"/>
        <v>0</v>
      </c>
      <c r="S229" s="134">
        <f t="shared" si="75"/>
        <v>15000</v>
      </c>
      <c r="T229" s="555">
        <f t="shared" si="75"/>
        <v>50000</v>
      </c>
      <c r="U229" s="134">
        <f aca="true" t="shared" si="76" ref="U229:U241">W229-T229</f>
        <v>-43302</v>
      </c>
      <c r="V229" s="319">
        <f t="shared" si="75"/>
        <v>6698</v>
      </c>
      <c r="W229" s="669">
        <f t="shared" si="75"/>
        <v>6698</v>
      </c>
      <c r="X229" s="669">
        <f t="shared" si="75"/>
        <v>44997</v>
      </c>
      <c r="Y229" s="660">
        <f>X229/W229</f>
        <v>6.717975515079128</v>
      </c>
      <c r="Z229" s="660">
        <f t="shared" si="75"/>
        <v>35000</v>
      </c>
    </row>
    <row r="230" spans="1:26" s="161" customFormat="1" ht="12.75">
      <c r="A230" s="172" t="s">
        <v>256</v>
      </c>
      <c r="B230" s="120">
        <v>1</v>
      </c>
      <c r="C230" s="120"/>
      <c r="D230" s="120"/>
      <c r="E230" s="120"/>
      <c r="F230" s="120"/>
      <c r="G230" s="120"/>
      <c r="H230" s="120"/>
      <c r="I230" s="120"/>
      <c r="J230" s="120">
        <v>133</v>
      </c>
      <c r="K230" s="202">
        <v>42</v>
      </c>
      <c r="L230" s="202" t="s">
        <v>50</v>
      </c>
      <c r="M230" s="202"/>
      <c r="N230" s="134">
        <f aca="true" t="shared" si="77" ref="N230:Z230">N231+N233+N238</f>
        <v>55000</v>
      </c>
      <c r="O230" s="134">
        <f>O231+O233+O238</f>
        <v>27000</v>
      </c>
      <c r="P230" s="134">
        <f t="shared" si="77"/>
        <v>16006</v>
      </c>
      <c r="Q230" s="134">
        <f t="shared" si="77"/>
        <v>35000</v>
      </c>
      <c r="R230" s="126">
        <f t="shared" si="77"/>
        <v>0</v>
      </c>
      <c r="S230" s="134">
        <f t="shared" si="77"/>
        <v>15000</v>
      </c>
      <c r="T230" s="555">
        <f t="shared" si="77"/>
        <v>50000</v>
      </c>
      <c r="U230" s="134">
        <f t="shared" si="76"/>
        <v>-43302</v>
      </c>
      <c r="V230" s="319">
        <f t="shared" si="77"/>
        <v>6698</v>
      </c>
      <c r="W230" s="669">
        <f>W231+W233+W238</f>
        <v>6698</v>
      </c>
      <c r="X230" s="669">
        <f>X231+X233+X238</f>
        <v>44997</v>
      </c>
      <c r="Y230" s="660">
        <f aca="true" t="shared" si="78" ref="Y230:Y239">X230/W230</f>
        <v>6.717975515079128</v>
      </c>
      <c r="Z230" s="660">
        <f t="shared" si="77"/>
        <v>35000</v>
      </c>
    </row>
    <row r="231" spans="1:26" s="161" customFormat="1" ht="12.75">
      <c r="A231" s="172" t="s">
        <v>256</v>
      </c>
      <c r="B231" s="120">
        <v>1</v>
      </c>
      <c r="C231" s="120"/>
      <c r="D231" s="120"/>
      <c r="E231" s="120"/>
      <c r="F231" s="120"/>
      <c r="G231" s="120"/>
      <c r="H231" s="120"/>
      <c r="I231" s="120"/>
      <c r="J231" s="120">
        <v>133</v>
      </c>
      <c r="K231" s="169">
        <v>421</v>
      </c>
      <c r="L231" s="803" t="s">
        <v>13</v>
      </c>
      <c r="M231" s="804"/>
      <c r="N231" s="134">
        <f aca="true" t="shared" si="79" ref="N231:Z231">N232</f>
        <v>10000</v>
      </c>
      <c r="O231" s="134">
        <f t="shared" si="79"/>
        <v>0</v>
      </c>
      <c r="P231" s="134">
        <v>0</v>
      </c>
      <c r="Q231" s="134">
        <f t="shared" si="79"/>
        <v>10000</v>
      </c>
      <c r="R231" s="126">
        <f t="shared" si="79"/>
        <v>0</v>
      </c>
      <c r="S231" s="134">
        <f t="shared" si="79"/>
        <v>0</v>
      </c>
      <c r="T231" s="555">
        <f t="shared" si="79"/>
        <v>10000</v>
      </c>
      <c r="U231" s="134">
        <f t="shared" si="76"/>
        <v>-10000</v>
      </c>
      <c r="V231" s="319">
        <f t="shared" si="79"/>
        <v>0</v>
      </c>
      <c r="W231" s="669">
        <f>W232</f>
        <v>0</v>
      </c>
      <c r="X231" s="669">
        <v>0</v>
      </c>
      <c r="Y231" s="660" t="e">
        <f t="shared" si="78"/>
        <v>#DIV/0!</v>
      </c>
      <c r="Z231" s="660">
        <f t="shared" si="79"/>
        <v>10000</v>
      </c>
    </row>
    <row r="232" spans="1:26" s="161" customFormat="1" ht="12.75">
      <c r="A232" s="172" t="s">
        <v>256</v>
      </c>
      <c r="B232" s="120">
        <v>1</v>
      </c>
      <c r="C232" s="120"/>
      <c r="D232" s="120"/>
      <c r="E232" s="120"/>
      <c r="F232" s="120"/>
      <c r="G232" s="120"/>
      <c r="H232" s="120"/>
      <c r="I232" s="120"/>
      <c r="J232" s="120">
        <v>133</v>
      </c>
      <c r="K232" s="202">
        <v>4214</v>
      </c>
      <c r="L232" s="800" t="s">
        <v>260</v>
      </c>
      <c r="M232" s="811"/>
      <c r="N232" s="134">
        <v>10000</v>
      </c>
      <c r="O232" s="134">
        <v>0</v>
      </c>
      <c r="P232" s="134">
        <v>0</v>
      </c>
      <c r="Q232" s="134">
        <v>10000</v>
      </c>
      <c r="R232" s="126">
        <v>0</v>
      </c>
      <c r="S232" s="134">
        <v>0</v>
      </c>
      <c r="T232" s="555">
        <v>10000</v>
      </c>
      <c r="U232" s="134">
        <f t="shared" si="76"/>
        <v>-10000</v>
      </c>
      <c r="V232" s="319">
        <v>0</v>
      </c>
      <c r="W232" s="669">
        <v>0</v>
      </c>
      <c r="X232" s="669">
        <v>0</v>
      </c>
      <c r="Y232" s="660" t="e">
        <f t="shared" si="78"/>
        <v>#DIV/0!</v>
      </c>
      <c r="Z232" s="660">
        <v>10000</v>
      </c>
    </row>
    <row r="233" spans="1:26" s="161" customFormat="1" ht="12.75">
      <c r="A233" s="172" t="s">
        <v>256</v>
      </c>
      <c r="B233" s="120">
        <v>1</v>
      </c>
      <c r="C233" s="120"/>
      <c r="D233" s="120"/>
      <c r="E233" s="120"/>
      <c r="F233" s="120"/>
      <c r="G233" s="120"/>
      <c r="H233" s="120"/>
      <c r="I233" s="120"/>
      <c r="J233" s="120">
        <v>133</v>
      </c>
      <c r="K233" s="169">
        <v>422</v>
      </c>
      <c r="L233" s="803" t="s">
        <v>258</v>
      </c>
      <c r="M233" s="804"/>
      <c r="N233" s="134">
        <f>N234+N235+N236</f>
        <v>35000</v>
      </c>
      <c r="O233" s="134">
        <f>SUM(O234:O237)</f>
        <v>22000</v>
      </c>
      <c r="P233" s="134">
        <f>P234+P235+P236</f>
        <v>14557</v>
      </c>
      <c r="Q233" s="134">
        <f>Q234+Q235+Q236</f>
        <v>15000</v>
      </c>
      <c r="R233" s="126">
        <v>0</v>
      </c>
      <c r="S233" s="134">
        <v>5000</v>
      </c>
      <c r="T233" s="555">
        <f>T234+T235+T236</f>
        <v>20000</v>
      </c>
      <c r="U233" s="134">
        <f t="shared" si="76"/>
        <v>-13302</v>
      </c>
      <c r="V233" s="319">
        <f>V234+V235+V236</f>
        <v>6698</v>
      </c>
      <c r="W233" s="669">
        <f>W234+W235</f>
        <v>6698</v>
      </c>
      <c r="X233" s="669">
        <f>SUM(X234:X237)</f>
        <v>44997</v>
      </c>
      <c r="Y233" s="660">
        <f t="shared" si="78"/>
        <v>6.717975515079128</v>
      </c>
      <c r="Z233" s="660">
        <f>Z234+Z235+Z236</f>
        <v>15000</v>
      </c>
    </row>
    <row r="234" spans="1:26" s="161" customFormat="1" ht="12.75">
      <c r="A234" s="172" t="s">
        <v>256</v>
      </c>
      <c r="B234" s="120">
        <v>1</v>
      </c>
      <c r="C234" s="120"/>
      <c r="D234" s="120"/>
      <c r="E234" s="120"/>
      <c r="F234" s="120"/>
      <c r="G234" s="120"/>
      <c r="H234" s="120"/>
      <c r="I234" s="120"/>
      <c r="J234" s="120">
        <v>133</v>
      </c>
      <c r="K234" s="202">
        <v>4221</v>
      </c>
      <c r="L234" s="800" t="s">
        <v>95</v>
      </c>
      <c r="M234" s="811"/>
      <c r="N234" s="134">
        <v>20000</v>
      </c>
      <c r="O234" s="134">
        <v>4000</v>
      </c>
      <c r="P234" s="134">
        <v>3369</v>
      </c>
      <c r="Q234" s="134">
        <v>5000</v>
      </c>
      <c r="R234" s="126">
        <v>0</v>
      </c>
      <c r="S234" s="134">
        <v>5000</v>
      </c>
      <c r="T234" s="555">
        <v>10000</v>
      </c>
      <c r="U234" s="134">
        <f t="shared" si="76"/>
        <v>-10000</v>
      </c>
      <c r="V234" s="319">
        <v>0</v>
      </c>
      <c r="W234" s="669">
        <v>0</v>
      </c>
      <c r="X234" s="669">
        <v>0</v>
      </c>
      <c r="Y234" s="660" t="e">
        <f t="shared" si="78"/>
        <v>#DIV/0!</v>
      </c>
      <c r="Z234" s="660">
        <v>5000</v>
      </c>
    </row>
    <row r="235" spans="1:26" s="161" customFormat="1" ht="12.75">
      <c r="A235" s="172" t="s">
        <v>256</v>
      </c>
      <c r="B235" s="120">
        <v>1</v>
      </c>
      <c r="C235" s="120"/>
      <c r="D235" s="120"/>
      <c r="E235" s="120"/>
      <c r="F235" s="120"/>
      <c r="G235" s="120"/>
      <c r="H235" s="120"/>
      <c r="I235" s="120"/>
      <c r="J235" s="120">
        <v>133</v>
      </c>
      <c r="K235" s="203">
        <v>4221</v>
      </c>
      <c r="L235" s="177" t="s">
        <v>94</v>
      </c>
      <c r="M235" s="204"/>
      <c r="N235" s="134">
        <v>15000</v>
      </c>
      <c r="O235" s="134">
        <v>5000</v>
      </c>
      <c r="P235" s="134">
        <v>11188</v>
      </c>
      <c r="Q235" s="134">
        <v>10000</v>
      </c>
      <c r="R235" s="126">
        <v>0</v>
      </c>
      <c r="S235" s="134">
        <v>0</v>
      </c>
      <c r="T235" s="555">
        <v>10000</v>
      </c>
      <c r="U235" s="134">
        <f t="shared" si="76"/>
        <v>-3302</v>
      </c>
      <c r="V235" s="319">
        <v>6698</v>
      </c>
      <c r="W235" s="669">
        <v>6698</v>
      </c>
      <c r="X235" s="669">
        <v>6698</v>
      </c>
      <c r="Y235" s="660">
        <f t="shared" si="78"/>
        <v>1</v>
      </c>
      <c r="Z235" s="660">
        <v>10000</v>
      </c>
    </row>
    <row r="236" spans="1:26" s="161" customFormat="1" ht="12.75" hidden="1">
      <c r="A236" s="172" t="s">
        <v>256</v>
      </c>
      <c r="B236" s="120">
        <v>1</v>
      </c>
      <c r="C236" s="120"/>
      <c r="D236" s="120"/>
      <c r="E236" s="120"/>
      <c r="F236" s="120"/>
      <c r="G236" s="120"/>
      <c r="H236" s="120"/>
      <c r="I236" s="120"/>
      <c r="J236" s="120">
        <v>133</v>
      </c>
      <c r="K236" s="203">
        <v>4227</v>
      </c>
      <c r="L236" s="177" t="s">
        <v>468</v>
      </c>
      <c r="M236" s="204"/>
      <c r="N236" s="134">
        <v>0</v>
      </c>
      <c r="O236" s="134"/>
      <c r="P236" s="134"/>
      <c r="Q236" s="134">
        <v>0</v>
      </c>
      <c r="R236" s="126"/>
      <c r="S236" s="134"/>
      <c r="T236" s="555"/>
      <c r="U236" s="134">
        <f t="shared" si="76"/>
        <v>0</v>
      </c>
      <c r="V236" s="319"/>
      <c r="W236" s="669"/>
      <c r="X236" s="669"/>
      <c r="Y236" s="660" t="e">
        <f t="shared" si="78"/>
        <v>#DIV/0!</v>
      </c>
      <c r="Z236" s="660">
        <v>0</v>
      </c>
    </row>
    <row r="237" spans="1:26" s="161" customFormat="1" ht="12.75">
      <c r="A237" s="172"/>
      <c r="B237" s="120"/>
      <c r="C237" s="120"/>
      <c r="D237" s="120"/>
      <c r="E237" s="120"/>
      <c r="F237" s="120"/>
      <c r="G237" s="120"/>
      <c r="H237" s="120"/>
      <c r="I237" s="120"/>
      <c r="J237" s="120"/>
      <c r="K237" s="203">
        <v>4223</v>
      </c>
      <c r="L237" s="505" t="s">
        <v>667</v>
      </c>
      <c r="M237" s="504"/>
      <c r="N237" s="134">
        <v>0</v>
      </c>
      <c r="O237" s="134">
        <v>13000</v>
      </c>
      <c r="P237" s="134"/>
      <c r="Q237" s="134"/>
      <c r="R237" s="126"/>
      <c r="S237" s="134"/>
      <c r="T237" s="555"/>
      <c r="U237" s="134"/>
      <c r="V237" s="319"/>
      <c r="W237" s="669">
        <v>0</v>
      </c>
      <c r="X237" s="669">
        <v>38299</v>
      </c>
      <c r="Y237" s="660" t="e">
        <f t="shared" si="78"/>
        <v>#DIV/0!</v>
      </c>
      <c r="Z237" s="660"/>
    </row>
    <row r="238" spans="1:26" s="161" customFormat="1" ht="12.75">
      <c r="A238" s="172" t="s">
        <v>256</v>
      </c>
      <c r="B238" s="120">
        <v>1</v>
      </c>
      <c r="C238" s="120"/>
      <c r="D238" s="120"/>
      <c r="E238" s="120"/>
      <c r="F238" s="120"/>
      <c r="G238" s="120"/>
      <c r="H238" s="120"/>
      <c r="I238" s="120"/>
      <c r="J238" s="120">
        <v>133</v>
      </c>
      <c r="K238" s="205">
        <v>426</v>
      </c>
      <c r="L238" s="803" t="s">
        <v>30</v>
      </c>
      <c r="M238" s="804"/>
      <c r="N238" s="134">
        <f aca="true" t="shared" si="80" ref="N238:Z238">N239+N240</f>
        <v>10000</v>
      </c>
      <c r="O238" s="134">
        <f t="shared" si="80"/>
        <v>5000</v>
      </c>
      <c r="P238" s="134">
        <f t="shared" si="80"/>
        <v>1449</v>
      </c>
      <c r="Q238" s="134">
        <f t="shared" si="80"/>
        <v>10000</v>
      </c>
      <c r="R238" s="126">
        <f t="shared" si="80"/>
        <v>0</v>
      </c>
      <c r="S238" s="134">
        <f t="shared" si="80"/>
        <v>10000</v>
      </c>
      <c r="T238" s="555">
        <f t="shared" si="80"/>
        <v>20000</v>
      </c>
      <c r="U238" s="134">
        <f t="shared" si="76"/>
        <v>-20000</v>
      </c>
      <c r="V238" s="319">
        <f t="shared" si="80"/>
        <v>0</v>
      </c>
      <c r="W238" s="669">
        <f>W239</f>
        <v>0</v>
      </c>
      <c r="X238" s="669">
        <f>X239</f>
        <v>0</v>
      </c>
      <c r="Y238" s="660" t="e">
        <f t="shared" si="78"/>
        <v>#DIV/0!</v>
      </c>
      <c r="Z238" s="660">
        <f t="shared" si="80"/>
        <v>10000</v>
      </c>
    </row>
    <row r="239" spans="1:26" s="161" customFormat="1" ht="13.5" thickBot="1">
      <c r="A239" s="172" t="s">
        <v>256</v>
      </c>
      <c r="B239" s="120">
        <v>1</v>
      </c>
      <c r="C239" s="120"/>
      <c r="D239" s="120"/>
      <c r="E239" s="120"/>
      <c r="F239" s="120"/>
      <c r="G239" s="120"/>
      <c r="H239" s="120"/>
      <c r="I239" s="120"/>
      <c r="J239" s="120">
        <v>133</v>
      </c>
      <c r="K239" s="203">
        <v>4262</v>
      </c>
      <c r="L239" s="800" t="s">
        <v>259</v>
      </c>
      <c r="M239" s="799"/>
      <c r="N239" s="134">
        <v>10000</v>
      </c>
      <c r="O239" s="134">
        <v>5000</v>
      </c>
      <c r="P239" s="134">
        <v>1449</v>
      </c>
      <c r="Q239" s="134">
        <v>10000</v>
      </c>
      <c r="R239" s="126">
        <v>0</v>
      </c>
      <c r="S239" s="134">
        <v>10000</v>
      </c>
      <c r="T239" s="555">
        <v>20000</v>
      </c>
      <c r="U239" s="134">
        <f t="shared" si="76"/>
        <v>-20000</v>
      </c>
      <c r="V239" s="319">
        <v>0</v>
      </c>
      <c r="W239" s="669">
        <v>0</v>
      </c>
      <c r="X239" s="669">
        <v>0</v>
      </c>
      <c r="Y239" s="660" t="e">
        <f t="shared" si="78"/>
        <v>#DIV/0!</v>
      </c>
      <c r="Z239" s="660">
        <v>10000</v>
      </c>
    </row>
    <row r="240" spans="1:26" ht="13.5" hidden="1" thickBot="1">
      <c r="A240" s="172" t="s">
        <v>256</v>
      </c>
      <c r="B240" s="120">
        <v>1</v>
      </c>
      <c r="C240" s="120"/>
      <c r="D240" s="120">
        <v>3</v>
      </c>
      <c r="E240" s="120"/>
      <c r="F240" s="120"/>
      <c r="G240" s="120"/>
      <c r="H240" s="120"/>
      <c r="I240" s="120"/>
      <c r="J240" s="120">
        <v>133</v>
      </c>
      <c r="K240" s="49">
        <v>4264</v>
      </c>
      <c r="L240" s="815" t="s">
        <v>96</v>
      </c>
      <c r="M240" s="816"/>
      <c r="N240" s="36">
        <v>0</v>
      </c>
      <c r="O240" s="36"/>
      <c r="P240" s="36"/>
      <c r="Q240" s="36">
        <v>0</v>
      </c>
      <c r="R240" s="119"/>
      <c r="S240" s="36"/>
      <c r="T240" s="589"/>
      <c r="U240" s="134">
        <f t="shared" si="76"/>
        <v>0</v>
      </c>
      <c r="V240" s="338"/>
      <c r="W240" s="676"/>
      <c r="X240" s="676"/>
      <c r="Y240" s="666"/>
      <c r="Z240" s="666">
        <v>0</v>
      </c>
    </row>
    <row r="241" spans="1:50" s="439" customFormat="1" ht="12.75">
      <c r="A241" s="277"/>
      <c r="B241" s="277"/>
      <c r="C241" s="277"/>
      <c r="D241" s="277"/>
      <c r="E241" s="277"/>
      <c r="F241" s="277"/>
      <c r="G241" s="277"/>
      <c r="H241" s="277"/>
      <c r="I241" s="277"/>
      <c r="J241" s="277"/>
      <c r="K241" s="463"/>
      <c r="L241" s="463" t="s">
        <v>122</v>
      </c>
      <c r="M241" s="463"/>
      <c r="N241" s="526">
        <f aca="true" t="shared" si="81" ref="N241:Z241">N229</f>
        <v>55000</v>
      </c>
      <c r="O241" s="526">
        <f t="shared" si="81"/>
        <v>27000</v>
      </c>
      <c r="P241" s="526">
        <f t="shared" si="81"/>
        <v>16006</v>
      </c>
      <c r="Q241" s="526">
        <f t="shared" si="81"/>
        <v>35000</v>
      </c>
      <c r="R241" s="390">
        <f t="shared" si="81"/>
        <v>0</v>
      </c>
      <c r="S241" s="526">
        <f t="shared" si="81"/>
        <v>15000</v>
      </c>
      <c r="T241" s="584">
        <f t="shared" si="81"/>
        <v>50000</v>
      </c>
      <c r="U241" s="530">
        <f t="shared" si="76"/>
        <v>-43302</v>
      </c>
      <c r="V241" s="391">
        <f>V229</f>
        <v>6698</v>
      </c>
      <c r="W241" s="461">
        <f>W229</f>
        <v>6698</v>
      </c>
      <c r="X241" s="461">
        <f>X229</f>
        <v>44997</v>
      </c>
      <c r="Y241" s="665">
        <f>X241/W241</f>
        <v>6.717975515079128</v>
      </c>
      <c r="Z241" s="665">
        <f t="shared" si="81"/>
        <v>35000</v>
      </c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0"/>
      <c r="AK241" s="250"/>
      <c r="AL241" s="250"/>
      <c r="AM241" s="250"/>
      <c r="AN241" s="250"/>
      <c r="AO241" s="250"/>
      <c r="AP241" s="250"/>
      <c r="AQ241" s="250"/>
      <c r="AR241" s="250"/>
      <c r="AS241" s="250"/>
      <c r="AT241" s="250"/>
      <c r="AU241" s="250"/>
      <c r="AV241" s="250"/>
      <c r="AW241" s="250"/>
      <c r="AX241" s="250"/>
    </row>
    <row r="242" spans="1:26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42"/>
      <c r="L242" s="42"/>
      <c r="M242" s="42"/>
      <c r="N242" s="46"/>
      <c r="O242" s="46"/>
      <c r="P242" s="46"/>
      <c r="Q242" s="46"/>
      <c r="R242" s="132"/>
      <c r="S242" s="46"/>
      <c r="T242" s="590"/>
      <c r="U242" s="46"/>
      <c r="V242" s="339"/>
      <c r="W242" s="680"/>
      <c r="X242" s="680"/>
      <c r="Y242" s="715"/>
      <c r="Z242" s="729"/>
    </row>
    <row r="243" spans="1:50" s="66" customFormat="1" ht="12.75">
      <c r="A243" s="277"/>
      <c r="B243" s="277"/>
      <c r="C243" s="277"/>
      <c r="D243" s="277"/>
      <c r="E243" s="277"/>
      <c r="F243" s="277"/>
      <c r="G243" s="277"/>
      <c r="H243" s="277"/>
      <c r="I243" s="277"/>
      <c r="J243" s="277"/>
      <c r="K243" s="373" t="s">
        <v>262</v>
      </c>
      <c r="L243" s="835" t="s">
        <v>261</v>
      </c>
      <c r="M243" s="835"/>
      <c r="N243" s="529"/>
      <c r="O243" s="529"/>
      <c r="P243" s="529"/>
      <c r="Q243" s="529"/>
      <c r="R243" s="399"/>
      <c r="S243" s="529"/>
      <c r="T243" s="588"/>
      <c r="U243" s="529"/>
      <c r="V243" s="374"/>
      <c r="W243" s="696"/>
      <c r="X243" s="696"/>
      <c r="Y243" s="730"/>
      <c r="Z243" s="73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250"/>
      <c r="AK243" s="250"/>
      <c r="AL243" s="250"/>
      <c r="AM243" s="250"/>
      <c r="AN243" s="250"/>
      <c r="AO243" s="250"/>
      <c r="AP243" s="250"/>
      <c r="AQ243" s="250"/>
      <c r="AR243" s="250"/>
      <c r="AS243" s="250"/>
      <c r="AT243" s="250"/>
      <c r="AU243" s="250"/>
      <c r="AV243" s="250"/>
      <c r="AW243" s="250"/>
      <c r="AX243" s="250"/>
    </row>
    <row r="244" spans="1:50" s="66" customFormat="1" ht="12.75">
      <c r="A244" s="277" t="s">
        <v>263</v>
      </c>
      <c r="B244" s="277"/>
      <c r="C244" s="277"/>
      <c r="D244" s="277"/>
      <c r="E244" s="277"/>
      <c r="F244" s="277"/>
      <c r="G244" s="277"/>
      <c r="H244" s="277"/>
      <c r="I244" s="277"/>
      <c r="J244" s="277"/>
      <c r="K244" s="379" t="s">
        <v>25</v>
      </c>
      <c r="L244" s="377" t="s">
        <v>136</v>
      </c>
      <c r="M244" s="379"/>
      <c r="N244" s="511"/>
      <c r="O244" s="511"/>
      <c r="P244" s="511"/>
      <c r="Q244" s="511"/>
      <c r="R244" s="387"/>
      <c r="S244" s="511"/>
      <c r="T244" s="565"/>
      <c r="U244" s="511"/>
      <c r="V244" s="380"/>
      <c r="W244" s="435"/>
      <c r="X244" s="435"/>
      <c r="Y244" s="711"/>
      <c r="Z244" s="711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0"/>
      <c r="AK244" s="250"/>
      <c r="AL244" s="250"/>
      <c r="AM244" s="250"/>
      <c r="AN244" s="250"/>
      <c r="AO244" s="250"/>
      <c r="AP244" s="250"/>
      <c r="AQ244" s="250"/>
      <c r="AR244" s="250"/>
      <c r="AS244" s="250"/>
      <c r="AT244" s="250"/>
      <c r="AU244" s="250"/>
      <c r="AV244" s="250"/>
      <c r="AW244" s="250"/>
      <c r="AX244" s="250"/>
    </row>
    <row r="245" spans="1:26" s="161" customFormat="1" ht="12.75">
      <c r="A245" s="172" t="s">
        <v>264</v>
      </c>
      <c r="B245" s="120">
        <v>1</v>
      </c>
      <c r="C245" s="120"/>
      <c r="D245" s="120"/>
      <c r="E245" s="120"/>
      <c r="F245" s="120"/>
      <c r="G245" s="120"/>
      <c r="H245" s="120"/>
      <c r="I245" s="120"/>
      <c r="J245" s="201" t="s">
        <v>357</v>
      </c>
      <c r="K245" s="169">
        <v>3</v>
      </c>
      <c r="L245" s="169" t="s">
        <v>0</v>
      </c>
      <c r="M245" s="169"/>
      <c r="N245" s="134">
        <f aca="true" t="shared" si="82" ref="N245:Z245">N246+N249</f>
        <v>30000</v>
      </c>
      <c r="O245" s="134">
        <v>0</v>
      </c>
      <c r="P245" s="134">
        <f>P246+P249</f>
        <v>0</v>
      </c>
      <c r="Q245" s="134">
        <f t="shared" si="82"/>
        <v>20000</v>
      </c>
      <c r="R245" s="126">
        <f t="shared" si="82"/>
        <v>80000</v>
      </c>
      <c r="S245" s="134">
        <f t="shared" si="82"/>
        <v>80000</v>
      </c>
      <c r="T245" s="555">
        <f t="shared" si="82"/>
        <v>100000</v>
      </c>
      <c r="U245" s="134">
        <f aca="true" t="shared" si="83" ref="U245:U250">W245-T245</f>
        <v>-84287</v>
      </c>
      <c r="V245" s="319">
        <f t="shared" si="82"/>
        <v>15712</v>
      </c>
      <c r="W245" s="669">
        <f>W249</f>
        <v>15713</v>
      </c>
      <c r="X245" s="669">
        <f>X249</f>
        <v>2000</v>
      </c>
      <c r="Y245" s="660">
        <f>X245/W245</f>
        <v>0.12728314134792848</v>
      </c>
      <c r="Z245" s="660">
        <f t="shared" si="82"/>
        <v>20000</v>
      </c>
    </row>
    <row r="246" spans="1:26" s="161" customFormat="1" ht="12.75" hidden="1">
      <c r="A246" s="172" t="s">
        <v>264</v>
      </c>
      <c r="B246" s="120">
        <v>1</v>
      </c>
      <c r="C246" s="120"/>
      <c r="D246" s="120"/>
      <c r="E246" s="120"/>
      <c r="F246" s="120"/>
      <c r="G246" s="120"/>
      <c r="H246" s="120"/>
      <c r="I246" s="120"/>
      <c r="J246" s="201" t="s">
        <v>357</v>
      </c>
      <c r="K246" s="174">
        <v>35</v>
      </c>
      <c r="L246" s="800" t="s">
        <v>10</v>
      </c>
      <c r="M246" s="799"/>
      <c r="N246" s="134">
        <f>N247</f>
        <v>0</v>
      </c>
      <c r="O246" s="134"/>
      <c r="P246" s="134">
        <f>P247</f>
        <v>0</v>
      </c>
      <c r="Q246" s="134">
        <f>Q247</f>
        <v>0</v>
      </c>
      <c r="R246" s="126"/>
      <c r="S246" s="134"/>
      <c r="T246" s="555"/>
      <c r="U246" s="134">
        <f t="shared" si="83"/>
        <v>0</v>
      </c>
      <c r="V246" s="319"/>
      <c r="W246" s="669"/>
      <c r="X246" s="669"/>
      <c r="Y246" s="660" t="e">
        <f aca="true" t="shared" si="84" ref="Y246:Y251">X246/W246</f>
        <v>#DIV/0!</v>
      </c>
      <c r="Z246" s="660">
        <f>Z247</f>
        <v>0</v>
      </c>
    </row>
    <row r="247" spans="1:26" s="161" customFormat="1" ht="12.75" hidden="1">
      <c r="A247" s="172" t="s">
        <v>264</v>
      </c>
      <c r="B247" s="120">
        <v>1</v>
      </c>
      <c r="C247" s="120"/>
      <c r="D247" s="120"/>
      <c r="E247" s="120"/>
      <c r="F247" s="120"/>
      <c r="G247" s="120"/>
      <c r="H247" s="120"/>
      <c r="I247" s="120"/>
      <c r="J247" s="201" t="s">
        <v>357</v>
      </c>
      <c r="K247" s="169">
        <v>352</v>
      </c>
      <c r="L247" s="803" t="s">
        <v>265</v>
      </c>
      <c r="M247" s="804"/>
      <c r="N247" s="134">
        <f>N248</f>
        <v>0</v>
      </c>
      <c r="O247" s="134"/>
      <c r="P247" s="134">
        <f>P248</f>
        <v>0</v>
      </c>
      <c r="Q247" s="134">
        <f>Q248</f>
        <v>0</v>
      </c>
      <c r="R247" s="126"/>
      <c r="S247" s="134"/>
      <c r="T247" s="555"/>
      <c r="U247" s="134">
        <f t="shared" si="83"/>
        <v>0</v>
      </c>
      <c r="V247" s="319"/>
      <c r="W247" s="669"/>
      <c r="X247" s="669"/>
      <c r="Y247" s="660" t="e">
        <f t="shared" si="84"/>
        <v>#DIV/0!</v>
      </c>
      <c r="Z247" s="660">
        <f>Z248</f>
        <v>0</v>
      </c>
    </row>
    <row r="248" spans="1:26" s="161" customFormat="1" ht="12.75" hidden="1">
      <c r="A248" s="172" t="s">
        <v>264</v>
      </c>
      <c r="B248" s="120">
        <v>1</v>
      </c>
      <c r="C248" s="120"/>
      <c r="D248" s="120"/>
      <c r="E248" s="120"/>
      <c r="F248" s="120"/>
      <c r="G248" s="120"/>
      <c r="H248" s="120"/>
      <c r="I248" s="120"/>
      <c r="J248" s="201" t="s">
        <v>357</v>
      </c>
      <c r="K248" s="174">
        <v>3523</v>
      </c>
      <c r="L248" s="800" t="s">
        <v>266</v>
      </c>
      <c r="M248" s="799"/>
      <c r="N248" s="134">
        <v>0</v>
      </c>
      <c r="O248" s="134"/>
      <c r="P248" s="134">
        <v>0</v>
      </c>
      <c r="Q248" s="134">
        <v>0</v>
      </c>
      <c r="R248" s="126"/>
      <c r="S248" s="134"/>
      <c r="T248" s="555"/>
      <c r="U248" s="134">
        <f t="shared" si="83"/>
        <v>0</v>
      </c>
      <c r="V248" s="319"/>
      <c r="W248" s="669"/>
      <c r="X248" s="669"/>
      <c r="Y248" s="660" t="e">
        <f t="shared" si="84"/>
        <v>#DIV/0!</v>
      </c>
      <c r="Z248" s="660">
        <v>0</v>
      </c>
    </row>
    <row r="249" spans="1:26" s="161" customFormat="1" ht="12.75">
      <c r="A249" s="172" t="s">
        <v>264</v>
      </c>
      <c r="B249" s="120">
        <v>1</v>
      </c>
      <c r="C249" s="120"/>
      <c r="D249" s="120"/>
      <c r="E249" s="120"/>
      <c r="F249" s="120"/>
      <c r="G249" s="120"/>
      <c r="H249" s="120"/>
      <c r="I249" s="120"/>
      <c r="J249" s="201" t="s">
        <v>357</v>
      </c>
      <c r="K249" s="174">
        <v>38</v>
      </c>
      <c r="L249" s="177" t="s">
        <v>105</v>
      </c>
      <c r="M249" s="178"/>
      <c r="N249" s="134">
        <f aca="true" t="shared" si="85" ref="N249:Z250">N250</f>
        <v>30000</v>
      </c>
      <c r="O249" s="134">
        <v>0</v>
      </c>
      <c r="P249" s="134">
        <f t="shared" si="85"/>
        <v>0</v>
      </c>
      <c r="Q249" s="134">
        <f t="shared" si="85"/>
        <v>20000</v>
      </c>
      <c r="R249" s="126">
        <f t="shared" si="85"/>
        <v>80000</v>
      </c>
      <c r="S249" s="134">
        <f t="shared" si="85"/>
        <v>80000</v>
      </c>
      <c r="T249" s="555">
        <f t="shared" si="85"/>
        <v>100000</v>
      </c>
      <c r="U249" s="134">
        <f t="shared" si="83"/>
        <v>-84287</v>
      </c>
      <c r="V249" s="319">
        <f t="shared" si="85"/>
        <v>15712</v>
      </c>
      <c r="W249" s="669">
        <f t="shared" si="85"/>
        <v>15713</v>
      </c>
      <c r="X249" s="669">
        <f t="shared" si="85"/>
        <v>2000</v>
      </c>
      <c r="Y249" s="660">
        <f t="shared" si="84"/>
        <v>0.12728314134792848</v>
      </c>
      <c r="Z249" s="660">
        <f t="shared" si="85"/>
        <v>20000</v>
      </c>
    </row>
    <row r="250" spans="1:26" s="161" customFormat="1" ht="12.75">
      <c r="A250" s="172" t="s">
        <v>264</v>
      </c>
      <c r="B250" s="120">
        <v>1</v>
      </c>
      <c r="C250" s="120"/>
      <c r="D250" s="120"/>
      <c r="E250" s="120"/>
      <c r="F250" s="120"/>
      <c r="G250" s="120"/>
      <c r="H250" s="120"/>
      <c r="I250" s="120"/>
      <c r="J250" s="201" t="s">
        <v>357</v>
      </c>
      <c r="K250" s="169">
        <v>381</v>
      </c>
      <c r="L250" s="170" t="s">
        <v>12</v>
      </c>
      <c r="M250" s="171"/>
      <c r="N250" s="134">
        <f>N251</f>
        <v>30000</v>
      </c>
      <c r="O250" s="134">
        <v>0</v>
      </c>
      <c r="P250" s="134">
        <f>P251</f>
        <v>0</v>
      </c>
      <c r="Q250" s="134">
        <f t="shared" si="85"/>
        <v>20000</v>
      </c>
      <c r="R250" s="126">
        <f t="shared" si="85"/>
        <v>80000</v>
      </c>
      <c r="S250" s="134">
        <f t="shared" si="85"/>
        <v>80000</v>
      </c>
      <c r="T250" s="555">
        <f t="shared" si="85"/>
        <v>100000</v>
      </c>
      <c r="U250" s="134">
        <f t="shared" si="83"/>
        <v>-84287</v>
      </c>
      <c r="V250" s="319">
        <f t="shared" si="85"/>
        <v>15712</v>
      </c>
      <c r="W250" s="669">
        <f t="shared" si="85"/>
        <v>15713</v>
      </c>
      <c r="X250" s="669">
        <f t="shared" si="85"/>
        <v>2000</v>
      </c>
      <c r="Y250" s="660">
        <f t="shared" si="84"/>
        <v>0.12728314134792848</v>
      </c>
      <c r="Z250" s="660">
        <f t="shared" si="85"/>
        <v>20000</v>
      </c>
    </row>
    <row r="251" spans="1:26" s="161" customFormat="1" ht="25.5" customHeight="1">
      <c r="A251" s="172" t="s">
        <v>264</v>
      </c>
      <c r="B251" s="120">
        <v>1</v>
      </c>
      <c r="C251" s="120"/>
      <c r="D251" s="120"/>
      <c r="E251" s="120">
        <v>4</v>
      </c>
      <c r="F251" s="120"/>
      <c r="G251" s="120"/>
      <c r="H251" s="120"/>
      <c r="I251" s="120"/>
      <c r="J251" s="201" t="s">
        <v>357</v>
      </c>
      <c r="K251" s="174">
        <v>3811</v>
      </c>
      <c r="L251" s="801" t="s">
        <v>602</v>
      </c>
      <c r="M251" s="802"/>
      <c r="N251" s="134">
        <v>30000</v>
      </c>
      <c r="O251" s="134">
        <v>0</v>
      </c>
      <c r="P251" s="134">
        <v>0</v>
      </c>
      <c r="Q251" s="134">
        <v>20000</v>
      </c>
      <c r="R251" s="126">
        <v>80000</v>
      </c>
      <c r="S251" s="134">
        <v>80000</v>
      </c>
      <c r="T251" s="555">
        <v>100000</v>
      </c>
      <c r="U251" s="134">
        <f>W251-T251</f>
        <v>-84287</v>
      </c>
      <c r="V251" s="319">
        <v>15712</v>
      </c>
      <c r="W251" s="669">
        <v>15713</v>
      </c>
      <c r="X251" s="669">
        <v>2000</v>
      </c>
      <c r="Y251" s="660">
        <f t="shared" si="84"/>
        <v>0.12728314134792848</v>
      </c>
      <c r="Z251" s="660">
        <v>20000</v>
      </c>
    </row>
    <row r="252" spans="1:26" ht="12.75" hidden="1">
      <c r="A252" s="172" t="s">
        <v>264</v>
      </c>
      <c r="B252" s="120">
        <v>1</v>
      </c>
      <c r="C252" s="120"/>
      <c r="D252" s="120">
        <v>3</v>
      </c>
      <c r="E252" s="120"/>
      <c r="F252" s="120"/>
      <c r="G252" s="120"/>
      <c r="H252" s="120"/>
      <c r="I252" s="120"/>
      <c r="J252" s="201" t="s">
        <v>357</v>
      </c>
      <c r="K252" s="44">
        <v>3811</v>
      </c>
      <c r="L252" s="38" t="s">
        <v>469</v>
      </c>
      <c r="M252" s="64"/>
      <c r="N252" s="14">
        <v>0</v>
      </c>
      <c r="O252" s="14"/>
      <c r="P252" s="14"/>
      <c r="Q252" s="14">
        <v>0</v>
      </c>
      <c r="R252" s="135"/>
      <c r="S252" s="14"/>
      <c r="T252" s="589"/>
      <c r="U252" s="603"/>
      <c r="V252" s="338"/>
      <c r="W252" s="676"/>
      <c r="X252" s="676"/>
      <c r="Y252" s="731"/>
      <c r="Z252" s="731">
        <v>0</v>
      </c>
    </row>
    <row r="253" spans="1:50" s="66" customFormat="1" ht="12.75">
      <c r="A253" s="277"/>
      <c r="B253" s="277"/>
      <c r="C253" s="277"/>
      <c r="D253" s="277"/>
      <c r="E253" s="277"/>
      <c r="F253" s="277"/>
      <c r="G253" s="277"/>
      <c r="H253" s="277"/>
      <c r="I253" s="277"/>
      <c r="J253" s="468"/>
      <c r="K253" s="469"/>
      <c r="L253" s="817" t="s">
        <v>193</v>
      </c>
      <c r="M253" s="818"/>
      <c r="N253" s="530">
        <f aca="true" t="shared" si="86" ref="N253:Z253">N245</f>
        <v>30000</v>
      </c>
      <c r="O253" s="530">
        <v>0</v>
      </c>
      <c r="P253" s="530">
        <f t="shared" si="86"/>
        <v>0</v>
      </c>
      <c r="Q253" s="530">
        <f t="shared" si="86"/>
        <v>20000</v>
      </c>
      <c r="R253" s="392">
        <f t="shared" si="86"/>
        <v>80000</v>
      </c>
      <c r="S253" s="530">
        <f t="shared" si="86"/>
        <v>80000</v>
      </c>
      <c r="T253" s="591">
        <f t="shared" si="86"/>
        <v>100000</v>
      </c>
      <c r="U253" s="530">
        <f t="shared" si="86"/>
        <v>-84287</v>
      </c>
      <c r="V253" s="393">
        <f t="shared" si="86"/>
        <v>15712</v>
      </c>
      <c r="W253" s="466">
        <f>W245</f>
        <v>15713</v>
      </c>
      <c r="X253" s="466">
        <f>X245</f>
        <v>2000</v>
      </c>
      <c r="Y253" s="662">
        <f>X253/W253</f>
        <v>0.12728314134792848</v>
      </c>
      <c r="Z253" s="662">
        <f t="shared" si="86"/>
        <v>20000</v>
      </c>
      <c r="AA253" s="250"/>
      <c r="AB253" s="250"/>
      <c r="AC253" s="250"/>
      <c r="AD253" s="250"/>
      <c r="AE253" s="250"/>
      <c r="AF253" s="250"/>
      <c r="AG253" s="250"/>
      <c r="AH253" s="250"/>
      <c r="AI253" s="250"/>
      <c r="AJ253" s="250"/>
      <c r="AK253" s="250"/>
      <c r="AL253" s="250"/>
      <c r="AM253" s="250"/>
      <c r="AN253" s="250"/>
      <c r="AO253" s="250"/>
      <c r="AP253" s="250"/>
      <c r="AQ253" s="250"/>
      <c r="AR253" s="250"/>
      <c r="AS253" s="250"/>
      <c r="AT253" s="250"/>
      <c r="AU253" s="250"/>
      <c r="AV253" s="250"/>
      <c r="AW253" s="250"/>
      <c r="AX253" s="250"/>
    </row>
    <row r="254" spans="1:50" s="65" customFormat="1" ht="18.75" customHeight="1">
      <c r="A254" s="172"/>
      <c r="B254" s="120"/>
      <c r="C254" s="120"/>
      <c r="D254" s="120"/>
      <c r="E254" s="120"/>
      <c r="F254" s="120"/>
      <c r="G254" s="120"/>
      <c r="H254" s="120"/>
      <c r="I254" s="120"/>
      <c r="J254" s="214"/>
      <c r="K254" s="121"/>
      <c r="L254" s="122"/>
      <c r="M254" s="122"/>
      <c r="N254" s="46"/>
      <c r="O254" s="46"/>
      <c r="P254" s="46"/>
      <c r="Q254" s="46"/>
      <c r="R254" s="132"/>
      <c r="S254" s="46"/>
      <c r="T254" s="590"/>
      <c r="U254" s="46"/>
      <c r="V254" s="339"/>
      <c r="W254" s="680"/>
      <c r="X254" s="680"/>
      <c r="Y254" s="729"/>
      <c r="Z254" s="729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</row>
    <row r="255" spans="1:50" s="156" customFormat="1" ht="87" customHeight="1">
      <c r="A255" s="277" t="s">
        <v>263</v>
      </c>
      <c r="B255" s="277"/>
      <c r="C255" s="277"/>
      <c r="D255" s="277"/>
      <c r="E255" s="277"/>
      <c r="F255" s="277"/>
      <c r="G255" s="277"/>
      <c r="H255" s="277"/>
      <c r="I255" s="277"/>
      <c r="J255" s="277"/>
      <c r="K255" s="471" t="s">
        <v>537</v>
      </c>
      <c r="L255" s="814" t="s">
        <v>538</v>
      </c>
      <c r="M255" s="814"/>
      <c r="N255" s="519"/>
      <c r="O255" s="519"/>
      <c r="P255" s="519"/>
      <c r="Q255" s="519"/>
      <c r="R255" s="398"/>
      <c r="S255" s="519"/>
      <c r="T255" s="575"/>
      <c r="U255" s="519"/>
      <c r="V255" s="397"/>
      <c r="W255" s="690"/>
      <c r="X255" s="690"/>
      <c r="Y255" s="723"/>
      <c r="Z255" s="732"/>
      <c r="AA255" s="250"/>
      <c r="AB255" s="250"/>
      <c r="AC255" s="250"/>
      <c r="AD255" s="250"/>
      <c r="AE255" s="250"/>
      <c r="AF255" s="250"/>
      <c r="AG255" s="250"/>
      <c r="AH255" s="250"/>
      <c r="AI255" s="250"/>
      <c r="AJ255" s="250"/>
      <c r="AK255" s="250"/>
      <c r="AL255" s="250"/>
      <c r="AM255" s="250"/>
      <c r="AN255" s="250"/>
      <c r="AO255" s="250"/>
      <c r="AP255" s="250"/>
      <c r="AQ255" s="250"/>
      <c r="AR255" s="250"/>
      <c r="AS255" s="250"/>
      <c r="AT255" s="250"/>
      <c r="AU255" s="250"/>
      <c r="AV255" s="250"/>
      <c r="AW255" s="250"/>
      <c r="AX255" s="250"/>
    </row>
    <row r="256" spans="1:26" s="161" customFormat="1" ht="12.75">
      <c r="A256" s="120" t="s">
        <v>545</v>
      </c>
      <c r="B256" s="120">
        <v>1</v>
      </c>
      <c r="C256" s="120"/>
      <c r="D256" s="120"/>
      <c r="E256" s="120"/>
      <c r="F256" s="120">
        <v>5</v>
      </c>
      <c r="G256" s="120"/>
      <c r="H256" s="120"/>
      <c r="I256" s="120"/>
      <c r="J256" s="195" t="s">
        <v>358</v>
      </c>
      <c r="K256" s="125">
        <v>4</v>
      </c>
      <c r="L256" s="843" t="s">
        <v>539</v>
      </c>
      <c r="M256" s="844"/>
      <c r="N256" s="134">
        <f aca="true" t="shared" si="87" ref="N256:Z256">N257</f>
        <v>0</v>
      </c>
      <c r="O256" s="134">
        <f>O257</f>
        <v>100000</v>
      </c>
      <c r="P256" s="134">
        <v>0</v>
      </c>
      <c r="Q256" s="134">
        <f t="shared" si="87"/>
        <v>9190976</v>
      </c>
      <c r="R256" s="126">
        <f t="shared" si="87"/>
        <v>0</v>
      </c>
      <c r="S256" s="134">
        <f t="shared" si="87"/>
        <v>0</v>
      </c>
      <c r="T256" s="555">
        <f t="shared" si="87"/>
        <v>9190976</v>
      </c>
      <c r="U256" s="134">
        <f aca="true" t="shared" si="88" ref="U256:U277">W256-T256</f>
        <v>-7887627</v>
      </c>
      <c r="V256" s="319">
        <f t="shared" si="87"/>
        <v>1303349</v>
      </c>
      <c r="W256" s="669">
        <f t="shared" si="87"/>
        <v>1303349</v>
      </c>
      <c r="X256" s="669">
        <f t="shared" si="87"/>
        <v>1743940</v>
      </c>
      <c r="Y256" s="660">
        <f>X256/W256</f>
        <v>1.3380452971537171</v>
      </c>
      <c r="Z256" s="660">
        <f t="shared" si="87"/>
        <v>0</v>
      </c>
    </row>
    <row r="257" spans="1:26" s="161" customFormat="1" ht="12.75" customHeight="1">
      <c r="A257" s="120" t="s">
        <v>545</v>
      </c>
      <c r="B257" s="120">
        <v>1</v>
      </c>
      <c r="C257" s="120"/>
      <c r="D257" s="120"/>
      <c r="E257" s="120"/>
      <c r="F257" s="120">
        <v>5</v>
      </c>
      <c r="G257" s="120"/>
      <c r="H257" s="120"/>
      <c r="I257" s="120"/>
      <c r="J257" s="195" t="s">
        <v>358</v>
      </c>
      <c r="K257" s="127">
        <v>42</v>
      </c>
      <c r="L257" s="838" t="s">
        <v>28</v>
      </c>
      <c r="M257" s="839"/>
      <c r="N257" s="128">
        <f>SUM(N265+N263+N258)</f>
        <v>0</v>
      </c>
      <c r="O257" s="128">
        <f>SUM(O265+O263+O258)</f>
        <v>100000</v>
      </c>
      <c r="P257" s="128">
        <v>0</v>
      </c>
      <c r="Q257" s="128">
        <f aca="true" t="shared" si="89" ref="Q257:Z257">Q258+Q264+Q265</f>
        <v>9190976</v>
      </c>
      <c r="R257" s="129">
        <f t="shared" si="89"/>
        <v>0</v>
      </c>
      <c r="S257" s="128">
        <f t="shared" si="89"/>
        <v>0</v>
      </c>
      <c r="T257" s="570">
        <f t="shared" si="89"/>
        <v>9190976</v>
      </c>
      <c r="U257" s="134">
        <f t="shared" si="88"/>
        <v>-7887627</v>
      </c>
      <c r="V257" s="329">
        <f>V258+V263+V265</f>
        <v>1303349</v>
      </c>
      <c r="W257" s="686">
        <f>W258</f>
        <v>1303349</v>
      </c>
      <c r="X257" s="686">
        <f>X258</f>
        <v>1743940</v>
      </c>
      <c r="Y257" s="660">
        <f aca="true" t="shared" si="90" ref="Y257:Y276">X257/W257</f>
        <v>1.3380452971537171</v>
      </c>
      <c r="Z257" s="664">
        <f t="shared" si="89"/>
        <v>0</v>
      </c>
    </row>
    <row r="258" spans="1:26" s="161" customFormat="1" ht="12.75" customHeight="1">
      <c r="A258" s="120" t="s">
        <v>545</v>
      </c>
      <c r="B258" s="120">
        <v>1</v>
      </c>
      <c r="C258" s="120"/>
      <c r="D258" s="120"/>
      <c r="E258" s="120"/>
      <c r="F258" s="120">
        <v>5</v>
      </c>
      <c r="G258" s="120"/>
      <c r="H258" s="120"/>
      <c r="I258" s="120"/>
      <c r="J258" s="195" t="s">
        <v>358</v>
      </c>
      <c r="K258" s="127">
        <v>421</v>
      </c>
      <c r="L258" s="838" t="s">
        <v>13</v>
      </c>
      <c r="M258" s="839"/>
      <c r="N258" s="128">
        <v>0</v>
      </c>
      <c r="O258" s="128">
        <f>SUM(O259:O262)</f>
        <v>0</v>
      </c>
      <c r="P258" s="128">
        <v>0</v>
      </c>
      <c r="Q258" s="128">
        <f aca="true" t="shared" si="91" ref="Q258:Z258">Q259+Q260+Q261+Q262</f>
        <v>9190976</v>
      </c>
      <c r="R258" s="129">
        <f t="shared" si="91"/>
        <v>0</v>
      </c>
      <c r="S258" s="128">
        <f t="shared" si="91"/>
        <v>0</v>
      </c>
      <c r="T258" s="570">
        <f t="shared" si="91"/>
        <v>9190976</v>
      </c>
      <c r="U258" s="134">
        <f t="shared" si="88"/>
        <v>-7887627</v>
      </c>
      <c r="V258" s="329">
        <f t="shared" si="91"/>
        <v>1303349</v>
      </c>
      <c r="W258" s="686">
        <f>W259+W261</f>
        <v>1303349</v>
      </c>
      <c r="X258" s="686">
        <f>X259+X261</f>
        <v>1743940</v>
      </c>
      <c r="Y258" s="660">
        <f t="shared" si="90"/>
        <v>1.3380452971537171</v>
      </c>
      <c r="Z258" s="664">
        <f t="shared" si="91"/>
        <v>0</v>
      </c>
    </row>
    <row r="259" spans="1:26" s="161" customFormat="1" ht="45" customHeight="1">
      <c r="A259" s="120" t="s">
        <v>545</v>
      </c>
      <c r="B259" s="120">
        <v>1</v>
      </c>
      <c r="C259" s="120"/>
      <c r="D259" s="120"/>
      <c r="E259" s="120"/>
      <c r="F259" s="120">
        <v>5</v>
      </c>
      <c r="G259" s="120"/>
      <c r="H259" s="120"/>
      <c r="I259" s="120"/>
      <c r="J259" s="195" t="s">
        <v>358</v>
      </c>
      <c r="K259" s="130">
        <v>4212</v>
      </c>
      <c r="L259" s="840" t="s">
        <v>566</v>
      </c>
      <c r="M259" s="841"/>
      <c r="N259" s="128">
        <v>0</v>
      </c>
      <c r="O259" s="128"/>
      <c r="P259" s="128">
        <v>0</v>
      </c>
      <c r="Q259" s="128">
        <v>8703353</v>
      </c>
      <c r="R259" s="166">
        <v>0</v>
      </c>
      <c r="S259" s="549">
        <v>0</v>
      </c>
      <c r="T259" s="570">
        <v>8703353</v>
      </c>
      <c r="U259" s="134">
        <f t="shared" si="88"/>
        <v>-7452896</v>
      </c>
      <c r="V259" s="341">
        <v>1250457</v>
      </c>
      <c r="W259" s="697">
        <v>1250457</v>
      </c>
      <c r="X259" s="697">
        <v>1672104</v>
      </c>
      <c r="Y259" s="660">
        <f t="shared" si="90"/>
        <v>1.337194321755966</v>
      </c>
      <c r="Z259" s="660"/>
    </row>
    <row r="260" spans="1:26" s="161" customFormat="1" ht="12.75" customHeight="1" hidden="1">
      <c r="A260" s="120" t="s">
        <v>545</v>
      </c>
      <c r="B260" s="120">
        <v>1</v>
      </c>
      <c r="C260" s="120"/>
      <c r="D260" s="120"/>
      <c r="E260" s="120"/>
      <c r="F260" s="120">
        <v>5</v>
      </c>
      <c r="G260" s="120"/>
      <c r="H260" s="120"/>
      <c r="I260" s="120"/>
      <c r="J260" s="195" t="s">
        <v>358</v>
      </c>
      <c r="K260" s="130">
        <v>4212</v>
      </c>
      <c r="L260" s="832" t="s">
        <v>540</v>
      </c>
      <c r="M260" s="833"/>
      <c r="N260" s="128">
        <v>0</v>
      </c>
      <c r="O260" s="128">
        <v>0</v>
      </c>
      <c r="P260" s="128"/>
      <c r="Q260" s="128">
        <v>0</v>
      </c>
      <c r="R260" s="166"/>
      <c r="S260" s="549"/>
      <c r="T260" s="570">
        <v>0</v>
      </c>
      <c r="U260" s="134">
        <f t="shared" si="88"/>
        <v>0</v>
      </c>
      <c r="V260" s="341"/>
      <c r="W260" s="697"/>
      <c r="X260" s="697"/>
      <c r="Y260" s="660" t="e">
        <f t="shared" si="90"/>
        <v>#DIV/0!</v>
      </c>
      <c r="Z260" s="660"/>
    </row>
    <row r="261" spans="1:26" s="161" customFormat="1" ht="69" customHeight="1">
      <c r="A261" s="120" t="s">
        <v>545</v>
      </c>
      <c r="B261" s="120">
        <v>1</v>
      </c>
      <c r="C261" s="120"/>
      <c r="D261" s="120"/>
      <c r="E261" s="120"/>
      <c r="F261" s="120">
        <v>5</v>
      </c>
      <c r="G261" s="120"/>
      <c r="H261" s="120"/>
      <c r="I261" s="120"/>
      <c r="J261" s="195" t="s">
        <v>358</v>
      </c>
      <c r="K261" s="130">
        <v>4212</v>
      </c>
      <c r="L261" s="840" t="s">
        <v>567</v>
      </c>
      <c r="M261" s="841"/>
      <c r="N261" s="128">
        <v>0</v>
      </c>
      <c r="O261" s="128">
        <v>0</v>
      </c>
      <c r="P261" s="128">
        <v>0</v>
      </c>
      <c r="Q261" s="128">
        <v>487623</v>
      </c>
      <c r="R261" s="166">
        <v>0</v>
      </c>
      <c r="S261" s="549"/>
      <c r="T261" s="570">
        <v>487623</v>
      </c>
      <c r="U261" s="134">
        <f t="shared" si="88"/>
        <v>-434731</v>
      </c>
      <c r="V261" s="341">
        <v>52892</v>
      </c>
      <c r="W261" s="697">
        <v>52892</v>
      </c>
      <c r="X261" s="697">
        <v>71836</v>
      </c>
      <c r="Y261" s="660">
        <f t="shared" si="90"/>
        <v>1.3581638054904333</v>
      </c>
      <c r="Z261" s="660"/>
    </row>
    <row r="262" spans="1:26" s="161" customFormat="1" ht="12.75" customHeight="1" hidden="1">
      <c r="A262" s="120" t="s">
        <v>545</v>
      </c>
      <c r="B262" s="120">
        <v>1</v>
      </c>
      <c r="C262" s="120"/>
      <c r="D262" s="120"/>
      <c r="E262" s="120"/>
      <c r="F262" s="120">
        <v>5</v>
      </c>
      <c r="G262" s="120"/>
      <c r="H262" s="120"/>
      <c r="I262" s="120"/>
      <c r="J262" s="195" t="s">
        <v>358</v>
      </c>
      <c r="K262" s="130">
        <v>4212</v>
      </c>
      <c r="L262" s="832" t="s">
        <v>541</v>
      </c>
      <c r="M262" s="833"/>
      <c r="N262" s="128">
        <v>0</v>
      </c>
      <c r="O262" s="128">
        <v>0</v>
      </c>
      <c r="P262" s="128"/>
      <c r="Q262" s="128">
        <v>0</v>
      </c>
      <c r="R262" s="166"/>
      <c r="S262" s="549"/>
      <c r="T262" s="570">
        <v>0</v>
      </c>
      <c r="U262" s="134">
        <f t="shared" si="88"/>
        <v>0</v>
      </c>
      <c r="V262" s="341"/>
      <c r="W262" s="697"/>
      <c r="X262" s="697"/>
      <c r="Y262" s="660" t="e">
        <f t="shared" si="90"/>
        <v>#DIV/0!</v>
      </c>
      <c r="Z262" s="660"/>
    </row>
    <row r="263" spans="1:26" s="161" customFormat="1" ht="12.75">
      <c r="A263" s="120" t="s">
        <v>545</v>
      </c>
      <c r="B263" s="120">
        <v>1</v>
      </c>
      <c r="C263" s="120"/>
      <c r="D263" s="120"/>
      <c r="E263" s="120"/>
      <c r="F263" s="120">
        <v>5</v>
      </c>
      <c r="G263" s="120"/>
      <c r="H263" s="120"/>
      <c r="I263" s="120"/>
      <c r="J263" s="195" t="s">
        <v>358</v>
      </c>
      <c r="K263" s="127">
        <v>422</v>
      </c>
      <c r="L263" s="843" t="s">
        <v>542</v>
      </c>
      <c r="M263" s="844"/>
      <c r="N263" s="128">
        <f aca="true" t="shared" si="92" ref="N263:Z263">N264</f>
        <v>0</v>
      </c>
      <c r="O263" s="128">
        <v>0</v>
      </c>
      <c r="P263" s="128">
        <f t="shared" si="92"/>
        <v>0</v>
      </c>
      <c r="Q263" s="128">
        <f t="shared" si="92"/>
        <v>0</v>
      </c>
      <c r="R263" s="129">
        <f t="shared" si="92"/>
        <v>0</v>
      </c>
      <c r="S263" s="128">
        <f t="shared" si="92"/>
        <v>0</v>
      </c>
      <c r="T263" s="570">
        <f t="shared" si="92"/>
        <v>0</v>
      </c>
      <c r="U263" s="134">
        <f t="shared" si="88"/>
        <v>-84287</v>
      </c>
      <c r="V263" s="329">
        <f t="shared" si="92"/>
        <v>0</v>
      </c>
      <c r="W263" s="686">
        <f t="shared" si="92"/>
        <v>0</v>
      </c>
      <c r="X263" s="686">
        <f t="shared" si="92"/>
        <v>0</v>
      </c>
      <c r="Y263" s="660">
        <f t="shared" si="90"/>
        <v>0</v>
      </c>
      <c r="Z263" s="664">
        <f t="shared" si="92"/>
        <v>0</v>
      </c>
    </row>
    <row r="264" spans="1:26" s="161" customFormat="1" ht="52.5" customHeight="1">
      <c r="A264" s="120" t="s">
        <v>545</v>
      </c>
      <c r="B264" s="120">
        <v>1</v>
      </c>
      <c r="C264" s="120"/>
      <c r="D264" s="120"/>
      <c r="E264" s="120"/>
      <c r="F264" s="120">
        <v>5</v>
      </c>
      <c r="G264" s="120"/>
      <c r="H264" s="120"/>
      <c r="I264" s="120"/>
      <c r="J264" s="195" t="s">
        <v>358</v>
      </c>
      <c r="K264" s="130">
        <v>4227</v>
      </c>
      <c r="L264" s="832" t="s">
        <v>568</v>
      </c>
      <c r="M264" s="833"/>
      <c r="N264" s="128">
        <v>0</v>
      </c>
      <c r="O264" s="128">
        <v>0</v>
      </c>
      <c r="P264" s="128">
        <v>0</v>
      </c>
      <c r="Q264" s="128">
        <v>0</v>
      </c>
      <c r="R264" s="166">
        <v>0</v>
      </c>
      <c r="S264" s="549">
        <v>0</v>
      </c>
      <c r="T264" s="570">
        <v>0</v>
      </c>
      <c r="U264" s="134">
        <f t="shared" si="88"/>
        <v>-84287</v>
      </c>
      <c r="V264" s="341">
        <v>0</v>
      </c>
      <c r="W264" s="697">
        <f>W264</f>
        <v>0</v>
      </c>
      <c r="X264" s="697">
        <f>X264</f>
        <v>0</v>
      </c>
      <c r="Y264" s="660">
        <f t="shared" si="90"/>
        <v>0</v>
      </c>
      <c r="Z264" s="660"/>
    </row>
    <row r="265" spans="1:26" s="161" customFormat="1" ht="12.75" customHeight="1">
      <c r="A265" s="120" t="s">
        <v>545</v>
      </c>
      <c r="B265" s="120">
        <v>1</v>
      </c>
      <c r="C265" s="120"/>
      <c r="D265" s="120"/>
      <c r="E265" s="120"/>
      <c r="F265" s="120">
        <v>5</v>
      </c>
      <c r="G265" s="120"/>
      <c r="H265" s="120"/>
      <c r="I265" s="120"/>
      <c r="J265" s="195" t="s">
        <v>358</v>
      </c>
      <c r="K265" s="127">
        <v>426</v>
      </c>
      <c r="L265" s="838" t="s">
        <v>186</v>
      </c>
      <c r="M265" s="839"/>
      <c r="N265" s="128">
        <f aca="true" t="shared" si="93" ref="N265:Z265">SUM(N266:N266)</f>
        <v>0</v>
      </c>
      <c r="O265" s="128">
        <f>SUM(O266:O266)</f>
        <v>100000</v>
      </c>
      <c r="P265" s="128">
        <f t="shared" si="93"/>
        <v>0</v>
      </c>
      <c r="Q265" s="128">
        <f t="shared" si="93"/>
        <v>0</v>
      </c>
      <c r="R265" s="129">
        <f t="shared" si="93"/>
        <v>0</v>
      </c>
      <c r="S265" s="128">
        <f t="shared" si="93"/>
        <v>0</v>
      </c>
      <c r="T265" s="570">
        <f t="shared" si="93"/>
        <v>0</v>
      </c>
      <c r="U265" s="134">
        <f t="shared" si="88"/>
        <v>0</v>
      </c>
      <c r="V265" s="329">
        <f t="shared" si="93"/>
        <v>0</v>
      </c>
      <c r="W265" s="686">
        <f>W266</f>
        <v>0</v>
      </c>
      <c r="X265" s="686">
        <f>X266</f>
        <v>0</v>
      </c>
      <c r="Y265" s="660" t="e">
        <f t="shared" si="90"/>
        <v>#DIV/0!</v>
      </c>
      <c r="Z265" s="664">
        <f t="shared" si="93"/>
        <v>0</v>
      </c>
    </row>
    <row r="266" spans="1:26" s="161" customFormat="1" ht="42.75" customHeight="1">
      <c r="A266" s="120" t="s">
        <v>545</v>
      </c>
      <c r="B266" s="120">
        <v>1</v>
      </c>
      <c r="C266" s="120"/>
      <c r="D266" s="120"/>
      <c r="E266" s="120"/>
      <c r="F266" s="120">
        <v>5</v>
      </c>
      <c r="G266" s="120"/>
      <c r="H266" s="120"/>
      <c r="I266" s="120"/>
      <c r="J266" s="195" t="s">
        <v>358</v>
      </c>
      <c r="K266" s="130">
        <v>4264</v>
      </c>
      <c r="L266" s="832" t="s">
        <v>543</v>
      </c>
      <c r="M266" s="833"/>
      <c r="N266" s="128">
        <v>0</v>
      </c>
      <c r="O266" s="128">
        <v>100000</v>
      </c>
      <c r="P266" s="128">
        <v>0</v>
      </c>
      <c r="Q266" s="128">
        <v>0</v>
      </c>
      <c r="R266" s="166">
        <v>0</v>
      </c>
      <c r="S266" s="549">
        <v>0</v>
      </c>
      <c r="T266" s="570">
        <v>0</v>
      </c>
      <c r="U266" s="134">
        <f t="shared" si="88"/>
        <v>0</v>
      </c>
      <c r="V266" s="341">
        <v>0</v>
      </c>
      <c r="W266" s="697">
        <v>0</v>
      </c>
      <c r="X266" s="697">
        <v>0</v>
      </c>
      <c r="Y266" s="660" t="e">
        <f t="shared" si="90"/>
        <v>#DIV/0!</v>
      </c>
      <c r="Z266" s="660"/>
    </row>
    <row r="267" spans="1:26" s="161" customFormat="1" ht="12.75" customHeight="1">
      <c r="A267" s="120" t="s">
        <v>545</v>
      </c>
      <c r="B267" s="120">
        <v>1</v>
      </c>
      <c r="C267" s="120"/>
      <c r="D267" s="120"/>
      <c r="E267" s="120"/>
      <c r="F267" s="120">
        <v>5</v>
      </c>
      <c r="G267" s="120"/>
      <c r="H267" s="120"/>
      <c r="I267" s="120"/>
      <c r="J267" s="195" t="s">
        <v>358</v>
      </c>
      <c r="K267" s="127">
        <v>3</v>
      </c>
      <c r="L267" s="845" t="s">
        <v>0</v>
      </c>
      <c r="M267" s="846"/>
      <c r="N267" s="128">
        <f aca="true" t="shared" si="94" ref="N267:Z267">N268+N271</f>
        <v>0</v>
      </c>
      <c r="O267" s="128">
        <f>SUM(O268+O271)</f>
        <v>110758.01999999999</v>
      </c>
      <c r="P267" s="128">
        <v>71014</v>
      </c>
      <c r="Q267" s="128">
        <f t="shared" si="94"/>
        <v>341684</v>
      </c>
      <c r="R267" s="129">
        <f t="shared" si="94"/>
        <v>0</v>
      </c>
      <c r="S267" s="128">
        <f t="shared" si="94"/>
        <v>0</v>
      </c>
      <c r="T267" s="570">
        <f t="shared" si="94"/>
        <v>341684</v>
      </c>
      <c r="U267" s="134">
        <f t="shared" si="88"/>
        <v>-250684</v>
      </c>
      <c r="V267" s="329">
        <f t="shared" si="94"/>
        <v>91000</v>
      </c>
      <c r="W267" s="686">
        <f>W268+W271</f>
        <v>91000</v>
      </c>
      <c r="X267" s="686">
        <f>X268+X271</f>
        <v>106000</v>
      </c>
      <c r="Y267" s="660">
        <f t="shared" si="90"/>
        <v>1.164835164835165</v>
      </c>
      <c r="Z267" s="664">
        <f t="shared" si="94"/>
        <v>0</v>
      </c>
    </row>
    <row r="268" spans="1:26" s="161" customFormat="1" ht="12.75" customHeight="1">
      <c r="A268" s="120" t="s">
        <v>545</v>
      </c>
      <c r="B268" s="120">
        <v>1</v>
      </c>
      <c r="C268" s="120"/>
      <c r="D268" s="120"/>
      <c r="E268" s="120"/>
      <c r="F268" s="120">
        <v>5</v>
      </c>
      <c r="G268" s="120"/>
      <c r="H268" s="120"/>
      <c r="I268" s="120"/>
      <c r="J268" s="195" t="s">
        <v>358</v>
      </c>
      <c r="K268" s="127">
        <v>31</v>
      </c>
      <c r="L268" s="838" t="s">
        <v>2</v>
      </c>
      <c r="M268" s="839"/>
      <c r="N268" s="128">
        <f aca="true" t="shared" si="95" ref="N268:P269">N269</f>
        <v>0</v>
      </c>
      <c r="O268" s="128">
        <f t="shared" si="95"/>
        <v>57144</v>
      </c>
      <c r="P268" s="128">
        <f t="shared" si="95"/>
        <v>56014</v>
      </c>
      <c r="Q268" s="128">
        <f aca="true" t="shared" si="96" ref="Q268:Z269">Q269</f>
        <v>228576</v>
      </c>
      <c r="R268" s="129">
        <f t="shared" si="96"/>
        <v>0</v>
      </c>
      <c r="S268" s="128">
        <f t="shared" si="96"/>
        <v>0</v>
      </c>
      <c r="T268" s="570">
        <f t="shared" si="96"/>
        <v>228576</v>
      </c>
      <c r="U268" s="134">
        <f t="shared" si="88"/>
        <v>-228576</v>
      </c>
      <c r="V268" s="329">
        <f t="shared" si="96"/>
        <v>0</v>
      </c>
      <c r="W268" s="686">
        <f>W269</f>
        <v>0</v>
      </c>
      <c r="X268" s="686">
        <f>X269</f>
        <v>0</v>
      </c>
      <c r="Y268" s="660" t="e">
        <f t="shared" si="90"/>
        <v>#DIV/0!</v>
      </c>
      <c r="Z268" s="664">
        <f t="shared" si="96"/>
        <v>0</v>
      </c>
    </row>
    <row r="269" spans="1:26" s="161" customFormat="1" ht="12.75">
      <c r="A269" s="120" t="s">
        <v>545</v>
      </c>
      <c r="B269" s="120">
        <v>1</v>
      </c>
      <c r="C269" s="120"/>
      <c r="D269" s="120"/>
      <c r="E269" s="120"/>
      <c r="F269" s="120">
        <v>5</v>
      </c>
      <c r="G269" s="120"/>
      <c r="H269" s="120"/>
      <c r="I269" s="120"/>
      <c r="J269" s="195" t="s">
        <v>358</v>
      </c>
      <c r="K269" s="127">
        <v>311</v>
      </c>
      <c r="L269" s="838" t="s">
        <v>544</v>
      </c>
      <c r="M269" s="839"/>
      <c r="N269" s="128">
        <f t="shared" si="95"/>
        <v>0</v>
      </c>
      <c r="O269" s="128">
        <f t="shared" si="95"/>
        <v>57144</v>
      </c>
      <c r="P269" s="128">
        <f t="shared" si="95"/>
        <v>56014</v>
      </c>
      <c r="Q269" s="128">
        <f t="shared" si="96"/>
        <v>228576</v>
      </c>
      <c r="R269" s="129">
        <f t="shared" si="96"/>
        <v>0</v>
      </c>
      <c r="S269" s="128">
        <f t="shared" si="96"/>
        <v>0</v>
      </c>
      <c r="T269" s="570">
        <f t="shared" si="96"/>
        <v>228576</v>
      </c>
      <c r="U269" s="134">
        <f t="shared" si="88"/>
        <v>-228576</v>
      </c>
      <c r="V269" s="329">
        <f>V270</f>
        <v>0</v>
      </c>
      <c r="W269" s="686">
        <f>W270</f>
        <v>0</v>
      </c>
      <c r="X269" s="686">
        <f>X270</f>
        <v>0</v>
      </c>
      <c r="Y269" s="660" t="e">
        <f t="shared" si="90"/>
        <v>#DIV/0!</v>
      </c>
      <c r="Z269" s="664">
        <f t="shared" si="96"/>
        <v>0</v>
      </c>
    </row>
    <row r="270" spans="1:26" s="161" customFormat="1" ht="68.25" customHeight="1">
      <c r="A270" s="120" t="s">
        <v>545</v>
      </c>
      <c r="B270" s="120">
        <v>1</v>
      </c>
      <c r="C270" s="120"/>
      <c r="D270" s="120"/>
      <c r="E270" s="120"/>
      <c r="F270" s="120">
        <v>5</v>
      </c>
      <c r="G270" s="120"/>
      <c r="H270" s="120"/>
      <c r="I270" s="120"/>
      <c r="J270" s="195" t="s">
        <v>358</v>
      </c>
      <c r="K270" s="127">
        <v>3111</v>
      </c>
      <c r="L270" s="832" t="s">
        <v>569</v>
      </c>
      <c r="M270" s="833"/>
      <c r="N270" s="128">
        <v>0</v>
      </c>
      <c r="O270" s="128">
        <v>57144</v>
      </c>
      <c r="P270" s="128">
        <v>56014</v>
      </c>
      <c r="Q270" s="128">
        <v>228576</v>
      </c>
      <c r="R270" s="166">
        <v>0</v>
      </c>
      <c r="S270" s="549">
        <v>0</v>
      </c>
      <c r="T270" s="570">
        <v>228576</v>
      </c>
      <c r="U270" s="134">
        <f t="shared" si="88"/>
        <v>-228576</v>
      </c>
      <c r="V270" s="341">
        <v>0</v>
      </c>
      <c r="W270" s="697">
        <v>0</v>
      </c>
      <c r="X270" s="697">
        <v>0</v>
      </c>
      <c r="Y270" s="660" t="e">
        <f t="shared" si="90"/>
        <v>#DIV/0!</v>
      </c>
      <c r="Z270" s="660"/>
    </row>
    <row r="271" spans="1:26" s="161" customFormat="1" ht="12.75" customHeight="1">
      <c r="A271" s="120" t="s">
        <v>545</v>
      </c>
      <c r="B271" s="120">
        <v>1</v>
      </c>
      <c r="C271" s="120"/>
      <c r="D271" s="120"/>
      <c r="E271" s="120"/>
      <c r="F271" s="120">
        <v>5</v>
      </c>
      <c r="G271" s="120"/>
      <c r="H271" s="120"/>
      <c r="I271" s="120"/>
      <c r="J271" s="195" t="s">
        <v>358</v>
      </c>
      <c r="K271" s="127">
        <v>32</v>
      </c>
      <c r="L271" s="838" t="s">
        <v>5</v>
      </c>
      <c r="M271" s="839"/>
      <c r="N271" s="128">
        <v>0</v>
      </c>
      <c r="O271" s="128">
        <f>O272</f>
        <v>53614.02</v>
      </c>
      <c r="P271" s="128">
        <v>15000</v>
      </c>
      <c r="Q271" s="128">
        <f aca="true" t="shared" si="97" ref="Q271:Z271">Q272</f>
        <v>113108</v>
      </c>
      <c r="R271" s="129">
        <f t="shared" si="97"/>
        <v>0</v>
      </c>
      <c r="S271" s="128">
        <f t="shared" si="97"/>
        <v>0</v>
      </c>
      <c r="T271" s="570">
        <f t="shared" si="97"/>
        <v>113108</v>
      </c>
      <c r="U271" s="134">
        <f t="shared" si="88"/>
        <v>-22108</v>
      </c>
      <c r="V271" s="329">
        <f t="shared" si="97"/>
        <v>91000</v>
      </c>
      <c r="W271" s="686">
        <f t="shared" si="97"/>
        <v>91000</v>
      </c>
      <c r="X271" s="686">
        <f t="shared" si="97"/>
        <v>106000</v>
      </c>
      <c r="Y271" s="660">
        <f t="shared" si="90"/>
        <v>1.164835164835165</v>
      </c>
      <c r="Z271" s="664">
        <f t="shared" si="97"/>
        <v>0</v>
      </c>
    </row>
    <row r="272" spans="1:26" s="161" customFormat="1" ht="12.75" customHeight="1">
      <c r="A272" s="120" t="s">
        <v>545</v>
      </c>
      <c r="B272" s="120">
        <v>1</v>
      </c>
      <c r="C272" s="120"/>
      <c r="D272" s="120"/>
      <c r="E272" s="120"/>
      <c r="F272" s="120">
        <v>5</v>
      </c>
      <c r="G272" s="120"/>
      <c r="H272" s="120"/>
      <c r="I272" s="120"/>
      <c r="J272" s="195" t="s">
        <v>358</v>
      </c>
      <c r="K272" s="127">
        <v>323</v>
      </c>
      <c r="L272" s="838" t="s">
        <v>7</v>
      </c>
      <c r="M272" s="839"/>
      <c r="N272" s="128">
        <v>0</v>
      </c>
      <c r="O272" s="128">
        <f>SUM(O273:O276)</f>
        <v>53614.02</v>
      </c>
      <c r="P272" s="128">
        <v>15000</v>
      </c>
      <c r="Q272" s="128">
        <f aca="true" t="shared" si="98" ref="Q272:Z272">Q273+Q274+Q275+Q276</f>
        <v>113108</v>
      </c>
      <c r="R272" s="129">
        <f t="shared" si="98"/>
        <v>0</v>
      </c>
      <c r="S272" s="128">
        <f t="shared" si="98"/>
        <v>0</v>
      </c>
      <c r="T272" s="570">
        <f t="shared" si="98"/>
        <v>113108</v>
      </c>
      <c r="U272" s="134">
        <f t="shared" si="88"/>
        <v>-22108</v>
      </c>
      <c r="V272" s="329">
        <f t="shared" si="98"/>
        <v>91000</v>
      </c>
      <c r="W272" s="686">
        <f>W273+W274+W275+W276</f>
        <v>91000</v>
      </c>
      <c r="X272" s="686">
        <f>X273+X274+X275+X276</f>
        <v>106000</v>
      </c>
      <c r="Y272" s="660">
        <f t="shared" si="90"/>
        <v>1.164835164835165</v>
      </c>
      <c r="Z272" s="664">
        <f t="shared" si="98"/>
        <v>0</v>
      </c>
    </row>
    <row r="273" spans="1:26" s="161" customFormat="1" ht="54.75" customHeight="1">
      <c r="A273" s="120" t="s">
        <v>545</v>
      </c>
      <c r="B273" s="120">
        <v>1</v>
      </c>
      <c r="C273" s="120"/>
      <c r="D273" s="120"/>
      <c r="E273" s="120"/>
      <c r="F273" s="120">
        <v>5</v>
      </c>
      <c r="G273" s="120"/>
      <c r="H273" s="120"/>
      <c r="I273" s="120"/>
      <c r="J273" s="195" t="s">
        <v>358</v>
      </c>
      <c r="K273" s="130">
        <v>3237</v>
      </c>
      <c r="L273" s="832" t="s">
        <v>570</v>
      </c>
      <c r="M273" s="833"/>
      <c r="N273" s="128">
        <v>0</v>
      </c>
      <c r="O273" s="128">
        <v>53614.02</v>
      </c>
      <c r="P273" s="128">
        <v>15000</v>
      </c>
      <c r="Q273" s="128">
        <v>93108</v>
      </c>
      <c r="R273" s="166">
        <v>0</v>
      </c>
      <c r="S273" s="549">
        <v>0</v>
      </c>
      <c r="T273" s="570">
        <v>93108</v>
      </c>
      <c r="U273" s="134">
        <f t="shared" si="88"/>
        <v>-18108</v>
      </c>
      <c r="V273" s="341">
        <v>75000</v>
      </c>
      <c r="W273" s="697">
        <v>75000</v>
      </c>
      <c r="X273" s="697">
        <v>90000</v>
      </c>
      <c r="Y273" s="660">
        <f t="shared" si="90"/>
        <v>1.2</v>
      </c>
      <c r="Z273" s="660">
        <v>0</v>
      </c>
    </row>
    <row r="274" spans="1:26" s="161" customFormat="1" ht="45.75" customHeight="1">
      <c r="A274" s="120" t="s">
        <v>545</v>
      </c>
      <c r="B274" s="120">
        <v>1</v>
      </c>
      <c r="C274" s="120"/>
      <c r="D274" s="120"/>
      <c r="E274" s="120"/>
      <c r="F274" s="120">
        <v>5</v>
      </c>
      <c r="G274" s="120"/>
      <c r="H274" s="120"/>
      <c r="I274" s="120"/>
      <c r="J274" s="195" t="s">
        <v>358</v>
      </c>
      <c r="K274" s="127">
        <v>3233</v>
      </c>
      <c r="L274" s="832" t="s">
        <v>571</v>
      </c>
      <c r="M274" s="833"/>
      <c r="N274" s="128">
        <v>0</v>
      </c>
      <c r="O274" s="128">
        <v>0</v>
      </c>
      <c r="P274" s="128">
        <v>0</v>
      </c>
      <c r="Q274" s="128">
        <v>11000</v>
      </c>
      <c r="R274" s="166">
        <v>0</v>
      </c>
      <c r="S274" s="549">
        <v>0</v>
      </c>
      <c r="T274" s="570">
        <v>11000</v>
      </c>
      <c r="U274" s="134">
        <f t="shared" si="88"/>
        <v>-2200</v>
      </c>
      <c r="V274" s="341">
        <v>8800</v>
      </c>
      <c r="W274" s="697">
        <v>8800</v>
      </c>
      <c r="X274" s="697">
        <v>8800</v>
      </c>
      <c r="Y274" s="660">
        <f t="shared" si="90"/>
        <v>1</v>
      </c>
      <c r="Z274" s="660">
        <v>0</v>
      </c>
    </row>
    <row r="275" spans="1:26" s="161" customFormat="1" ht="48.75" customHeight="1">
      <c r="A275" s="120" t="s">
        <v>545</v>
      </c>
      <c r="B275" s="120">
        <v>1</v>
      </c>
      <c r="C275" s="120"/>
      <c r="D275" s="120"/>
      <c r="E275" s="120"/>
      <c r="F275" s="120">
        <v>5</v>
      </c>
      <c r="G275" s="120"/>
      <c r="H275" s="120"/>
      <c r="I275" s="120"/>
      <c r="J275" s="195" t="s">
        <v>358</v>
      </c>
      <c r="K275" s="127">
        <v>3233</v>
      </c>
      <c r="L275" s="832" t="s">
        <v>572</v>
      </c>
      <c r="M275" s="833"/>
      <c r="N275" s="128">
        <v>0</v>
      </c>
      <c r="O275" s="128">
        <v>0</v>
      </c>
      <c r="P275" s="128">
        <v>0</v>
      </c>
      <c r="Q275" s="128">
        <v>9000</v>
      </c>
      <c r="R275" s="166">
        <v>0</v>
      </c>
      <c r="S275" s="549">
        <v>0</v>
      </c>
      <c r="T275" s="570">
        <v>9000</v>
      </c>
      <c r="U275" s="134">
        <f t="shared" si="88"/>
        <v>-1800</v>
      </c>
      <c r="V275" s="341">
        <v>7200</v>
      </c>
      <c r="W275" s="697">
        <v>7200</v>
      </c>
      <c r="X275" s="697">
        <v>7200</v>
      </c>
      <c r="Y275" s="660">
        <f t="shared" si="90"/>
        <v>1</v>
      </c>
      <c r="Z275" s="660">
        <v>0</v>
      </c>
    </row>
    <row r="276" spans="1:26" s="161" customFormat="1" ht="50.25" customHeight="1">
      <c r="A276" s="120" t="s">
        <v>545</v>
      </c>
      <c r="B276" s="120">
        <v>1</v>
      </c>
      <c r="C276" s="120"/>
      <c r="D276" s="120"/>
      <c r="E276" s="120"/>
      <c r="F276" s="120">
        <v>5</v>
      </c>
      <c r="G276" s="120"/>
      <c r="H276" s="120"/>
      <c r="I276" s="120"/>
      <c r="J276" s="195" t="s">
        <v>358</v>
      </c>
      <c r="K276" s="130">
        <v>3237</v>
      </c>
      <c r="L276" s="832" t="s">
        <v>573</v>
      </c>
      <c r="M276" s="833"/>
      <c r="N276" s="128">
        <v>0</v>
      </c>
      <c r="O276" s="128">
        <v>0</v>
      </c>
      <c r="P276" s="128">
        <v>0</v>
      </c>
      <c r="Q276" s="128">
        <v>0</v>
      </c>
      <c r="R276" s="166">
        <v>0</v>
      </c>
      <c r="S276" s="549">
        <v>0</v>
      </c>
      <c r="T276" s="570">
        <v>0</v>
      </c>
      <c r="U276" s="134">
        <f t="shared" si="88"/>
        <v>0</v>
      </c>
      <c r="V276" s="341">
        <v>0</v>
      </c>
      <c r="W276" s="697">
        <v>0</v>
      </c>
      <c r="X276" s="697">
        <v>0</v>
      </c>
      <c r="Y276" s="660" t="e">
        <f t="shared" si="90"/>
        <v>#DIV/0!</v>
      </c>
      <c r="Z276" s="660">
        <v>0</v>
      </c>
    </row>
    <row r="277" spans="1:50" s="439" customFormat="1" ht="12.75">
      <c r="A277" s="277"/>
      <c r="B277" s="277"/>
      <c r="C277" s="277"/>
      <c r="D277" s="277"/>
      <c r="E277" s="277"/>
      <c r="F277" s="277"/>
      <c r="G277" s="277"/>
      <c r="H277" s="277"/>
      <c r="I277" s="277"/>
      <c r="J277" s="277"/>
      <c r="K277" s="473"/>
      <c r="L277" s="473" t="s">
        <v>122</v>
      </c>
      <c r="M277" s="473"/>
      <c r="N277" s="530">
        <f aca="true" t="shared" si="99" ref="N277:Z277">SUM(N256+N267)</f>
        <v>0</v>
      </c>
      <c r="O277" s="530">
        <f t="shared" si="99"/>
        <v>210758.02</v>
      </c>
      <c r="P277" s="530">
        <v>71014</v>
      </c>
      <c r="Q277" s="530">
        <f t="shared" si="99"/>
        <v>9532660</v>
      </c>
      <c r="R277" s="392">
        <f t="shared" si="99"/>
        <v>0</v>
      </c>
      <c r="S277" s="530">
        <f t="shared" si="99"/>
        <v>0</v>
      </c>
      <c r="T277" s="591">
        <f t="shared" si="99"/>
        <v>9532660</v>
      </c>
      <c r="U277" s="530">
        <f t="shared" si="88"/>
        <v>-8138311</v>
      </c>
      <c r="V277" s="393">
        <f t="shared" si="99"/>
        <v>1394349</v>
      </c>
      <c r="W277" s="466">
        <f t="shared" si="99"/>
        <v>1394349</v>
      </c>
      <c r="X277" s="466">
        <f>SUM(X256+X267)</f>
        <v>1849940</v>
      </c>
      <c r="Y277" s="662">
        <f>X277/W277</f>
        <v>1.3267410096037648</v>
      </c>
      <c r="Z277" s="662">
        <f t="shared" si="99"/>
        <v>0</v>
      </c>
      <c r="AA277" s="250"/>
      <c r="AB277" s="250"/>
      <c r="AC277" s="250"/>
      <c r="AD277" s="250"/>
      <c r="AE277" s="250"/>
      <c r="AF277" s="250"/>
      <c r="AG277" s="250"/>
      <c r="AH277" s="250"/>
      <c r="AI277" s="250"/>
      <c r="AJ277" s="250"/>
      <c r="AK277" s="250"/>
      <c r="AL277" s="250"/>
      <c r="AM277" s="250"/>
      <c r="AN277" s="250"/>
      <c r="AO277" s="250"/>
      <c r="AP277" s="250"/>
      <c r="AQ277" s="250"/>
      <c r="AR277" s="250"/>
      <c r="AS277" s="250"/>
      <c r="AT277" s="250"/>
      <c r="AU277" s="250"/>
      <c r="AV277" s="250"/>
      <c r="AW277" s="250"/>
      <c r="AX277" s="250"/>
    </row>
    <row r="278" spans="1:26" s="161" customFormat="1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60"/>
      <c r="L278" s="160"/>
      <c r="M278" s="160"/>
      <c r="N278" s="158"/>
      <c r="O278" s="158"/>
      <c r="P278" s="158"/>
      <c r="Q278" s="158"/>
      <c r="R278" s="159"/>
      <c r="S278" s="158"/>
      <c r="T278" s="592"/>
      <c r="U278" s="158"/>
      <c r="V278" s="342"/>
      <c r="W278" s="680"/>
      <c r="X278" s="680"/>
      <c r="Y278" s="715"/>
      <c r="Z278" s="715"/>
    </row>
    <row r="279" spans="1:50" s="470" customFormat="1" ht="36" customHeight="1">
      <c r="A279" s="432"/>
      <c r="B279" s="432"/>
      <c r="C279" s="432"/>
      <c r="D279" s="432"/>
      <c r="E279" s="432"/>
      <c r="F279" s="432"/>
      <c r="G279" s="432"/>
      <c r="H279" s="432"/>
      <c r="I279" s="432"/>
      <c r="J279" s="432"/>
      <c r="K279" s="445" t="s">
        <v>312</v>
      </c>
      <c r="L279" s="836" t="s">
        <v>574</v>
      </c>
      <c r="M279" s="837"/>
      <c r="N279" s="518"/>
      <c r="O279" s="518"/>
      <c r="P279" s="518"/>
      <c r="Q279" s="518"/>
      <c r="R279" s="446"/>
      <c r="S279" s="518"/>
      <c r="T279" s="574"/>
      <c r="U279" s="518"/>
      <c r="V279" s="447"/>
      <c r="W279" s="446"/>
      <c r="X279" s="446"/>
      <c r="Y279" s="663"/>
      <c r="Z279" s="663"/>
      <c r="AA279" s="258"/>
      <c r="AB279" s="258"/>
      <c r="AC279" s="258"/>
      <c r="AD279" s="258"/>
      <c r="AE279" s="258"/>
      <c r="AF279" s="258"/>
      <c r="AG279" s="258"/>
      <c r="AH279" s="258"/>
      <c r="AI279" s="258"/>
      <c r="AJ279" s="258"/>
      <c r="AK279" s="258"/>
      <c r="AL279" s="258"/>
      <c r="AM279" s="258"/>
      <c r="AN279" s="258"/>
      <c r="AO279" s="258"/>
      <c r="AP279" s="258"/>
      <c r="AQ279" s="258"/>
      <c r="AR279" s="258"/>
      <c r="AS279" s="258"/>
      <c r="AT279" s="258"/>
      <c r="AU279" s="258"/>
      <c r="AV279" s="258"/>
      <c r="AW279" s="258"/>
      <c r="AX279" s="258"/>
    </row>
    <row r="280" spans="1:50" s="65" customFormat="1" ht="12.75">
      <c r="A280" s="120" t="s">
        <v>575</v>
      </c>
      <c r="B280" s="120"/>
      <c r="C280" s="120"/>
      <c r="D280" s="120"/>
      <c r="E280" s="120">
        <v>4</v>
      </c>
      <c r="F280" s="120">
        <v>5</v>
      </c>
      <c r="G280" s="120"/>
      <c r="H280" s="120"/>
      <c r="I280" s="120"/>
      <c r="J280" s="120" t="s">
        <v>358</v>
      </c>
      <c r="K280" s="52">
        <v>4</v>
      </c>
      <c r="L280" s="52" t="s">
        <v>1</v>
      </c>
      <c r="M280" s="52"/>
      <c r="N280" s="36">
        <f aca="true" t="shared" si="100" ref="N280:Z280">N281</f>
        <v>0</v>
      </c>
      <c r="O280" s="36">
        <v>0</v>
      </c>
      <c r="P280" s="36">
        <v>0</v>
      </c>
      <c r="Q280" s="36">
        <f>Q281</f>
        <v>730000</v>
      </c>
      <c r="R280" s="119">
        <f t="shared" si="100"/>
        <v>-700000</v>
      </c>
      <c r="S280" s="134">
        <f t="shared" si="100"/>
        <v>-280000</v>
      </c>
      <c r="T280" s="555">
        <f t="shared" si="100"/>
        <v>450000</v>
      </c>
      <c r="U280" s="134">
        <f aca="true" t="shared" si="101" ref="U280:U289">W280-T280</f>
        <v>-450000</v>
      </c>
      <c r="V280" s="319">
        <f t="shared" si="100"/>
        <v>0</v>
      </c>
      <c r="W280" s="669">
        <f t="shared" si="100"/>
        <v>0</v>
      </c>
      <c r="X280" s="669">
        <f t="shared" si="100"/>
        <v>0</v>
      </c>
      <c r="Y280" s="660" t="e">
        <f>X280/W280</f>
        <v>#DIV/0!</v>
      </c>
      <c r="Z280" s="660">
        <f t="shared" si="100"/>
        <v>3270000</v>
      </c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</row>
    <row r="281" spans="1:26" s="161" customFormat="1" ht="12.75">
      <c r="A281" s="120" t="s">
        <v>575</v>
      </c>
      <c r="B281" s="120"/>
      <c r="C281" s="120"/>
      <c r="D281" s="120"/>
      <c r="E281" s="120">
        <v>4</v>
      </c>
      <c r="F281" s="120">
        <v>5</v>
      </c>
      <c r="G281" s="120"/>
      <c r="H281" s="120"/>
      <c r="I281" s="120"/>
      <c r="J281" s="120" t="s">
        <v>358</v>
      </c>
      <c r="K281" s="125">
        <v>42</v>
      </c>
      <c r="L281" s="125" t="s">
        <v>28</v>
      </c>
      <c r="M281" s="125"/>
      <c r="N281" s="134">
        <f>N282+N284</f>
        <v>0</v>
      </c>
      <c r="O281" s="134">
        <v>0</v>
      </c>
      <c r="P281" s="134">
        <v>0</v>
      </c>
      <c r="Q281" s="134">
        <f aca="true" t="shared" si="102" ref="Q281:Z281">Q282+Q285</f>
        <v>730000</v>
      </c>
      <c r="R281" s="126">
        <f t="shared" si="102"/>
        <v>-700000</v>
      </c>
      <c r="S281" s="134">
        <f t="shared" si="102"/>
        <v>-280000</v>
      </c>
      <c r="T281" s="555">
        <f t="shared" si="102"/>
        <v>450000</v>
      </c>
      <c r="U281" s="134">
        <f t="shared" si="101"/>
        <v>-450000</v>
      </c>
      <c r="V281" s="319">
        <f t="shared" si="102"/>
        <v>0</v>
      </c>
      <c r="W281" s="669">
        <f>W282+W285</f>
        <v>0</v>
      </c>
      <c r="X281" s="669">
        <f>X282+X285</f>
        <v>0</v>
      </c>
      <c r="Y281" s="660" t="e">
        <f aca="true" t="shared" si="103" ref="Y281:Y290">X281/W281</f>
        <v>#DIV/0!</v>
      </c>
      <c r="Z281" s="660">
        <f t="shared" si="102"/>
        <v>3270000</v>
      </c>
    </row>
    <row r="282" spans="1:26" s="161" customFormat="1" ht="12.75">
      <c r="A282" s="120" t="s">
        <v>575</v>
      </c>
      <c r="B282" s="120"/>
      <c r="C282" s="120"/>
      <c r="D282" s="120"/>
      <c r="E282" s="120">
        <v>4</v>
      </c>
      <c r="F282" s="120">
        <v>5</v>
      </c>
      <c r="G282" s="120"/>
      <c r="H282" s="120"/>
      <c r="I282" s="120"/>
      <c r="J282" s="120" t="s">
        <v>358</v>
      </c>
      <c r="K282" s="125">
        <v>421</v>
      </c>
      <c r="L282" s="125" t="s">
        <v>13</v>
      </c>
      <c r="M282" s="125"/>
      <c r="N282" s="134">
        <f>N283</f>
        <v>0</v>
      </c>
      <c r="O282" s="134">
        <v>0</v>
      </c>
      <c r="P282" s="134">
        <v>0</v>
      </c>
      <c r="Q282" s="134">
        <f aca="true" t="shared" si="104" ref="Q282:Z282">SUM(Q283:Q284)</f>
        <v>730000</v>
      </c>
      <c r="R282" s="126">
        <f t="shared" si="104"/>
        <v>-700000</v>
      </c>
      <c r="S282" s="134">
        <f t="shared" si="104"/>
        <v>-280000</v>
      </c>
      <c r="T282" s="555">
        <f t="shared" si="104"/>
        <v>450000</v>
      </c>
      <c r="U282" s="134">
        <f t="shared" si="101"/>
        <v>-450000</v>
      </c>
      <c r="V282" s="319">
        <f t="shared" si="104"/>
        <v>0</v>
      </c>
      <c r="W282" s="669">
        <f>SUM(W283:W284)</f>
        <v>0</v>
      </c>
      <c r="X282" s="669">
        <f>SUM(X283:X284)</f>
        <v>0</v>
      </c>
      <c r="Y282" s="660" t="e">
        <f t="shared" si="103"/>
        <v>#DIV/0!</v>
      </c>
      <c r="Z282" s="660">
        <f t="shared" si="104"/>
        <v>2070000</v>
      </c>
    </row>
    <row r="283" spans="1:26" s="161" customFormat="1" ht="36" customHeight="1">
      <c r="A283" s="120" t="s">
        <v>575</v>
      </c>
      <c r="B283" s="120"/>
      <c r="C283" s="120"/>
      <c r="D283" s="120"/>
      <c r="E283" s="120">
        <v>4</v>
      </c>
      <c r="F283" s="120">
        <v>5</v>
      </c>
      <c r="G283" s="120"/>
      <c r="H283" s="120"/>
      <c r="I283" s="120"/>
      <c r="J283" s="120" t="s">
        <v>358</v>
      </c>
      <c r="K283" s="202">
        <v>4212</v>
      </c>
      <c r="L283" s="832" t="s">
        <v>632</v>
      </c>
      <c r="M283" s="833"/>
      <c r="N283" s="134">
        <v>0</v>
      </c>
      <c r="O283" s="134">
        <v>0</v>
      </c>
      <c r="P283" s="134">
        <v>0</v>
      </c>
      <c r="Q283" s="134">
        <v>700000</v>
      </c>
      <c r="R283" s="126">
        <v>-700000</v>
      </c>
      <c r="S283" s="134">
        <v>-250000</v>
      </c>
      <c r="T283" s="555">
        <v>450000</v>
      </c>
      <c r="U283" s="134">
        <f t="shared" si="101"/>
        <v>-450000</v>
      </c>
      <c r="V283" s="319"/>
      <c r="W283" s="669">
        <v>0</v>
      </c>
      <c r="X283" s="669">
        <v>0</v>
      </c>
      <c r="Y283" s="660" t="e">
        <f t="shared" si="103"/>
        <v>#DIV/0!</v>
      </c>
      <c r="Z283" s="660">
        <v>2000000</v>
      </c>
    </row>
    <row r="284" spans="1:26" s="161" customFormat="1" ht="12.75">
      <c r="A284" s="120" t="s">
        <v>575</v>
      </c>
      <c r="B284" s="120"/>
      <c r="C284" s="120"/>
      <c r="D284" s="120"/>
      <c r="E284" s="120">
        <v>4</v>
      </c>
      <c r="F284" s="120">
        <v>5</v>
      </c>
      <c r="G284" s="120"/>
      <c r="H284" s="120"/>
      <c r="I284" s="120"/>
      <c r="J284" s="120" t="s">
        <v>358</v>
      </c>
      <c r="K284" s="202">
        <v>4212</v>
      </c>
      <c r="L284" s="202" t="s">
        <v>576</v>
      </c>
      <c r="M284" s="202"/>
      <c r="N284" s="134">
        <f>N285</f>
        <v>0</v>
      </c>
      <c r="O284" s="134">
        <v>0</v>
      </c>
      <c r="P284" s="134">
        <v>0</v>
      </c>
      <c r="Q284" s="134">
        <v>30000</v>
      </c>
      <c r="R284" s="126">
        <v>0</v>
      </c>
      <c r="S284" s="134">
        <v>-30000</v>
      </c>
      <c r="T284" s="555">
        <v>0</v>
      </c>
      <c r="U284" s="134">
        <f t="shared" si="101"/>
        <v>0</v>
      </c>
      <c r="V284" s="319">
        <v>0</v>
      </c>
      <c r="W284" s="669">
        <v>0</v>
      </c>
      <c r="X284" s="669">
        <v>0</v>
      </c>
      <c r="Y284" s="660" t="e">
        <f t="shared" si="103"/>
        <v>#DIV/0!</v>
      </c>
      <c r="Z284" s="660">
        <v>70000</v>
      </c>
    </row>
    <row r="285" spans="1:26" s="161" customFormat="1" ht="12.75">
      <c r="A285" s="120" t="s">
        <v>575</v>
      </c>
      <c r="B285" s="120"/>
      <c r="C285" s="120"/>
      <c r="D285" s="120"/>
      <c r="E285" s="120">
        <v>4</v>
      </c>
      <c r="F285" s="120">
        <v>5</v>
      </c>
      <c r="G285" s="120"/>
      <c r="H285" s="120"/>
      <c r="I285" s="120"/>
      <c r="J285" s="120" t="s">
        <v>358</v>
      </c>
      <c r="K285" s="125">
        <v>422</v>
      </c>
      <c r="L285" s="125" t="s">
        <v>14</v>
      </c>
      <c r="M285" s="125"/>
      <c r="N285" s="134">
        <f>N286</f>
        <v>0</v>
      </c>
      <c r="O285" s="134">
        <v>0</v>
      </c>
      <c r="P285" s="134">
        <v>0</v>
      </c>
      <c r="Q285" s="134">
        <f aca="true" t="shared" si="105" ref="Q285:Z285">Q286</f>
        <v>0</v>
      </c>
      <c r="R285" s="126">
        <f t="shared" si="105"/>
        <v>0</v>
      </c>
      <c r="S285" s="134">
        <f t="shared" si="105"/>
        <v>0</v>
      </c>
      <c r="T285" s="555">
        <f t="shared" si="105"/>
        <v>0</v>
      </c>
      <c r="U285" s="134">
        <f t="shared" si="101"/>
        <v>0</v>
      </c>
      <c r="V285" s="319">
        <f t="shared" si="105"/>
        <v>0</v>
      </c>
      <c r="W285" s="669">
        <v>0</v>
      </c>
      <c r="X285" s="669">
        <v>0</v>
      </c>
      <c r="Y285" s="660" t="e">
        <f t="shared" si="103"/>
        <v>#DIV/0!</v>
      </c>
      <c r="Z285" s="660">
        <f t="shared" si="105"/>
        <v>1200000</v>
      </c>
    </row>
    <row r="286" spans="1:26" s="161" customFormat="1" ht="12.75">
      <c r="A286" s="120" t="s">
        <v>575</v>
      </c>
      <c r="B286" s="120"/>
      <c r="C286" s="120"/>
      <c r="D286" s="120"/>
      <c r="E286" s="120">
        <v>4</v>
      </c>
      <c r="F286" s="120">
        <v>5</v>
      </c>
      <c r="G286" s="120"/>
      <c r="H286" s="120"/>
      <c r="I286" s="120"/>
      <c r="J286" s="120" t="s">
        <v>358</v>
      </c>
      <c r="K286" s="202">
        <v>4227</v>
      </c>
      <c r="L286" s="202" t="s">
        <v>577</v>
      </c>
      <c r="M286" s="202"/>
      <c r="N286" s="134">
        <v>0</v>
      </c>
      <c r="O286" s="134">
        <v>0</v>
      </c>
      <c r="P286" s="134">
        <v>0</v>
      </c>
      <c r="Q286" s="134">
        <v>0</v>
      </c>
      <c r="R286" s="126">
        <v>0</v>
      </c>
      <c r="S286" s="134">
        <v>0</v>
      </c>
      <c r="T286" s="555">
        <v>0</v>
      </c>
      <c r="U286" s="134">
        <f t="shared" si="101"/>
        <v>0</v>
      </c>
      <c r="V286" s="319">
        <v>0</v>
      </c>
      <c r="W286" s="669">
        <v>0</v>
      </c>
      <c r="X286" s="669">
        <v>0</v>
      </c>
      <c r="Y286" s="660" t="e">
        <f t="shared" si="103"/>
        <v>#DIV/0!</v>
      </c>
      <c r="Z286" s="660">
        <v>1200000</v>
      </c>
    </row>
    <row r="287" spans="1:26" s="161" customFormat="1" ht="12.75">
      <c r="A287" s="120" t="s">
        <v>575</v>
      </c>
      <c r="B287" s="120"/>
      <c r="C287" s="120"/>
      <c r="D287" s="120"/>
      <c r="E287" s="120">
        <v>4</v>
      </c>
      <c r="F287" s="120">
        <v>5</v>
      </c>
      <c r="G287" s="120"/>
      <c r="H287" s="120"/>
      <c r="I287" s="120"/>
      <c r="J287" s="120" t="s">
        <v>358</v>
      </c>
      <c r="K287" s="125">
        <v>32</v>
      </c>
      <c r="L287" s="125" t="s">
        <v>5</v>
      </c>
      <c r="M287" s="125"/>
      <c r="N287" s="134">
        <f aca="true" t="shared" si="106" ref="N287:Z287">N288</f>
        <v>0</v>
      </c>
      <c r="O287" s="134">
        <v>0</v>
      </c>
      <c r="P287" s="134">
        <v>0</v>
      </c>
      <c r="Q287" s="134">
        <f t="shared" si="106"/>
        <v>35000</v>
      </c>
      <c r="R287" s="126">
        <f t="shared" si="106"/>
        <v>0</v>
      </c>
      <c r="S287" s="134">
        <f t="shared" si="106"/>
        <v>-20000</v>
      </c>
      <c r="T287" s="555">
        <f t="shared" si="106"/>
        <v>15000</v>
      </c>
      <c r="U287" s="134">
        <f t="shared" si="101"/>
        <v>30000</v>
      </c>
      <c r="V287" s="319">
        <f t="shared" si="106"/>
        <v>45000</v>
      </c>
      <c r="W287" s="669">
        <f t="shared" si="106"/>
        <v>45000</v>
      </c>
      <c r="X287" s="669">
        <f t="shared" si="106"/>
        <v>45000</v>
      </c>
      <c r="Y287" s="660">
        <f t="shared" si="103"/>
        <v>1</v>
      </c>
      <c r="Z287" s="660">
        <f t="shared" si="106"/>
        <v>80000</v>
      </c>
    </row>
    <row r="288" spans="1:26" s="161" customFormat="1" ht="12.75">
      <c r="A288" s="120" t="s">
        <v>575</v>
      </c>
      <c r="B288" s="120"/>
      <c r="C288" s="120"/>
      <c r="D288" s="120"/>
      <c r="E288" s="120">
        <v>4</v>
      </c>
      <c r="F288" s="120">
        <v>5</v>
      </c>
      <c r="G288" s="120"/>
      <c r="H288" s="120"/>
      <c r="I288" s="120"/>
      <c r="J288" s="120" t="s">
        <v>358</v>
      </c>
      <c r="K288" s="125">
        <v>323</v>
      </c>
      <c r="L288" s="125" t="s">
        <v>7</v>
      </c>
      <c r="M288" s="125"/>
      <c r="N288" s="134">
        <f aca="true" t="shared" si="107" ref="N288:Z288">N289+N290</f>
        <v>0</v>
      </c>
      <c r="O288" s="134">
        <v>0</v>
      </c>
      <c r="P288" s="134">
        <v>0</v>
      </c>
      <c r="Q288" s="134">
        <f t="shared" si="107"/>
        <v>35000</v>
      </c>
      <c r="R288" s="126">
        <f t="shared" si="107"/>
        <v>0</v>
      </c>
      <c r="S288" s="134">
        <f t="shared" si="107"/>
        <v>-20000</v>
      </c>
      <c r="T288" s="555">
        <f t="shared" si="107"/>
        <v>15000</v>
      </c>
      <c r="U288" s="134">
        <f t="shared" si="101"/>
        <v>30000</v>
      </c>
      <c r="V288" s="319">
        <f t="shared" si="107"/>
        <v>45000</v>
      </c>
      <c r="W288" s="669">
        <f>W289+W290</f>
        <v>45000</v>
      </c>
      <c r="X288" s="669">
        <f>X289+X290</f>
        <v>45000</v>
      </c>
      <c r="Y288" s="660">
        <f t="shared" si="103"/>
        <v>1</v>
      </c>
      <c r="Z288" s="660">
        <f t="shared" si="107"/>
        <v>80000</v>
      </c>
    </row>
    <row r="289" spans="1:26" s="161" customFormat="1" ht="24" customHeight="1">
      <c r="A289" s="120" t="s">
        <v>575</v>
      </c>
      <c r="B289" s="120"/>
      <c r="C289" s="120"/>
      <c r="D289" s="120"/>
      <c r="E289" s="120">
        <v>4</v>
      </c>
      <c r="F289" s="120">
        <v>5</v>
      </c>
      <c r="G289" s="120"/>
      <c r="H289" s="120"/>
      <c r="I289" s="120"/>
      <c r="J289" s="120" t="s">
        <v>358</v>
      </c>
      <c r="K289" s="202">
        <v>3237</v>
      </c>
      <c r="L289" s="812" t="s">
        <v>603</v>
      </c>
      <c r="M289" s="813"/>
      <c r="N289" s="134">
        <v>0</v>
      </c>
      <c r="O289" s="134">
        <v>0</v>
      </c>
      <c r="P289" s="134">
        <v>0</v>
      </c>
      <c r="Q289" s="134">
        <v>35000</v>
      </c>
      <c r="R289" s="126">
        <v>0</v>
      </c>
      <c r="S289" s="134">
        <v>-20000</v>
      </c>
      <c r="T289" s="555">
        <v>15000</v>
      </c>
      <c r="U289" s="134">
        <f t="shared" si="101"/>
        <v>30000</v>
      </c>
      <c r="V289" s="319">
        <v>45000</v>
      </c>
      <c r="W289" s="669">
        <v>45000</v>
      </c>
      <c r="X289" s="669">
        <v>45000</v>
      </c>
      <c r="Y289" s="660">
        <f t="shared" si="103"/>
        <v>1</v>
      </c>
      <c r="Z289" s="660">
        <v>50000</v>
      </c>
    </row>
    <row r="290" spans="1:26" s="161" customFormat="1" ht="12.75">
      <c r="A290" s="120" t="s">
        <v>575</v>
      </c>
      <c r="B290" s="120"/>
      <c r="C290" s="120"/>
      <c r="D290" s="120"/>
      <c r="E290" s="120">
        <v>4</v>
      </c>
      <c r="F290" s="120">
        <v>5</v>
      </c>
      <c r="G290" s="120"/>
      <c r="H290" s="120"/>
      <c r="I290" s="120"/>
      <c r="J290" s="120" t="s">
        <v>358</v>
      </c>
      <c r="K290" s="202">
        <v>3237</v>
      </c>
      <c r="L290" s="202" t="s">
        <v>578</v>
      </c>
      <c r="M290" s="202"/>
      <c r="N290" s="134">
        <v>0</v>
      </c>
      <c r="O290" s="134">
        <v>0</v>
      </c>
      <c r="P290" s="134">
        <v>0</v>
      </c>
      <c r="Q290" s="134">
        <v>0</v>
      </c>
      <c r="R290" s="126">
        <v>0</v>
      </c>
      <c r="S290" s="134">
        <v>0</v>
      </c>
      <c r="T290" s="555">
        <v>0</v>
      </c>
      <c r="U290" s="134">
        <f>W290-T290</f>
        <v>0</v>
      </c>
      <c r="V290" s="319">
        <v>0</v>
      </c>
      <c r="W290" s="669">
        <v>0</v>
      </c>
      <c r="X290" s="669">
        <v>0</v>
      </c>
      <c r="Y290" s="660" t="e">
        <f t="shared" si="103"/>
        <v>#DIV/0!</v>
      </c>
      <c r="Z290" s="660">
        <v>30000</v>
      </c>
    </row>
    <row r="291" spans="1:50" s="439" customFormat="1" ht="12.75">
      <c r="A291" s="277"/>
      <c r="B291" s="277"/>
      <c r="C291" s="277"/>
      <c r="D291" s="277"/>
      <c r="E291" s="277"/>
      <c r="F291" s="277"/>
      <c r="G291" s="277"/>
      <c r="H291" s="277"/>
      <c r="I291" s="277"/>
      <c r="J291" s="277"/>
      <c r="K291" s="473"/>
      <c r="L291" s="473" t="s">
        <v>193</v>
      </c>
      <c r="M291" s="473"/>
      <c r="N291" s="530">
        <f aca="true" t="shared" si="108" ref="N291:Z291">N280+N287</f>
        <v>0</v>
      </c>
      <c r="O291" s="530">
        <v>0</v>
      </c>
      <c r="P291" s="530">
        <v>0</v>
      </c>
      <c r="Q291" s="530">
        <f t="shared" si="108"/>
        <v>765000</v>
      </c>
      <c r="R291" s="392">
        <f t="shared" si="108"/>
        <v>-700000</v>
      </c>
      <c r="S291" s="530">
        <f t="shared" si="108"/>
        <v>-300000</v>
      </c>
      <c r="T291" s="591">
        <f t="shared" si="108"/>
        <v>465000</v>
      </c>
      <c r="U291" s="530">
        <f>U281+U287</f>
        <v>-420000</v>
      </c>
      <c r="V291" s="393">
        <f t="shared" si="108"/>
        <v>45000</v>
      </c>
      <c r="W291" s="466">
        <f>W280+W287</f>
        <v>45000</v>
      </c>
      <c r="X291" s="466">
        <f>X280+X287</f>
        <v>45000</v>
      </c>
      <c r="Y291" s="662">
        <f>X291/W291</f>
        <v>1</v>
      </c>
      <c r="Z291" s="662">
        <f t="shared" si="108"/>
        <v>3350000</v>
      </c>
      <c r="AA291" s="250"/>
      <c r="AB291" s="250"/>
      <c r="AC291" s="250"/>
      <c r="AD291" s="250"/>
      <c r="AE291" s="250"/>
      <c r="AF291" s="250"/>
      <c r="AG291" s="250"/>
      <c r="AH291" s="250"/>
      <c r="AI291" s="250"/>
      <c r="AJ291" s="250"/>
      <c r="AK291" s="250"/>
      <c r="AL291" s="250"/>
      <c r="AM291" s="250"/>
      <c r="AN291" s="250"/>
      <c r="AO291" s="250"/>
      <c r="AP291" s="250"/>
      <c r="AQ291" s="250"/>
      <c r="AR291" s="250"/>
      <c r="AS291" s="250"/>
      <c r="AT291" s="250"/>
      <c r="AU291" s="250"/>
      <c r="AV291" s="250"/>
      <c r="AW291" s="250"/>
      <c r="AX291" s="250"/>
    </row>
    <row r="292" spans="1:26" s="161" customFormat="1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60"/>
      <c r="L292" s="160"/>
      <c r="M292" s="160"/>
      <c r="N292" s="158"/>
      <c r="O292" s="158"/>
      <c r="P292" s="158"/>
      <c r="Q292" s="158"/>
      <c r="R292" s="159"/>
      <c r="S292" s="158"/>
      <c r="T292" s="592"/>
      <c r="U292" s="158"/>
      <c r="V292" s="342"/>
      <c r="W292" s="698"/>
      <c r="X292" s="698"/>
      <c r="Y292" s="733"/>
      <c r="Z292" s="715"/>
    </row>
    <row r="293" spans="1:50" s="239" customFormat="1" ht="12">
      <c r="A293" s="432"/>
      <c r="B293" s="432"/>
      <c r="C293" s="474"/>
      <c r="D293" s="474"/>
      <c r="E293" s="474"/>
      <c r="F293" s="474"/>
      <c r="G293" s="474"/>
      <c r="H293" s="474"/>
      <c r="I293" s="474"/>
      <c r="J293" s="475"/>
      <c r="K293" s="425" t="s">
        <v>267</v>
      </c>
      <c r="L293" s="842" t="s">
        <v>270</v>
      </c>
      <c r="M293" s="842"/>
      <c r="N293" s="531"/>
      <c r="O293" s="531"/>
      <c r="P293" s="531"/>
      <c r="Q293" s="47"/>
      <c r="R293" s="476"/>
      <c r="S293" s="47"/>
      <c r="T293" s="593"/>
      <c r="U293" s="47"/>
      <c r="V293" s="477"/>
      <c r="W293" s="690"/>
      <c r="X293" s="690"/>
      <c r="Y293" s="734"/>
      <c r="Z293" s="734"/>
      <c r="AA293" s="258"/>
      <c r="AB293" s="258"/>
      <c r="AC293" s="258"/>
      <c r="AD293" s="258"/>
      <c r="AE293" s="258"/>
      <c r="AF293" s="258"/>
      <c r="AG293" s="258"/>
      <c r="AH293" s="258"/>
      <c r="AI293" s="258"/>
      <c r="AJ293" s="258"/>
      <c r="AK293" s="258"/>
      <c r="AL293" s="258"/>
      <c r="AM293" s="258"/>
      <c r="AN293" s="258"/>
      <c r="AO293" s="258"/>
      <c r="AP293" s="258"/>
      <c r="AQ293" s="258"/>
      <c r="AR293" s="258"/>
      <c r="AS293" s="258"/>
      <c r="AT293" s="258"/>
      <c r="AU293" s="258"/>
      <c r="AV293" s="258"/>
      <c r="AW293" s="258"/>
      <c r="AX293" s="258"/>
    </row>
    <row r="294" spans="1:50" s="239" customFormat="1" ht="12">
      <c r="A294" s="474" t="s">
        <v>268</v>
      </c>
      <c r="B294" s="474"/>
      <c r="C294" s="474"/>
      <c r="D294" s="474"/>
      <c r="E294" s="474"/>
      <c r="F294" s="474"/>
      <c r="G294" s="474"/>
      <c r="H294" s="474"/>
      <c r="I294" s="474"/>
      <c r="J294" s="475"/>
      <c r="K294" s="441" t="s">
        <v>25</v>
      </c>
      <c r="L294" s="834" t="s">
        <v>514</v>
      </c>
      <c r="M294" s="834"/>
      <c r="N294" s="516"/>
      <c r="O294" s="516"/>
      <c r="P294" s="516"/>
      <c r="Q294" s="516"/>
      <c r="R294" s="442"/>
      <c r="S294" s="516"/>
      <c r="T294" s="571"/>
      <c r="U294" s="516"/>
      <c r="V294" s="443"/>
      <c r="W294" s="442"/>
      <c r="X294" s="442"/>
      <c r="Y294" s="719"/>
      <c r="Z294" s="719"/>
      <c r="AA294" s="258"/>
      <c r="AB294" s="258"/>
      <c r="AC294" s="258"/>
      <c r="AD294" s="258"/>
      <c r="AE294" s="258"/>
      <c r="AF294" s="258"/>
      <c r="AG294" s="258"/>
      <c r="AH294" s="258"/>
      <c r="AI294" s="258"/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</row>
    <row r="295" spans="1:26" s="161" customFormat="1" ht="12.75">
      <c r="A295" s="172" t="s">
        <v>269</v>
      </c>
      <c r="B295" s="120">
        <v>1</v>
      </c>
      <c r="C295" s="120"/>
      <c r="D295" s="120"/>
      <c r="E295" s="120">
        <v>4</v>
      </c>
      <c r="F295" s="120"/>
      <c r="G295" s="120"/>
      <c r="H295" s="120"/>
      <c r="I295" s="120"/>
      <c r="J295" s="201" t="s">
        <v>358</v>
      </c>
      <c r="K295" s="125">
        <v>4</v>
      </c>
      <c r="L295" s="125" t="s">
        <v>1</v>
      </c>
      <c r="M295" s="125"/>
      <c r="N295" s="134">
        <f aca="true" t="shared" si="109" ref="N295:Z295">N296</f>
        <v>50000</v>
      </c>
      <c r="O295" s="134">
        <f t="shared" si="109"/>
        <v>0</v>
      </c>
      <c r="P295" s="134">
        <v>0</v>
      </c>
      <c r="Q295" s="134">
        <f t="shared" si="109"/>
        <v>350000</v>
      </c>
      <c r="R295" s="126">
        <f t="shared" si="109"/>
        <v>-150000</v>
      </c>
      <c r="S295" s="134">
        <f t="shared" si="109"/>
        <v>-100000</v>
      </c>
      <c r="T295" s="555">
        <f t="shared" si="109"/>
        <v>250000</v>
      </c>
      <c r="U295" s="134">
        <f aca="true" t="shared" si="110" ref="U295:U302">W295-T295</f>
        <v>-160000</v>
      </c>
      <c r="V295" s="319">
        <f t="shared" si="109"/>
        <v>0</v>
      </c>
      <c r="W295" s="669">
        <f>W296</f>
        <v>90000</v>
      </c>
      <c r="X295" s="669">
        <f>X296</f>
        <v>0</v>
      </c>
      <c r="Y295" s="660">
        <f>X295/W295</f>
        <v>0</v>
      </c>
      <c r="Z295" s="660">
        <f t="shared" si="109"/>
        <v>800000</v>
      </c>
    </row>
    <row r="296" spans="1:26" s="161" customFormat="1" ht="12.75">
      <c r="A296" s="172" t="s">
        <v>269</v>
      </c>
      <c r="B296" s="120">
        <v>1</v>
      </c>
      <c r="C296" s="120"/>
      <c r="D296" s="120"/>
      <c r="E296" s="120">
        <v>4</v>
      </c>
      <c r="F296" s="120"/>
      <c r="G296" s="120"/>
      <c r="H296" s="120"/>
      <c r="I296" s="120"/>
      <c r="J296" s="201" t="s">
        <v>358</v>
      </c>
      <c r="K296" s="202">
        <v>42</v>
      </c>
      <c r="L296" s="800" t="s">
        <v>28</v>
      </c>
      <c r="M296" s="811"/>
      <c r="N296" s="128">
        <f aca="true" t="shared" si="111" ref="N296:Z296">N297+N301</f>
        <v>50000</v>
      </c>
      <c r="O296" s="128">
        <f>O297+O301</f>
        <v>0</v>
      </c>
      <c r="P296" s="128">
        <v>0</v>
      </c>
      <c r="Q296" s="128">
        <f t="shared" si="111"/>
        <v>350000</v>
      </c>
      <c r="R296" s="129">
        <f t="shared" si="111"/>
        <v>-150000</v>
      </c>
      <c r="S296" s="128">
        <f t="shared" si="111"/>
        <v>-100000</v>
      </c>
      <c r="T296" s="570">
        <f t="shared" si="111"/>
        <v>250000</v>
      </c>
      <c r="U296" s="134">
        <f t="shared" si="110"/>
        <v>-160000</v>
      </c>
      <c r="V296" s="329">
        <f t="shared" si="111"/>
        <v>0</v>
      </c>
      <c r="W296" s="686">
        <f>W297+W301</f>
        <v>90000</v>
      </c>
      <c r="X296" s="686">
        <f>X297+X301</f>
        <v>0</v>
      </c>
      <c r="Y296" s="660">
        <f aca="true" t="shared" si="112" ref="Y296:Y301">X296/W296</f>
        <v>0</v>
      </c>
      <c r="Z296" s="664">
        <f t="shared" si="111"/>
        <v>800000</v>
      </c>
    </row>
    <row r="297" spans="1:26" s="161" customFormat="1" ht="12.75">
      <c r="A297" s="172" t="s">
        <v>269</v>
      </c>
      <c r="B297" s="120">
        <v>1</v>
      </c>
      <c r="C297" s="120"/>
      <c r="D297" s="120"/>
      <c r="E297" s="120">
        <v>4</v>
      </c>
      <c r="F297" s="120"/>
      <c r="G297" s="120"/>
      <c r="H297" s="120"/>
      <c r="I297" s="120"/>
      <c r="J297" s="201" t="s">
        <v>358</v>
      </c>
      <c r="K297" s="206">
        <v>421</v>
      </c>
      <c r="L297" s="803" t="s">
        <v>13</v>
      </c>
      <c r="M297" s="804"/>
      <c r="N297" s="128">
        <f aca="true" t="shared" si="113" ref="N297:Z297">SUM(N298:N300)</f>
        <v>50000</v>
      </c>
      <c r="O297" s="128">
        <f t="shared" si="113"/>
        <v>0</v>
      </c>
      <c r="P297" s="128">
        <v>0</v>
      </c>
      <c r="Q297" s="128">
        <f t="shared" si="113"/>
        <v>250000</v>
      </c>
      <c r="R297" s="129">
        <f t="shared" si="113"/>
        <v>-50000</v>
      </c>
      <c r="S297" s="128">
        <f t="shared" si="113"/>
        <v>0</v>
      </c>
      <c r="T297" s="570">
        <f t="shared" si="113"/>
        <v>250000</v>
      </c>
      <c r="U297" s="134">
        <f t="shared" si="110"/>
        <v>-160000</v>
      </c>
      <c r="V297" s="329">
        <f t="shared" si="113"/>
        <v>0</v>
      </c>
      <c r="W297" s="686">
        <f>W298+W299+W300</f>
        <v>90000</v>
      </c>
      <c r="X297" s="686">
        <f>X298+X299+X300</f>
        <v>0</v>
      </c>
      <c r="Y297" s="660">
        <f t="shared" si="112"/>
        <v>0</v>
      </c>
      <c r="Z297" s="664">
        <f t="shared" si="113"/>
        <v>800000</v>
      </c>
    </row>
    <row r="298" spans="1:26" s="161" customFormat="1" ht="48" customHeight="1">
      <c r="A298" s="120" t="s">
        <v>269</v>
      </c>
      <c r="B298" s="120">
        <v>1</v>
      </c>
      <c r="C298" s="120"/>
      <c r="D298" s="120"/>
      <c r="E298" s="120">
        <v>4</v>
      </c>
      <c r="F298" s="120"/>
      <c r="G298" s="120"/>
      <c r="H298" s="120"/>
      <c r="I298" s="120"/>
      <c r="J298" s="195" t="s">
        <v>358</v>
      </c>
      <c r="K298" s="130">
        <v>4212</v>
      </c>
      <c r="L298" s="832" t="s">
        <v>593</v>
      </c>
      <c r="M298" s="833"/>
      <c r="N298" s="128">
        <v>0</v>
      </c>
      <c r="O298" s="128">
        <v>0</v>
      </c>
      <c r="P298" s="128">
        <v>0</v>
      </c>
      <c r="Q298" s="128">
        <v>0</v>
      </c>
      <c r="R298" s="129">
        <v>0</v>
      </c>
      <c r="S298" s="128">
        <v>0</v>
      </c>
      <c r="T298" s="570">
        <v>0</v>
      </c>
      <c r="U298" s="134">
        <f t="shared" si="110"/>
        <v>0</v>
      </c>
      <c r="V298" s="329">
        <v>0</v>
      </c>
      <c r="W298" s="686">
        <v>0</v>
      </c>
      <c r="X298" s="686">
        <v>0</v>
      </c>
      <c r="Y298" s="660" t="e">
        <f t="shared" si="112"/>
        <v>#DIV/0!</v>
      </c>
      <c r="Z298" s="664">
        <v>700000</v>
      </c>
    </row>
    <row r="299" spans="1:26" s="161" customFormat="1" ht="12.75">
      <c r="A299" s="172" t="s">
        <v>269</v>
      </c>
      <c r="B299" s="120">
        <v>1</v>
      </c>
      <c r="C299" s="120"/>
      <c r="D299" s="120"/>
      <c r="E299" s="120">
        <v>4</v>
      </c>
      <c r="F299" s="120"/>
      <c r="G299" s="120"/>
      <c r="H299" s="120"/>
      <c r="I299" s="120"/>
      <c r="J299" s="201" t="s">
        <v>358</v>
      </c>
      <c r="K299" s="174">
        <v>4213</v>
      </c>
      <c r="L299" s="800" t="s">
        <v>526</v>
      </c>
      <c r="M299" s="799"/>
      <c r="N299" s="134">
        <v>50000</v>
      </c>
      <c r="O299" s="134">
        <v>0</v>
      </c>
      <c r="P299" s="134">
        <v>0</v>
      </c>
      <c r="Q299" s="134">
        <v>150000</v>
      </c>
      <c r="R299" s="126">
        <v>-150000</v>
      </c>
      <c r="S299" s="134">
        <v>-150000</v>
      </c>
      <c r="T299" s="555">
        <v>0</v>
      </c>
      <c r="U299" s="134">
        <f t="shared" si="110"/>
        <v>45000</v>
      </c>
      <c r="V299" s="319">
        <v>0</v>
      </c>
      <c r="W299" s="669">
        <v>45000</v>
      </c>
      <c r="X299" s="669">
        <v>0</v>
      </c>
      <c r="Y299" s="660">
        <f t="shared" si="112"/>
        <v>0</v>
      </c>
      <c r="Z299" s="660">
        <v>100000</v>
      </c>
    </row>
    <row r="300" spans="1:26" s="161" customFormat="1" ht="26.25" customHeight="1">
      <c r="A300" s="120" t="s">
        <v>269</v>
      </c>
      <c r="B300" s="120">
        <v>1</v>
      </c>
      <c r="C300" s="120"/>
      <c r="D300" s="120"/>
      <c r="E300" s="120">
        <v>4</v>
      </c>
      <c r="F300" s="120"/>
      <c r="G300" s="120"/>
      <c r="H300" s="120"/>
      <c r="I300" s="120"/>
      <c r="J300" s="195" t="s">
        <v>358</v>
      </c>
      <c r="K300" s="174">
        <v>4214</v>
      </c>
      <c r="L300" s="801" t="s">
        <v>604</v>
      </c>
      <c r="M300" s="802"/>
      <c r="N300" s="134">
        <v>0</v>
      </c>
      <c r="O300" s="134">
        <v>0</v>
      </c>
      <c r="P300" s="134">
        <v>0</v>
      </c>
      <c r="Q300" s="134">
        <v>100000</v>
      </c>
      <c r="R300" s="126">
        <v>100000</v>
      </c>
      <c r="S300" s="134">
        <v>150000</v>
      </c>
      <c r="T300" s="555">
        <v>250000</v>
      </c>
      <c r="U300" s="134">
        <f t="shared" si="110"/>
        <v>-205000</v>
      </c>
      <c r="V300" s="319">
        <v>0</v>
      </c>
      <c r="W300" s="669">
        <v>45000</v>
      </c>
      <c r="X300" s="669">
        <v>0</v>
      </c>
      <c r="Y300" s="660">
        <f t="shared" si="112"/>
        <v>0</v>
      </c>
      <c r="Z300" s="660">
        <v>0</v>
      </c>
    </row>
    <row r="301" spans="1:26" s="161" customFormat="1" ht="12.75">
      <c r="A301" s="120" t="s">
        <v>269</v>
      </c>
      <c r="B301" s="120">
        <v>1</v>
      </c>
      <c r="C301" s="120"/>
      <c r="D301" s="120"/>
      <c r="E301" s="120">
        <v>4</v>
      </c>
      <c r="F301" s="120"/>
      <c r="G301" s="120"/>
      <c r="H301" s="120"/>
      <c r="I301" s="120"/>
      <c r="J301" s="195" t="s">
        <v>358</v>
      </c>
      <c r="K301" s="125">
        <v>426</v>
      </c>
      <c r="L301" s="207" t="s">
        <v>533</v>
      </c>
      <c r="M301" s="208"/>
      <c r="N301" s="134">
        <f aca="true" t="shared" si="114" ref="N301:Z301">N302</f>
        <v>0</v>
      </c>
      <c r="O301" s="134">
        <f t="shared" si="114"/>
        <v>0</v>
      </c>
      <c r="P301" s="134">
        <v>0</v>
      </c>
      <c r="Q301" s="134">
        <f t="shared" si="114"/>
        <v>100000</v>
      </c>
      <c r="R301" s="126">
        <f t="shared" si="114"/>
        <v>-100000</v>
      </c>
      <c r="S301" s="134">
        <f t="shared" si="114"/>
        <v>-100000</v>
      </c>
      <c r="T301" s="555">
        <f t="shared" si="114"/>
        <v>0</v>
      </c>
      <c r="U301" s="134">
        <f t="shared" si="110"/>
        <v>0</v>
      </c>
      <c r="V301" s="319">
        <f t="shared" si="114"/>
        <v>0</v>
      </c>
      <c r="W301" s="669">
        <f>W302</f>
        <v>0</v>
      </c>
      <c r="X301" s="669">
        <f>X302</f>
        <v>0</v>
      </c>
      <c r="Y301" s="660" t="e">
        <f t="shared" si="112"/>
        <v>#DIV/0!</v>
      </c>
      <c r="Z301" s="660">
        <f t="shared" si="114"/>
        <v>0</v>
      </c>
    </row>
    <row r="302" spans="1:26" s="161" customFormat="1" ht="12.75">
      <c r="A302" s="120" t="s">
        <v>269</v>
      </c>
      <c r="B302" s="120">
        <v>1</v>
      </c>
      <c r="C302" s="120"/>
      <c r="D302" s="120"/>
      <c r="E302" s="120">
        <v>4</v>
      </c>
      <c r="F302" s="120"/>
      <c r="G302" s="120"/>
      <c r="H302" s="120"/>
      <c r="I302" s="120"/>
      <c r="J302" s="195" t="s">
        <v>358</v>
      </c>
      <c r="K302" s="174">
        <v>4264</v>
      </c>
      <c r="L302" s="209" t="s">
        <v>534</v>
      </c>
      <c r="M302" s="178"/>
      <c r="N302" s="134">
        <v>0</v>
      </c>
      <c r="O302" s="134">
        <v>0</v>
      </c>
      <c r="P302" s="134">
        <v>0</v>
      </c>
      <c r="Q302" s="134">
        <v>100000</v>
      </c>
      <c r="R302" s="126">
        <v>-100000</v>
      </c>
      <c r="S302" s="134">
        <v>-100000</v>
      </c>
      <c r="T302" s="555">
        <v>0</v>
      </c>
      <c r="U302" s="134">
        <f t="shared" si="110"/>
        <v>0</v>
      </c>
      <c r="V302" s="319">
        <v>0</v>
      </c>
      <c r="W302" s="669">
        <v>0</v>
      </c>
      <c r="X302" s="669">
        <v>0</v>
      </c>
      <c r="Y302" s="660" t="e">
        <f>X302/W302</f>
        <v>#DIV/0!</v>
      </c>
      <c r="Z302" s="660">
        <v>0</v>
      </c>
    </row>
    <row r="303" spans="1:50" s="437" customFormat="1" ht="12">
      <c r="A303" s="432"/>
      <c r="B303" s="432"/>
      <c r="C303" s="432"/>
      <c r="D303" s="432"/>
      <c r="E303" s="432"/>
      <c r="F303" s="432"/>
      <c r="G303" s="432"/>
      <c r="H303" s="432"/>
      <c r="I303" s="432"/>
      <c r="J303" s="465"/>
      <c r="K303" s="472"/>
      <c r="L303" s="848" t="s">
        <v>193</v>
      </c>
      <c r="M303" s="849"/>
      <c r="N303" s="530">
        <f aca="true" t="shared" si="115" ref="N303:Z303">N295</f>
        <v>50000</v>
      </c>
      <c r="O303" s="530">
        <f t="shared" si="115"/>
        <v>0</v>
      </c>
      <c r="P303" s="530">
        <v>0</v>
      </c>
      <c r="Q303" s="530">
        <f t="shared" si="115"/>
        <v>350000</v>
      </c>
      <c r="R303" s="466">
        <f t="shared" si="115"/>
        <v>-150000</v>
      </c>
      <c r="S303" s="530">
        <f t="shared" si="115"/>
        <v>-100000</v>
      </c>
      <c r="T303" s="591">
        <f t="shared" si="115"/>
        <v>250000</v>
      </c>
      <c r="U303" s="530">
        <f>W303-T303</f>
        <v>-160000</v>
      </c>
      <c r="V303" s="467">
        <f t="shared" si="115"/>
        <v>0</v>
      </c>
      <c r="W303" s="466">
        <f>W295</f>
        <v>90000</v>
      </c>
      <c r="X303" s="466">
        <f>X295</f>
        <v>0</v>
      </c>
      <c r="Y303" s="662">
        <f>X303/W303</f>
        <v>0</v>
      </c>
      <c r="Z303" s="662">
        <f t="shared" si="115"/>
        <v>800000</v>
      </c>
      <c r="AA303" s="258"/>
      <c r="AB303" s="258"/>
      <c r="AC303" s="258"/>
      <c r="AD303" s="258"/>
      <c r="AE303" s="258"/>
      <c r="AF303" s="258"/>
      <c r="AG303" s="258"/>
      <c r="AH303" s="258"/>
      <c r="AI303" s="258"/>
      <c r="AJ303" s="258"/>
      <c r="AK303" s="258"/>
      <c r="AL303" s="258"/>
      <c r="AM303" s="258"/>
      <c r="AN303" s="258"/>
      <c r="AO303" s="258"/>
      <c r="AP303" s="258"/>
      <c r="AQ303" s="258"/>
      <c r="AR303" s="258"/>
      <c r="AS303" s="258"/>
      <c r="AT303" s="258"/>
      <c r="AU303" s="258"/>
      <c r="AV303" s="258"/>
      <c r="AW303" s="258"/>
      <c r="AX303" s="258"/>
    </row>
    <row r="304" spans="1:26" ht="12.75">
      <c r="A304" s="172"/>
      <c r="B304" s="120"/>
      <c r="C304" s="120"/>
      <c r="D304" s="120"/>
      <c r="E304" s="120"/>
      <c r="F304" s="120"/>
      <c r="G304" s="120"/>
      <c r="H304" s="120"/>
      <c r="I304" s="120"/>
      <c r="J304" s="214"/>
      <c r="K304" s="19"/>
      <c r="L304" s="19"/>
      <c r="M304" s="19"/>
      <c r="N304" s="27"/>
      <c r="O304" s="27"/>
      <c r="P304" s="27"/>
      <c r="Q304" s="27"/>
      <c r="R304" s="145"/>
      <c r="S304" s="27"/>
      <c r="T304" s="560"/>
      <c r="U304" s="27"/>
      <c r="V304" s="323"/>
      <c r="W304" s="680"/>
      <c r="X304" s="680"/>
      <c r="Y304" s="715"/>
      <c r="Z304" s="709"/>
    </row>
    <row r="305" spans="1:50" s="239" customFormat="1" ht="12">
      <c r="A305" s="432" t="s">
        <v>273</v>
      </c>
      <c r="B305" s="432"/>
      <c r="C305" s="432"/>
      <c r="D305" s="432"/>
      <c r="E305" s="432"/>
      <c r="F305" s="432"/>
      <c r="G305" s="432"/>
      <c r="H305" s="432"/>
      <c r="I305" s="432"/>
      <c r="J305" s="465"/>
      <c r="K305" s="425" t="s">
        <v>271</v>
      </c>
      <c r="L305" s="426" t="s">
        <v>272</v>
      </c>
      <c r="M305" s="426"/>
      <c r="N305" s="47"/>
      <c r="O305" s="47"/>
      <c r="P305" s="47"/>
      <c r="Q305" s="47"/>
      <c r="R305" s="476"/>
      <c r="S305" s="47"/>
      <c r="T305" s="593"/>
      <c r="U305" s="47"/>
      <c r="V305" s="477"/>
      <c r="W305" s="690"/>
      <c r="X305" s="690"/>
      <c r="Y305" s="723"/>
      <c r="Z305" s="734"/>
      <c r="AA305" s="258"/>
      <c r="AB305" s="258"/>
      <c r="AC305" s="258"/>
      <c r="AD305" s="258"/>
      <c r="AE305" s="258"/>
      <c r="AF305" s="258"/>
      <c r="AG305" s="258"/>
      <c r="AH305" s="258"/>
      <c r="AI305" s="258"/>
      <c r="AJ305" s="258"/>
      <c r="AK305" s="258"/>
      <c r="AL305" s="258"/>
      <c r="AM305" s="258"/>
      <c r="AN305" s="258"/>
      <c r="AO305" s="258"/>
      <c r="AP305" s="258"/>
      <c r="AQ305" s="258"/>
      <c r="AR305" s="258"/>
      <c r="AS305" s="258"/>
      <c r="AT305" s="258"/>
      <c r="AU305" s="258"/>
      <c r="AV305" s="258"/>
      <c r="AW305" s="258"/>
      <c r="AX305" s="258"/>
    </row>
    <row r="306" spans="1:50" s="239" customFormat="1" ht="12">
      <c r="A306" s="432"/>
      <c r="B306" s="432"/>
      <c r="C306" s="432"/>
      <c r="D306" s="432"/>
      <c r="E306" s="432"/>
      <c r="F306" s="432"/>
      <c r="G306" s="432"/>
      <c r="H306" s="432"/>
      <c r="I306" s="432"/>
      <c r="J306" s="465"/>
      <c r="K306" s="459" t="s">
        <v>22</v>
      </c>
      <c r="L306" s="430" t="s">
        <v>58</v>
      </c>
      <c r="M306" s="430"/>
      <c r="N306" s="511"/>
      <c r="O306" s="511"/>
      <c r="P306" s="511"/>
      <c r="Q306" s="511"/>
      <c r="R306" s="435"/>
      <c r="S306" s="511"/>
      <c r="T306" s="565"/>
      <c r="U306" s="511"/>
      <c r="V306" s="436"/>
      <c r="W306" s="435"/>
      <c r="X306" s="435"/>
      <c r="Y306" s="711"/>
      <c r="Z306" s="711"/>
      <c r="AA306" s="258"/>
      <c r="AB306" s="258"/>
      <c r="AC306" s="258"/>
      <c r="AD306" s="258"/>
      <c r="AE306" s="258"/>
      <c r="AF306" s="258"/>
      <c r="AG306" s="258"/>
      <c r="AH306" s="258"/>
      <c r="AI306" s="258"/>
      <c r="AJ306" s="258"/>
      <c r="AK306" s="258"/>
      <c r="AL306" s="258"/>
      <c r="AM306" s="258"/>
      <c r="AN306" s="258"/>
      <c r="AO306" s="258"/>
      <c r="AP306" s="258"/>
      <c r="AQ306" s="258"/>
      <c r="AR306" s="258"/>
      <c r="AS306" s="258"/>
      <c r="AT306" s="258"/>
      <c r="AU306" s="258"/>
      <c r="AV306" s="258"/>
      <c r="AW306" s="258"/>
      <c r="AX306" s="258"/>
    </row>
    <row r="307" spans="1:26" s="161" customFormat="1" ht="12.75">
      <c r="A307" s="172" t="s">
        <v>219</v>
      </c>
      <c r="B307" s="120">
        <v>1</v>
      </c>
      <c r="C307" s="120"/>
      <c r="D307" s="120"/>
      <c r="E307" s="120" t="s">
        <v>634</v>
      </c>
      <c r="F307" s="120"/>
      <c r="G307" s="120"/>
      <c r="H307" s="120"/>
      <c r="I307" s="120"/>
      <c r="J307" s="195">
        <v>133</v>
      </c>
      <c r="K307" s="125">
        <v>4</v>
      </c>
      <c r="L307" s="125" t="s">
        <v>27</v>
      </c>
      <c r="M307" s="125"/>
      <c r="N307" s="134">
        <f aca="true" t="shared" si="116" ref="N307:Z309">N308</f>
        <v>300000</v>
      </c>
      <c r="O307" s="134">
        <f t="shared" si="116"/>
        <v>0</v>
      </c>
      <c r="P307" s="134">
        <v>0</v>
      </c>
      <c r="Q307" s="134">
        <f t="shared" si="116"/>
        <v>80000</v>
      </c>
      <c r="R307" s="126">
        <f t="shared" si="116"/>
        <v>0</v>
      </c>
      <c r="S307" s="134">
        <f t="shared" si="116"/>
        <v>50000</v>
      </c>
      <c r="T307" s="555">
        <f t="shared" si="116"/>
        <v>130000</v>
      </c>
      <c r="U307" s="134">
        <f>W307-T307</f>
        <v>-130000</v>
      </c>
      <c r="V307" s="319">
        <f t="shared" si="116"/>
        <v>0</v>
      </c>
      <c r="W307" s="669">
        <f aca="true" t="shared" si="117" ref="W307:X309">W308</f>
        <v>0</v>
      </c>
      <c r="X307" s="669">
        <f t="shared" si="117"/>
        <v>0</v>
      </c>
      <c r="Y307" s="660" t="e">
        <f>X307/W307</f>
        <v>#DIV/0!</v>
      </c>
      <c r="Z307" s="660">
        <f t="shared" si="116"/>
        <v>90000</v>
      </c>
    </row>
    <row r="308" spans="1:26" s="161" customFormat="1" ht="12.75">
      <c r="A308" s="172" t="s">
        <v>219</v>
      </c>
      <c r="B308" s="120">
        <v>1</v>
      </c>
      <c r="C308" s="120"/>
      <c r="D308" s="120"/>
      <c r="E308" s="357">
        <v>4</v>
      </c>
      <c r="F308" s="120"/>
      <c r="G308" s="120"/>
      <c r="H308" s="120"/>
      <c r="I308" s="120"/>
      <c r="J308" s="195">
        <v>133</v>
      </c>
      <c r="K308" s="174">
        <v>42</v>
      </c>
      <c r="L308" s="800" t="s">
        <v>28</v>
      </c>
      <c r="M308" s="799"/>
      <c r="N308" s="134">
        <f t="shared" si="116"/>
        <v>300000</v>
      </c>
      <c r="O308" s="134">
        <f t="shared" si="116"/>
        <v>0</v>
      </c>
      <c r="P308" s="134">
        <v>0</v>
      </c>
      <c r="Q308" s="134">
        <f t="shared" si="116"/>
        <v>80000</v>
      </c>
      <c r="R308" s="126">
        <f t="shared" si="116"/>
        <v>0</v>
      </c>
      <c r="S308" s="134">
        <f t="shared" si="116"/>
        <v>50000</v>
      </c>
      <c r="T308" s="555">
        <f t="shared" si="116"/>
        <v>130000</v>
      </c>
      <c r="U308" s="134">
        <f>W308-T308</f>
        <v>-130000</v>
      </c>
      <c r="V308" s="319">
        <f t="shared" si="116"/>
        <v>0</v>
      </c>
      <c r="W308" s="669">
        <f t="shared" si="117"/>
        <v>0</v>
      </c>
      <c r="X308" s="669">
        <f t="shared" si="117"/>
        <v>0</v>
      </c>
      <c r="Y308" s="660" t="e">
        <f>X308/W308</f>
        <v>#DIV/0!</v>
      </c>
      <c r="Z308" s="660">
        <f t="shared" si="116"/>
        <v>90000</v>
      </c>
    </row>
    <row r="309" spans="1:26" s="161" customFormat="1" ht="12.75">
      <c r="A309" s="172" t="s">
        <v>219</v>
      </c>
      <c r="B309" s="120">
        <v>1</v>
      </c>
      <c r="C309" s="120"/>
      <c r="D309" s="120"/>
      <c r="E309" s="357">
        <v>4</v>
      </c>
      <c r="F309" s="120"/>
      <c r="G309" s="120"/>
      <c r="H309" s="120"/>
      <c r="I309" s="120"/>
      <c r="J309" s="195">
        <v>133</v>
      </c>
      <c r="K309" s="169">
        <v>426</v>
      </c>
      <c r="L309" s="803" t="s">
        <v>30</v>
      </c>
      <c r="M309" s="804"/>
      <c r="N309" s="134">
        <f t="shared" si="116"/>
        <v>300000</v>
      </c>
      <c r="O309" s="134">
        <f t="shared" si="116"/>
        <v>0</v>
      </c>
      <c r="P309" s="134">
        <v>0</v>
      </c>
      <c r="Q309" s="134">
        <f t="shared" si="116"/>
        <v>80000</v>
      </c>
      <c r="R309" s="126">
        <f t="shared" si="116"/>
        <v>0</v>
      </c>
      <c r="S309" s="134">
        <f t="shared" si="116"/>
        <v>50000</v>
      </c>
      <c r="T309" s="555">
        <f t="shared" si="116"/>
        <v>130000</v>
      </c>
      <c r="U309" s="134">
        <f>W309-T309</f>
        <v>-130000</v>
      </c>
      <c r="V309" s="319">
        <f t="shared" si="116"/>
        <v>0</v>
      </c>
      <c r="W309" s="669">
        <f t="shared" si="117"/>
        <v>0</v>
      </c>
      <c r="X309" s="669">
        <f t="shared" si="117"/>
        <v>0</v>
      </c>
      <c r="Y309" s="660" t="e">
        <f>X309/W309</f>
        <v>#DIV/0!</v>
      </c>
      <c r="Z309" s="660">
        <f t="shared" si="116"/>
        <v>90000</v>
      </c>
    </row>
    <row r="310" spans="1:26" s="161" customFormat="1" ht="22.5" customHeight="1">
      <c r="A310" s="172" t="s">
        <v>219</v>
      </c>
      <c r="B310" s="120">
        <v>1</v>
      </c>
      <c r="C310" s="120"/>
      <c r="D310" s="120"/>
      <c r="E310" s="357">
        <v>4</v>
      </c>
      <c r="F310" s="120"/>
      <c r="G310" s="120"/>
      <c r="H310" s="120"/>
      <c r="I310" s="120"/>
      <c r="J310" s="210">
        <v>133</v>
      </c>
      <c r="K310" s="174">
        <v>4263</v>
      </c>
      <c r="L310" s="798" t="s">
        <v>521</v>
      </c>
      <c r="M310" s="847"/>
      <c r="N310" s="134">
        <v>300000</v>
      </c>
      <c r="O310" s="134">
        <v>0</v>
      </c>
      <c r="P310" s="134">
        <v>0</v>
      </c>
      <c r="Q310" s="134">
        <v>80000</v>
      </c>
      <c r="R310" s="126">
        <v>0</v>
      </c>
      <c r="S310" s="134">
        <v>50000</v>
      </c>
      <c r="T310" s="555">
        <v>130000</v>
      </c>
      <c r="U310" s="134">
        <f>W310-T310</f>
        <v>-130000</v>
      </c>
      <c r="V310" s="319">
        <v>0</v>
      </c>
      <c r="W310" s="669">
        <v>0</v>
      </c>
      <c r="X310" s="669">
        <v>0</v>
      </c>
      <c r="Y310" s="660" t="e">
        <f>X310/W310</f>
        <v>#DIV/0!</v>
      </c>
      <c r="Z310" s="660">
        <v>90000</v>
      </c>
    </row>
    <row r="311" spans="1:50" s="439" customFormat="1" ht="12.75">
      <c r="A311" s="277"/>
      <c r="B311" s="277"/>
      <c r="C311" s="277"/>
      <c r="D311" s="277"/>
      <c r="E311" s="277"/>
      <c r="F311" s="277"/>
      <c r="G311" s="277"/>
      <c r="H311" s="277"/>
      <c r="I311" s="277"/>
      <c r="J311" s="277"/>
      <c r="K311" s="394"/>
      <c r="L311" s="817" t="s">
        <v>193</v>
      </c>
      <c r="M311" s="818"/>
      <c r="N311" s="530">
        <f aca="true" t="shared" si="118" ref="N311:Z311">N307</f>
        <v>300000</v>
      </c>
      <c r="O311" s="530">
        <f t="shared" si="118"/>
        <v>0</v>
      </c>
      <c r="P311" s="530">
        <v>0</v>
      </c>
      <c r="Q311" s="530">
        <f t="shared" si="118"/>
        <v>80000</v>
      </c>
      <c r="R311" s="392">
        <f t="shared" si="118"/>
        <v>0</v>
      </c>
      <c r="S311" s="530">
        <f t="shared" si="118"/>
        <v>50000</v>
      </c>
      <c r="T311" s="591">
        <f t="shared" si="118"/>
        <v>130000</v>
      </c>
      <c r="U311" s="530">
        <f>W311-T311</f>
        <v>-130000</v>
      </c>
      <c r="V311" s="393">
        <f t="shared" si="118"/>
        <v>0</v>
      </c>
      <c r="W311" s="466">
        <f>W307</f>
        <v>0</v>
      </c>
      <c r="X311" s="466">
        <f>X307</f>
        <v>0</v>
      </c>
      <c r="Y311" s="662" t="e">
        <f>X311/W311</f>
        <v>#DIV/0!</v>
      </c>
      <c r="Z311" s="662">
        <f t="shared" si="118"/>
        <v>90000</v>
      </c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/>
      <c r="AK311" s="250"/>
      <c r="AL311" s="250"/>
      <c r="AM311" s="250"/>
      <c r="AN311" s="250"/>
      <c r="AO311" s="250"/>
      <c r="AP311" s="250"/>
      <c r="AQ311" s="250"/>
      <c r="AR311" s="250"/>
      <c r="AS311" s="250"/>
      <c r="AT311" s="250"/>
      <c r="AU311" s="250"/>
      <c r="AV311" s="250"/>
      <c r="AW311" s="250"/>
      <c r="AX311" s="250"/>
    </row>
    <row r="312" spans="1:26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9"/>
      <c r="L312" s="19"/>
      <c r="M312" s="19"/>
      <c r="N312" s="27"/>
      <c r="O312" s="27"/>
      <c r="P312" s="27"/>
      <c r="Q312" s="27"/>
      <c r="R312" s="145"/>
      <c r="S312" s="27"/>
      <c r="T312" s="560"/>
      <c r="U312" s="27"/>
      <c r="V312" s="323"/>
      <c r="W312" s="680"/>
      <c r="X312" s="680"/>
      <c r="Y312" s="709"/>
      <c r="Z312" s="709"/>
    </row>
    <row r="313" spans="1:50" s="239" customFormat="1" ht="12">
      <c r="A313" s="432"/>
      <c r="B313" s="432"/>
      <c r="C313" s="432"/>
      <c r="D313" s="432"/>
      <c r="E313" s="432"/>
      <c r="F313" s="432"/>
      <c r="G313" s="432"/>
      <c r="H313" s="432"/>
      <c r="I313" s="432"/>
      <c r="J313" s="432"/>
      <c r="K313" s="478" t="s">
        <v>274</v>
      </c>
      <c r="L313" s="478" t="s">
        <v>381</v>
      </c>
      <c r="M313" s="478"/>
      <c r="N313" s="47"/>
      <c r="O313" s="47"/>
      <c r="P313" s="47"/>
      <c r="Q313" s="47"/>
      <c r="R313" s="476"/>
      <c r="S313" s="47"/>
      <c r="T313" s="593"/>
      <c r="U313" s="47"/>
      <c r="V313" s="477"/>
      <c r="W313" s="695"/>
      <c r="X313" s="695"/>
      <c r="Y313" s="734"/>
      <c r="Z313" s="734"/>
      <c r="AA313" s="258"/>
      <c r="AB313" s="258"/>
      <c r="AC313" s="258"/>
      <c r="AD313" s="258"/>
      <c r="AE313" s="258"/>
      <c r="AF313" s="258"/>
      <c r="AG313" s="258"/>
      <c r="AH313" s="258"/>
      <c r="AI313" s="258"/>
      <c r="AJ313" s="258"/>
      <c r="AK313" s="258"/>
      <c r="AL313" s="258"/>
      <c r="AM313" s="258"/>
      <c r="AN313" s="258"/>
      <c r="AO313" s="258"/>
      <c r="AP313" s="258"/>
      <c r="AQ313" s="258"/>
      <c r="AR313" s="258"/>
      <c r="AS313" s="258"/>
      <c r="AT313" s="258"/>
      <c r="AU313" s="258"/>
      <c r="AV313" s="258"/>
      <c r="AW313" s="258"/>
      <c r="AX313" s="258"/>
    </row>
    <row r="314" spans="1:50" s="239" customFormat="1" ht="12">
      <c r="A314" s="432"/>
      <c r="B314" s="432"/>
      <c r="C314" s="432"/>
      <c r="D314" s="432"/>
      <c r="E314" s="432"/>
      <c r="F314" s="432"/>
      <c r="G314" s="432"/>
      <c r="H314" s="432"/>
      <c r="I314" s="432"/>
      <c r="J314" s="432"/>
      <c r="K314" s="459" t="s">
        <v>25</v>
      </c>
      <c r="L314" s="870" t="s">
        <v>59</v>
      </c>
      <c r="M314" s="870"/>
      <c r="N314" s="511"/>
      <c r="O314" s="511"/>
      <c r="P314" s="511"/>
      <c r="Q314" s="511"/>
      <c r="R314" s="435"/>
      <c r="S314" s="511"/>
      <c r="T314" s="565"/>
      <c r="U314" s="511"/>
      <c r="V314" s="436"/>
      <c r="W314" s="435"/>
      <c r="X314" s="435"/>
      <c r="Y314" s="711"/>
      <c r="Z314" s="711"/>
      <c r="AA314" s="258"/>
      <c r="AB314" s="258"/>
      <c r="AC314" s="258"/>
      <c r="AD314" s="258"/>
      <c r="AE314" s="258"/>
      <c r="AF314" s="258"/>
      <c r="AG314" s="258"/>
      <c r="AH314" s="258"/>
      <c r="AI314" s="258"/>
      <c r="AJ314" s="258"/>
      <c r="AK314" s="258"/>
      <c r="AL314" s="258"/>
      <c r="AM314" s="258"/>
      <c r="AN314" s="258"/>
      <c r="AO314" s="258"/>
      <c r="AP314" s="258"/>
      <c r="AQ314" s="258"/>
      <c r="AR314" s="258"/>
      <c r="AS314" s="258"/>
      <c r="AT314" s="258"/>
      <c r="AU314" s="258"/>
      <c r="AV314" s="258"/>
      <c r="AW314" s="258"/>
      <c r="AX314" s="258"/>
    </row>
    <row r="315" spans="1:50" s="239" customFormat="1" ht="12">
      <c r="A315" s="432" t="s">
        <v>275</v>
      </c>
      <c r="B315" s="432"/>
      <c r="C315" s="432"/>
      <c r="D315" s="432"/>
      <c r="E315" s="432"/>
      <c r="F315" s="432"/>
      <c r="G315" s="432"/>
      <c r="H315" s="432"/>
      <c r="I315" s="432"/>
      <c r="J315" s="432">
        <v>300</v>
      </c>
      <c r="K315" s="452" t="s">
        <v>184</v>
      </c>
      <c r="L315" s="452"/>
      <c r="M315" s="452"/>
      <c r="N315" s="516"/>
      <c r="O315" s="516"/>
      <c r="P315" s="516"/>
      <c r="Q315" s="516"/>
      <c r="R315" s="442"/>
      <c r="S315" s="516"/>
      <c r="T315" s="571"/>
      <c r="U315" s="516"/>
      <c r="V315" s="443"/>
      <c r="W315" s="442"/>
      <c r="X315" s="442"/>
      <c r="Y315" s="719"/>
      <c r="Z315" s="719"/>
      <c r="AA315" s="258"/>
      <c r="AB315" s="258"/>
      <c r="AC315" s="258"/>
      <c r="AD315" s="258"/>
      <c r="AE315" s="258"/>
      <c r="AF315" s="258"/>
      <c r="AG315" s="258"/>
      <c r="AH315" s="258"/>
      <c r="AI315" s="258"/>
      <c r="AJ315" s="258"/>
      <c r="AK315" s="258"/>
      <c r="AL315" s="258"/>
      <c r="AM315" s="258"/>
      <c r="AN315" s="258"/>
      <c r="AO315" s="258"/>
      <c r="AP315" s="258"/>
      <c r="AQ315" s="258"/>
      <c r="AR315" s="258"/>
      <c r="AS315" s="258"/>
      <c r="AT315" s="258"/>
      <c r="AU315" s="258"/>
      <c r="AV315" s="258"/>
      <c r="AW315" s="258"/>
      <c r="AX315" s="258"/>
    </row>
    <row r="316" spans="1:26" s="161" customFormat="1" ht="12.75">
      <c r="A316" s="172" t="s">
        <v>276</v>
      </c>
      <c r="B316" s="120">
        <v>1</v>
      </c>
      <c r="C316" s="120"/>
      <c r="D316" s="120"/>
      <c r="E316" s="120"/>
      <c r="F316" s="120"/>
      <c r="G316" s="120"/>
      <c r="H316" s="120"/>
      <c r="I316" s="120"/>
      <c r="J316" s="211" t="s">
        <v>382</v>
      </c>
      <c r="K316" s="125">
        <v>3</v>
      </c>
      <c r="L316" s="125" t="s">
        <v>0</v>
      </c>
      <c r="M316" s="125"/>
      <c r="N316" s="134">
        <f aca="true" t="shared" si="119" ref="N316:T316">N323+N318+N320</f>
        <v>230000</v>
      </c>
      <c r="O316" s="134">
        <f t="shared" si="119"/>
        <v>288000</v>
      </c>
      <c r="P316" s="134">
        <f t="shared" si="119"/>
        <v>280000</v>
      </c>
      <c r="Q316" s="134">
        <f t="shared" si="119"/>
        <v>270000</v>
      </c>
      <c r="R316" s="126">
        <f t="shared" si="119"/>
        <v>10000</v>
      </c>
      <c r="S316" s="134">
        <f t="shared" si="119"/>
        <v>0</v>
      </c>
      <c r="T316" s="555">
        <f t="shared" si="119"/>
        <v>270000</v>
      </c>
      <c r="U316" s="134">
        <f aca="true" t="shared" si="120" ref="U316:U328">W316-T316</f>
        <v>-120000</v>
      </c>
      <c r="V316" s="319">
        <f>V323+V318+V320</f>
        <v>100000</v>
      </c>
      <c r="W316" s="669">
        <f>W317+W320+W323</f>
        <v>150000</v>
      </c>
      <c r="X316" s="669">
        <f>X317+X320+X323</f>
        <v>250000</v>
      </c>
      <c r="Y316" s="660">
        <f>X316/W316</f>
        <v>1.6666666666666667</v>
      </c>
      <c r="Z316" s="660">
        <f>Z323+Z318+Z320</f>
        <v>270000</v>
      </c>
    </row>
    <row r="317" spans="1:26" s="161" customFormat="1" ht="12.75">
      <c r="A317" s="172" t="s">
        <v>276</v>
      </c>
      <c r="B317" s="120">
        <v>1</v>
      </c>
      <c r="C317" s="120"/>
      <c r="D317" s="120"/>
      <c r="E317" s="120"/>
      <c r="F317" s="120"/>
      <c r="G317" s="120"/>
      <c r="H317" s="120"/>
      <c r="I317" s="120"/>
      <c r="J317" s="211" t="s">
        <v>382</v>
      </c>
      <c r="K317" s="202">
        <v>36</v>
      </c>
      <c r="L317" s="183" t="s">
        <v>546</v>
      </c>
      <c r="M317" s="184"/>
      <c r="N317" s="134">
        <f aca="true" t="shared" si="121" ref="N317:Z318">N318</f>
        <v>0</v>
      </c>
      <c r="O317" s="134">
        <f t="shared" si="121"/>
        <v>0</v>
      </c>
      <c r="P317" s="134">
        <f t="shared" si="121"/>
        <v>0</v>
      </c>
      <c r="Q317" s="134">
        <f t="shared" si="121"/>
        <v>0</v>
      </c>
      <c r="R317" s="126">
        <f t="shared" si="121"/>
        <v>0</v>
      </c>
      <c r="S317" s="134">
        <f t="shared" si="121"/>
        <v>0</v>
      </c>
      <c r="T317" s="555">
        <f t="shared" si="121"/>
        <v>0</v>
      </c>
      <c r="U317" s="134">
        <f t="shared" si="120"/>
        <v>0</v>
      </c>
      <c r="V317" s="319">
        <f t="shared" si="121"/>
        <v>0</v>
      </c>
      <c r="W317" s="669">
        <f>W318</f>
        <v>0</v>
      </c>
      <c r="X317" s="669">
        <f>X318</f>
        <v>0</v>
      </c>
      <c r="Y317" s="660" t="e">
        <f aca="true" t="shared" si="122" ref="Y317:Y328">X317/W317</f>
        <v>#DIV/0!</v>
      </c>
      <c r="Z317" s="660">
        <f t="shared" si="121"/>
        <v>0</v>
      </c>
    </row>
    <row r="318" spans="1:26" s="161" customFormat="1" ht="12.75">
      <c r="A318" s="172" t="s">
        <v>276</v>
      </c>
      <c r="B318" s="120">
        <v>1</v>
      </c>
      <c r="C318" s="120"/>
      <c r="D318" s="120"/>
      <c r="E318" s="120"/>
      <c r="F318" s="120"/>
      <c r="G318" s="120"/>
      <c r="H318" s="120"/>
      <c r="I318" s="120"/>
      <c r="J318" s="211" t="s">
        <v>382</v>
      </c>
      <c r="K318" s="125">
        <v>366</v>
      </c>
      <c r="L318" s="212" t="s">
        <v>547</v>
      </c>
      <c r="M318" s="213"/>
      <c r="N318" s="134">
        <f t="shared" si="121"/>
        <v>0</v>
      </c>
      <c r="O318" s="134">
        <f t="shared" si="121"/>
        <v>0</v>
      </c>
      <c r="P318" s="134">
        <f t="shared" si="121"/>
        <v>0</v>
      </c>
      <c r="Q318" s="134">
        <f t="shared" si="121"/>
        <v>0</v>
      </c>
      <c r="R318" s="126">
        <f t="shared" si="121"/>
        <v>0</v>
      </c>
      <c r="S318" s="134">
        <f t="shared" si="121"/>
        <v>0</v>
      </c>
      <c r="T318" s="555">
        <f t="shared" si="121"/>
        <v>0</v>
      </c>
      <c r="U318" s="134">
        <f t="shared" si="120"/>
        <v>0</v>
      </c>
      <c r="V318" s="319">
        <f t="shared" si="121"/>
        <v>0</v>
      </c>
      <c r="W318" s="669">
        <f>W319</f>
        <v>0</v>
      </c>
      <c r="X318" s="669">
        <f>X319</f>
        <v>0</v>
      </c>
      <c r="Y318" s="660" t="e">
        <f t="shared" si="122"/>
        <v>#DIV/0!</v>
      </c>
      <c r="Z318" s="660">
        <f t="shared" si="121"/>
        <v>0</v>
      </c>
    </row>
    <row r="319" spans="1:26" s="161" customFormat="1" ht="12.75">
      <c r="A319" s="172" t="s">
        <v>276</v>
      </c>
      <c r="B319" s="120">
        <v>1</v>
      </c>
      <c r="C319" s="120"/>
      <c r="D319" s="120"/>
      <c r="E319" s="120"/>
      <c r="F319" s="120"/>
      <c r="G319" s="120"/>
      <c r="H319" s="120"/>
      <c r="I319" s="120"/>
      <c r="J319" s="211" t="s">
        <v>382</v>
      </c>
      <c r="K319" s="202">
        <v>3662</v>
      </c>
      <c r="L319" s="183" t="s">
        <v>548</v>
      </c>
      <c r="M319" s="184"/>
      <c r="N319" s="134">
        <v>0</v>
      </c>
      <c r="O319" s="134">
        <v>0</v>
      </c>
      <c r="P319" s="134">
        <v>0</v>
      </c>
      <c r="Q319" s="134">
        <v>0</v>
      </c>
      <c r="R319" s="126">
        <v>0</v>
      </c>
      <c r="S319" s="134">
        <v>0</v>
      </c>
      <c r="T319" s="555">
        <v>0</v>
      </c>
      <c r="U319" s="134">
        <f t="shared" si="120"/>
        <v>0</v>
      </c>
      <c r="V319" s="319">
        <v>0</v>
      </c>
      <c r="W319" s="669">
        <v>0</v>
      </c>
      <c r="X319" s="669">
        <v>0</v>
      </c>
      <c r="Y319" s="660" t="e">
        <f t="shared" si="122"/>
        <v>#DIV/0!</v>
      </c>
      <c r="Z319" s="660">
        <v>0</v>
      </c>
    </row>
    <row r="320" spans="1:26" s="161" customFormat="1" ht="12.75">
      <c r="A320" s="172" t="s">
        <v>276</v>
      </c>
      <c r="B320" s="120">
        <v>1</v>
      </c>
      <c r="C320" s="120"/>
      <c r="D320" s="120"/>
      <c r="E320" s="120"/>
      <c r="F320" s="120"/>
      <c r="G320" s="120"/>
      <c r="H320" s="120"/>
      <c r="I320" s="120"/>
      <c r="J320" s="214" t="s">
        <v>382</v>
      </c>
      <c r="K320" s="202">
        <v>37</v>
      </c>
      <c r="L320" s="183" t="s">
        <v>579</v>
      </c>
      <c r="M320" s="184"/>
      <c r="N320" s="134">
        <f aca="true" t="shared" si="123" ref="N320:Z321">N321</f>
        <v>0</v>
      </c>
      <c r="O320" s="134">
        <f t="shared" si="123"/>
        <v>30000</v>
      </c>
      <c r="P320" s="134">
        <f t="shared" si="123"/>
        <v>30000</v>
      </c>
      <c r="Q320" s="134">
        <f t="shared" si="123"/>
        <v>10000</v>
      </c>
      <c r="R320" s="126">
        <f t="shared" si="123"/>
        <v>10000</v>
      </c>
      <c r="S320" s="134">
        <f t="shared" si="123"/>
        <v>0</v>
      </c>
      <c r="T320" s="555">
        <f t="shared" si="123"/>
        <v>10000</v>
      </c>
      <c r="U320" s="134">
        <f t="shared" si="120"/>
        <v>-10000</v>
      </c>
      <c r="V320" s="319">
        <f t="shared" si="123"/>
        <v>0</v>
      </c>
      <c r="W320" s="669">
        <f>W321</f>
        <v>0</v>
      </c>
      <c r="X320" s="669">
        <f>X321</f>
        <v>0</v>
      </c>
      <c r="Y320" s="660" t="e">
        <f t="shared" si="122"/>
        <v>#DIV/0!</v>
      </c>
      <c r="Z320" s="660">
        <f t="shared" si="123"/>
        <v>10000</v>
      </c>
    </row>
    <row r="321" spans="1:26" s="161" customFormat="1" ht="12.75">
      <c r="A321" s="172" t="s">
        <v>276</v>
      </c>
      <c r="B321" s="120">
        <v>1</v>
      </c>
      <c r="C321" s="120"/>
      <c r="D321" s="120"/>
      <c r="E321" s="120"/>
      <c r="F321" s="120"/>
      <c r="G321" s="120"/>
      <c r="H321" s="120"/>
      <c r="I321" s="120"/>
      <c r="J321" s="214" t="s">
        <v>382</v>
      </c>
      <c r="K321" s="125">
        <v>372</v>
      </c>
      <c r="L321" s="212" t="s">
        <v>580</v>
      </c>
      <c r="M321" s="213"/>
      <c r="N321" s="134">
        <f t="shared" si="123"/>
        <v>0</v>
      </c>
      <c r="O321" s="134">
        <f t="shared" si="123"/>
        <v>30000</v>
      </c>
      <c r="P321" s="134">
        <f t="shared" si="123"/>
        <v>30000</v>
      </c>
      <c r="Q321" s="134">
        <f t="shared" si="123"/>
        <v>10000</v>
      </c>
      <c r="R321" s="126">
        <f t="shared" si="123"/>
        <v>10000</v>
      </c>
      <c r="S321" s="134">
        <f t="shared" si="123"/>
        <v>0</v>
      </c>
      <c r="T321" s="555">
        <f t="shared" si="123"/>
        <v>10000</v>
      </c>
      <c r="U321" s="134">
        <f t="shared" si="120"/>
        <v>-10000</v>
      </c>
      <c r="V321" s="319">
        <f t="shared" si="123"/>
        <v>0</v>
      </c>
      <c r="W321" s="669">
        <f>W322</f>
        <v>0</v>
      </c>
      <c r="X321" s="669">
        <f>X322</f>
        <v>0</v>
      </c>
      <c r="Y321" s="660" t="e">
        <f t="shared" si="122"/>
        <v>#DIV/0!</v>
      </c>
      <c r="Z321" s="660">
        <f t="shared" si="123"/>
        <v>10000</v>
      </c>
    </row>
    <row r="322" spans="1:26" s="161" customFormat="1" ht="12.75">
      <c r="A322" s="172" t="s">
        <v>276</v>
      </c>
      <c r="B322" s="120">
        <v>1</v>
      </c>
      <c r="C322" s="120"/>
      <c r="D322" s="120"/>
      <c r="E322" s="120"/>
      <c r="F322" s="120"/>
      <c r="G322" s="120"/>
      <c r="H322" s="120"/>
      <c r="I322" s="120"/>
      <c r="J322" s="214" t="s">
        <v>382</v>
      </c>
      <c r="K322" s="202">
        <v>3721</v>
      </c>
      <c r="L322" s="183" t="s">
        <v>581</v>
      </c>
      <c r="M322" s="184"/>
      <c r="N322" s="134">
        <v>0</v>
      </c>
      <c r="O322" s="134">
        <v>30000</v>
      </c>
      <c r="P322" s="134">
        <v>30000</v>
      </c>
      <c r="Q322" s="134">
        <v>10000</v>
      </c>
      <c r="R322" s="126">
        <v>10000</v>
      </c>
      <c r="S322" s="134">
        <v>0</v>
      </c>
      <c r="T322" s="555">
        <v>10000</v>
      </c>
      <c r="U322" s="134">
        <f t="shared" si="120"/>
        <v>-10000</v>
      </c>
      <c r="V322" s="319">
        <v>0</v>
      </c>
      <c r="W322" s="669">
        <v>0</v>
      </c>
      <c r="X322" s="669">
        <v>0</v>
      </c>
      <c r="Y322" s="660" t="e">
        <f t="shared" si="122"/>
        <v>#DIV/0!</v>
      </c>
      <c r="Z322" s="660">
        <v>10000</v>
      </c>
    </row>
    <row r="323" spans="1:26" s="161" customFormat="1" ht="12.75">
      <c r="A323" s="172" t="s">
        <v>276</v>
      </c>
      <c r="B323" s="120">
        <v>1</v>
      </c>
      <c r="C323" s="120"/>
      <c r="D323" s="120"/>
      <c r="E323" s="120"/>
      <c r="F323" s="120"/>
      <c r="G323" s="120"/>
      <c r="H323" s="120"/>
      <c r="I323" s="120"/>
      <c r="J323" s="211" t="s">
        <v>382</v>
      </c>
      <c r="K323" s="174">
        <v>38</v>
      </c>
      <c r="L323" s="800" t="s">
        <v>105</v>
      </c>
      <c r="M323" s="799"/>
      <c r="N323" s="134">
        <f aca="true" t="shared" si="124" ref="N323:Z324">N324</f>
        <v>230000</v>
      </c>
      <c r="O323" s="134">
        <f t="shared" si="124"/>
        <v>258000</v>
      </c>
      <c r="P323" s="134">
        <f t="shared" si="124"/>
        <v>250000</v>
      </c>
      <c r="Q323" s="134">
        <f t="shared" si="124"/>
        <v>260000</v>
      </c>
      <c r="R323" s="126">
        <f t="shared" si="124"/>
        <v>0</v>
      </c>
      <c r="S323" s="134">
        <f t="shared" si="124"/>
        <v>0</v>
      </c>
      <c r="T323" s="555">
        <f t="shared" si="124"/>
        <v>260000</v>
      </c>
      <c r="U323" s="134">
        <f t="shared" si="120"/>
        <v>-110000</v>
      </c>
      <c r="V323" s="319">
        <f t="shared" si="124"/>
        <v>100000</v>
      </c>
      <c r="W323" s="669">
        <f>W324</f>
        <v>150000</v>
      </c>
      <c r="X323" s="669">
        <f>X324</f>
        <v>250000</v>
      </c>
      <c r="Y323" s="660">
        <f t="shared" si="122"/>
        <v>1.6666666666666667</v>
      </c>
      <c r="Z323" s="660">
        <f t="shared" si="124"/>
        <v>260000</v>
      </c>
    </row>
    <row r="324" spans="1:26" s="161" customFormat="1" ht="12.75">
      <c r="A324" s="172" t="s">
        <v>276</v>
      </c>
      <c r="B324" s="120">
        <v>1</v>
      </c>
      <c r="C324" s="120"/>
      <c r="D324" s="120"/>
      <c r="E324" s="120"/>
      <c r="F324" s="120"/>
      <c r="G324" s="120"/>
      <c r="H324" s="120"/>
      <c r="I324" s="120"/>
      <c r="J324" s="211" t="s">
        <v>382</v>
      </c>
      <c r="K324" s="169">
        <v>381</v>
      </c>
      <c r="L324" s="803" t="s">
        <v>12</v>
      </c>
      <c r="M324" s="804"/>
      <c r="N324" s="134">
        <f t="shared" si="124"/>
        <v>230000</v>
      </c>
      <c r="O324" s="134">
        <f t="shared" si="124"/>
        <v>258000</v>
      </c>
      <c r="P324" s="134">
        <f t="shared" si="124"/>
        <v>250000</v>
      </c>
      <c r="Q324" s="134">
        <f t="shared" si="124"/>
        <v>260000</v>
      </c>
      <c r="R324" s="126">
        <f t="shared" si="124"/>
        <v>0</v>
      </c>
      <c r="S324" s="134">
        <f t="shared" si="124"/>
        <v>0</v>
      </c>
      <c r="T324" s="555">
        <f t="shared" si="124"/>
        <v>260000</v>
      </c>
      <c r="U324" s="134">
        <f t="shared" si="120"/>
        <v>-110000</v>
      </c>
      <c r="V324" s="319">
        <f t="shared" si="124"/>
        <v>100000</v>
      </c>
      <c r="W324" s="669">
        <f>W325</f>
        <v>150000</v>
      </c>
      <c r="X324" s="669">
        <f>X325</f>
        <v>250000</v>
      </c>
      <c r="Y324" s="660">
        <f t="shared" si="122"/>
        <v>1.6666666666666667</v>
      </c>
      <c r="Z324" s="660">
        <f t="shared" si="124"/>
        <v>260000</v>
      </c>
    </row>
    <row r="325" spans="1:26" s="161" customFormat="1" ht="12.75">
      <c r="A325" s="172" t="s">
        <v>276</v>
      </c>
      <c r="B325" s="120">
        <v>1</v>
      </c>
      <c r="C325" s="120"/>
      <c r="D325" s="120"/>
      <c r="E325" s="120"/>
      <c r="F325" s="120"/>
      <c r="G325" s="120"/>
      <c r="H325" s="120"/>
      <c r="I325" s="120"/>
      <c r="J325" s="211" t="s">
        <v>382</v>
      </c>
      <c r="K325" s="174">
        <v>3811</v>
      </c>
      <c r="L325" s="800" t="s">
        <v>97</v>
      </c>
      <c r="M325" s="799"/>
      <c r="N325" s="134">
        <v>230000</v>
      </c>
      <c r="O325" s="134">
        <v>258000</v>
      </c>
      <c r="P325" s="134">
        <v>250000</v>
      </c>
      <c r="Q325" s="134">
        <v>260000</v>
      </c>
      <c r="R325" s="126">
        <v>0</v>
      </c>
      <c r="S325" s="134">
        <v>0</v>
      </c>
      <c r="T325" s="555">
        <v>260000</v>
      </c>
      <c r="U325" s="134">
        <f t="shared" si="120"/>
        <v>-110000</v>
      </c>
      <c r="V325" s="319">
        <v>100000</v>
      </c>
      <c r="W325" s="669">
        <v>150000</v>
      </c>
      <c r="X325" s="669">
        <v>250000</v>
      </c>
      <c r="Y325" s="660">
        <f t="shared" si="122"/>
        <v>1.6666666666666667</v>
      </c>
      <c r="Z325" s="660">
        <v>260000</v>
      </c>
    </row>
    <row r="326" spans="1:26" s="161" customFormat="1" ht="12.75">
      <c r="A326" s="172" t="s">
        <v>276</v>
      </c>
      <c r="B326" s="120">
        <v>1</v>
      </c>
      <c r="C326" s="120"/>
      <c r="D326" s="120"/>
      <c r="E326" s="120"/>
      <c r="F326" s="120"/>
      <c r="G326" s="120"/>
      <c r="H326" s="120"/>
      <c r="I326" s="120"/>
      <c r="J326" s="211" t="s">
        <v>382</v>
      </c>
      <c r="K326" s="174">
        <v>4</v>
      </c>
      <c r="L326" s="274" t="s">
        <v>1</v>
      </c>
      <c r="M326" s="178"/>
      <c r="N326" s="134">
        <f aca="true" t="shared" si="125" ref="N326:Z327">N327</f>
        <v>0</v>
      </c>
      <c r="O326" s="134">
        <f t="shared" si="125"/>
        <v>120000</v>
      </c>
      <c r="P326" s="134">
        <f t="shared" si="125"/>
        <v>83196</v>
      </c>
      <c r="Q326" s="134">
        <f t="shared" si="125"/>
        <v>0</v>
      </c>
      <c r="R326" s="126">
        <f t="shared" si="125"/>
        <v>0</v>
      </c>
      <c r="S326" s="134">
        <f t="shared" si="125"/>
        <v>0</v>
      </c>
      <c r="T326" s="555">
        <f t="shared" si="125"/>
        <v>0</v>
      </c>
      <c r="U326" s="134">
        <f t="shared" si="120"/>
        <v>0</v>
      </c>
      <c r="V326" s="319">
        <f t="shared" si="125"/>
        <v>0</v>
      </c>
      <c r="W326" s="669">
        <f>W327</f>
        <v>0</v>
      </c>
      <c r="X326" s="669">
        <f>X327</f>
        <v>0</v>
      </c>
      <c r="Y326" s="660" t="e">
        <f t="shared" si="122"/>
        <v>#DIV/0!</v>
      </c>
      <c r="Z326" s="660">
        <f t="shared" si="125"/>
        <v>0</v>
      </c>
    </row>
    <row r="327" spans="1:26" s="161" customFormat="1" ht="12.75">
      <c r="A327" s="172" t="s">
        <v>276</v>
      </c>
      <c r="B327" s="120">
        <v>1</v>
      </c>
      <c r="C327" s="120"/>
      <c r="D327" s="120"/>
      <c r="E327" s="120"/>
      <c r="F327" s="120"/>
      <c r="G327" s="120"/>
      <c r="H327" s="120"/>
      <c r="I327" s="120"/>
      <c r="J327" s="211" t="s">
        <v>382</v>
      </c>
      <c r="K327" s="125">
        <v>421</v>
      </c>
      <c r="L327" s="207" t="s">
        <v>13</v>
      </c>
      <c r="M327" s="208"/>
      <c r="N327" s="134">
        <f t="shared" si="125"/>
        <v>0</v>
      </c>
      <c r="O327" s="134">
        <f t="shared" si="125"/>
        <v>120000</v>
      </c>
      <c r="P327" s="134">
        <f t="shared" si="125"/>
        <v>83196</v>
      </c>
      <c r="Q327" s="134">
        <f t="shared" si="125"/>
        <v>0</v>
      </c>
      <c r="R327" s="126">
        <f t="shared" si="125"/>
        <v>0</v>
      </c>
      <c r="S327" s="134">
        <f t="shared" si="125"/>
        <v>0</v>
      </c>
      <c r="T327" s="555">
        <f t="shared" si="125"/>
        <v>0</v>
      </c>
      <c r="U327" s="134">
        <f t="shared" si="120"/>
        <v>0</v>
      </c>
      <c r="V327" s="319">
        <f t="shared" si="125"/>
        <v>0</v>
      </c>
      <c r="W327" s="669">
        <f>W328</f>
        <v>0</v>
      </c>
      <c r="X327" s="669">
        <f>X328</f>
        <v>0</v>
      </c>
      <c r="Y327" s="660" t="e">
        <f t="shared" si="122"/>
        <v>#DIV/0!</v>
      </c>
      <c r="Z327" s="660">
        <f t="shared" si="125"/>
        <v>0</v>
      </c>
    </row>
    <row r="328" spans="1:26" s="161" customFormat="1" ht="24" customHeight="1">
      <c r="A328" s="172" t="s">
        <v>276</v>
      </c>
      <c r="B328" s="120">
        <v>1</v>
      </c>
      <c r="C328" s="120"/>
      <c r="D328" s="120"/>
      <c r="E328" s="120"/>
      <c r="F328" s="120"/>
      <c r="G328" s="120"/>
      <c r="H328" s="120"/>
      <c r="I328" s="120"/>
      <c r="J328" s="211" t="s">
        <v>382</v>
      </c>
      <c r="K328" s="174">
        <v>4213</v>
      </c>
      <c r="L328" s="832" t="s">
        <v>549</v>
      </c>
      <c r="M328" s="833"/>
      <c r="N328" s="134">
        <v>0</v>
      </c>
      <c r="O328" s="134">
        <v>120000</v>
      </c>
      <c r="P328" s="134">
        <v>83196</v>
      </c>
      <c r="Q328" s="134">
        <v>0</v>
      </c>
      <c r="R328" s="126">
        <v>0</v>
      </c>
      <c r="S328" s="134">
        <v>0</v>
      </c>
      <c r="T328" s="555">
        <v>0</v>
      </c>
      <c r="U328" s="134">
        <f t="shared" si="120"/>
        <v>0</v>
      </c>
      <c r="V328" s="319">
        <v>0</v>
      </c>
      <c r="W328" s="669">
        <v>0</v>
      </c>
      <c r="X328" s="669">
        <v>0</v>
      </c>
      <c r="Y328" s="660" t="e">
        <f t="shared" si="122"/>
        <v>#DIV/0!</v>
      </c>
      <c r="Z328" s="660">
        <v>0</v>
      </c>
    </row>
    <row r="329" spans="1:50" s="437" customFormat="1" ht="12">
      <c r="A329" s="432"/>
      <c r="B329" s="432"/>
      <c r="C329" s="432"/>
      <c r="D329" s="432"/>
      <c r="E329" s="432"/>
      <c r="F329" s="432"/>
      <c r="G329" s="432"/>
      <c r="H329" s="432"/>
      <c r="I329" s="432"/>
      <c r="J329" s="432"/>
      <c r="K329" s="472"/>
      <c r="L329" s="848" t="s">
        <v>193</v>
      </c>
      <c r="M329" s="849"/>
      <c r="N329" s="530">
        <f aca="true" t="shared" si="126" ref="N329:Z329">N316</f>
        <v>230000</v>
      </c>
      <c r="O329" s="530">
        <f>SUM(O316+O326)</f>
        <v>408000</v>
      </c>
      <c r="P329" s="530">
        <f>SUM(P316+P326)</f>
        <v>363196</v>
      </c>
      <c r="Q329" s="530">
        <f t="shared" si="126"/>
        <v>270000</v>
      </c>
      <c r="R329" s="466">
        <f t="shared" si="126"/>
        <v>10000</v>
      </c>
      <c r="S329" s="530">
        <f t="shared" si="126"/>
        <v>0</v>
      </c>
      <c r="T329" s="591">
        <f t="shared" si="126"/>
        <v>270000</v>
      </c>
      <c r="U329" s="530">
        <f t="shared" si="126"/>
        <v>-120000</v>
      </c>
      <c r="V329" s="467">
        <f t="shared" si="126"/>
        <v>100000</v>
      </c>
      <c r="W329" s="466">
        <f>W316+W326</f>
        <v>150000</v>
      </c>
      <c r="X329" s="466">
        <f>X316+X326</f>
        <v>250000</v>
      </c>
      <c r="Y329" s="662">
        <f>X329/W329</f>
        <v>1.6666666666666667</v>
      </c>
      <c r="Z329" s="662">
        <f t="shared" si="126"/>
        <v>270000</v>
      </c>
      <c r="AA329" s="258"/>
      <c r="AB329" s="258"/>
      <c r="AC329" s="258"/>
      <c r="AD329" s="258"/>
      <c r="AE329" s="258"/>
      <c r="AF329" s="258"/>
      <c r="AG329" s="258"/>
      <c r="AH329" s="258"/>
      <c r="AI329" s="258"/>
      <c r="AJ329" s="258"/>
      <c r="AK329" s="258"/>
      <c r="AL329" s="258"/>
      <c r="AM329" s="258"/>
      <c r="AN329" s="258"/>
      <c r="AO329" s="258"/>
      <c r="AP329" s="258"/>
      <c r="AQ329" s="258"/>
      <c r="AR329" s="258"/>
      <c r="AS329" s="258"/>
      <c r="AT329" s="258"/>
      <c r="AU329" s="258"/>
      <c r="AV329" s="258"/>
      <c r="AW329" s="258"/>
      <c r="AX329" s="258"/>
    </row>
    <row r="330" spans="1:26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42"/>
      <c r="L330" s="42"/>
      <c r="M330" s="42"/>
      <c r="N330" s="46"/>
      <c r="O330" s="46"/>
      <c r="P330" s="46"/>
      <c r="Q330" s="46"/>
      <c r="R330" s="132"/>
      <c r="S330" s="46"/>
      <c r="T330" s="590"/>
      <c r="U330" s="46"/>
      <c r="V330" s="339"/>
      <c r="W330" s="680"/>
      <c r="X330" s="680"/>
      <c r="Y330" s="729"/>
      <c r="Z330" s="729"/>
    </row>
    <row r="331" spans="1:50" s="239" customFormat="1" ht="12">
      <c r="A331" s="432" t="s">
        <v>281</v>
      </c>
      <c r="B331" s="432"/>
      <c r="C331" s="432"/>
      <c r="D331" s="432"/>
      <c r="E331" s="432"/>
      <c r="F331" s="432"/>
      <c r="G331" s="432"/>
      <c r="H331" s="432"/>
      <c r="I331" s="432"/>
      <c r="J331" s="432">
        <v>321</v>
      </c>
      <c r="K331" s="459" t="s">
        <v>57</v>
      </c>
      <c r="L331" s="459" t="s">
        <v>60</v>
      </c>
      <c r="M331" s="430"/>
      <c r="N331" s="511"/>
      <c r="O331" s="511"/>
      <c r="P331" s="511"/>
      <c r="Q331" s="511"/>
      <c r="R331" s="435"/>
      <c r="S331" s="511"/>
      <c r="T331" s="565"/>
      <c r="U331" s="511"/>
      <c r="V331" s="436"/>
      <c r="W331" s="435"/>
      <c r="X331" s="435"/>
      <c r="Y331" s="711"/>
      <c r="Z331" s="711"/>
      <c r="AA331" s="258"/>
      <c r="AB331" s="258"/>
      <c r="AC331" s="258"/>
      <c r="AD331" s="258"/>
      <c r="AE331" s="258"/>
      <c r="AF331" s="258"/>
      <c r="AG331" s="258"/>
      <c r="AH331" s="258"/>
      <c r="AI331" s="258"/>
      <c r="AJ331" s="258"/>
      <c r="AK331" s="258"/>
      <c r="AL331" s="258"/>
      <c r="AM331" s="258"/>
      <c r="AN331" s="258"/>
      <c r="AO331" s="258"/>
      <c r="AP331" s="258"/>
      <c r="AQ331" s="258"/>
      <c r="AR331" s="258"/>
      <c r="AS331" s="258"/>
      <c r="AT331" s="258"/>
      <c r="AU331" s="258"/>
      <c r="AV331" s="258"/>
      <c r="AW331" s="258"/>
      <c r="AX331" s="258"/>
    </row>
    <row r="332" spans="1:26" s="161" customFormat="1" ht="12.75">
      <c r="A332" s="172" t="s">
        <v>281</v>
      </c>
      <c r="B332" s="120">
        <v>1</v>
      </c>
      <c r="C332" s="120"/>
      <c r="D332" s="120"/>
      <c r="E332" s="120"/>
      <c r="F332" s="120"/>
      <c r="G332" s="120"/>
      <c r="H332" s="120"/>
      <c r="I332" s="120"/>
      <c r="J332" s="120">
        <v>321</v>
      </c>
      <c r="K332" s="125">
        <v>3</v>
      </c>
      <c r="L332" s="803" t="s">
        <v>0</v>
      </c>
      <c r="M332" s="850"/>
      <c r="N332" s="134">
        <f aca="true" t="shared" si="127" ref="N332:Z332">N333+N339</f>
        <v>15000</v>
      </c>
      <c r="O332" s="36">
        <f>O333+O339</f>
        <v>30300</v>
      </c>
      <c r="P332" s="134">
        <f>P333+P339</f>
        <v>24615</v>
      </c>
      <c r="Q332" s="134">
        <f t="shared" si="127"/>
        <v>35000</v>
      </c>
      <c r="R332" s="126">
        <f t="shared" si="127"/>
        <v>0</v>
      </c>
      <c r="S332" s="134">
        <f t="shared" si="127"/>
        <v>0</v>
      </c>
      <c r="T332" s="555">
        <f t="shared" si="127"/>
        <v>35000</v>
      </c>
      <c r="U332" s="134">
        <f aca="true" t="shared" si="128" ref="U332:U347">W332-T332</f>
        <v>-15000</v>
      </c>
      <c r="V332" s="319">
        <f t="shared" si="127"/>
        <v>20000</v>
      </c>
      <c r="W332" s="669">
        <f>W333+W339</f>
        <v>20000</v>
      </c>
      <c r="X332" s="669">
        <f>X333+X339</f>
        <v>19750</v>
      </c>
      <c r="Y332" s="660">
        <f>X332/W332</f>
        <v>0.9875</v>
      </c>
      <c r="Z332" s="660">
        <f t="shared" si="127"/>
        <v>35000</v>
      </c>
    </row>
    <row r="333" spans="1:26" s="161" customFormat="1" ht="12.75">
      <c r="A333" s="172" t="s">
        <v>281</v>
      </c>
      <c r="B333" s="120">
        <v>1</v>
      </c>
      <c r="C333" s="120"/>
      <c r="D333" s="120"/>
      <c r="E333" s="120"/>
      <c r="F333" s="120"/>
      <c r="G333" s="120"/>
      <c r="H333" s="120"/>
      <c r="I333" s="120"/>
      <c r="J333" s="120">
        <v>321</v>
      </c>
      <c r="K333" s="202">
        <v>32</v>
      </c>
      <c r="L333" s="183" t="s">
        <v>5</v>
      </c>
      <c r="M333" s="184"/>
      <c r="N333" s="134">
        <f aca="true" t="shared" si="129" ref="N333:Z333">N336+N334</f>
        <v>10000</v>
      </c>
      <c r="O333" s="14">
        <f>O336+O334</f>
        <v>25300</v>
      </c>
      <c r="P333" s="134">
        <f>P336+P334</f>
        <v>20615</v>
      </c>
      <c r="Q333" s="134">
        <f t="shared" si="129"/>
        <v>30000</v>
      </c>
      <c r="R333" s="126">
        <f t="shared" si="129"/>
        <v>0</v>
      </c>
      <c r="S333" s="134">
        <f t="shared" si="129"/>
        <v>0</v>
      </c>
      <c r="T333" s="555">
        <f t="shared" si="129"/>
        <v>30000</v>
      </c>
      <c r="U333" s="134">
        <f t="shared" si="128"/>
        <v>-15000</v>
      </c>
      <c r="V333" s="319">
        <f t="shared" si="129"/>
        <v>15000</v>
      </c>
      <c r="W333" s="669">
        <f>W334+W336</f>
        <v>15000</v>
      </c>
      <c r="X333" s="669">
        <f>X334+X336</f>
        <v>14750</v>
      </c>
      <c r="Y333" s="660">
        <f aca="true" t="shared" si="130" ref="Y333:Y346">X333/W333</f>
        <v>0.9833333333333333</v>
      </c>
      <c r="Z333" s="660">
        <f t="shared" si="129"/>
        <v>30000</v>
      </c>
    </row>
    <row r="334" spans="1:26" s="161" customFormat="1" ht="12.75">
      <c r="A334" s="172" t="s">
        <v>281</v>
      </c>
      <c r="B334" s="120">
        <v>1</v>
      </c>
      <c r="C334" s="120"/>
      <c r="D334" s="120"/>
      <c r="E334" s="120"/>
      <c r="F334" s="120"/>
      <c r="G334" s="120"/>
      <c r="H334" s="120"/>
      <c r="I334" s="120"/>
      <c r="J334" s="120">
        <v>321</v>
      </c>
      <c r="K334" s="202">
        <v>322</v>
      </c>
      <c r="L334" s="212" t="s">
        <v>26</v>
      </c>
      <c r="M334" s="213"/>
      <c r="N334" s="134">
        <f aca="true" t="shared" si="131" ref="N334:Z334">N335</f>
        <v>0</v>
      </c>
      <c r="O334" s="14">
        <f>O335</f>
        <v>15300</v>
      </c>
      <c r="P334" s="134">
        <f t="shared" si="131"/>
        <v>13871</v>
      </c>
      <c r="Q334" s="134">
        <f t="shared" si="131"/>
        <v>10000</v>
      </c>
      <c r="R334" s="126">
        <f t="shared" si="131"/>
        <v>0</v>
      </c>
      <c r="S334" s="134">
        <f t="shared" si="131"/>
        <v>0</v>
      </c>
      <c r="T334" s="555">
        <f t="shared" si="131"/>
        <v>10000</v>
      </c>
      <c r="U334" s="134">
        <f t="shared" si="128"/>
        <v>-10000</v>
      </c>
      <c r="V334" s="319">
        <f t="shared" si="131"/>
        <v>0</v>
      </c>
      <c r="W334" s="669">
        <f>W335</f>
        <v>0</v>
      </c>
      <c r="X334" s="669">
        <f>X335</f>
        <v>0</v>
      </c>
      <c r="Y334" s="660" t="e">
        <f t="shared" si="130"/>
        <v>#DIV/0!</v>
      </c>
      <c r="Z334" s="660">
        <f t="shared" si="131"/>
        <v>10000</v>
      </c>
    </row>
    <row r="335" spans="1:26" s="161" customFormat="1" ht="12.75">
      <c r="A335" s="172" t="s">
        <v>281</v>
      </c>
      <c r="B335" s="120">
        <v>1</v>
      </c>
      <c r="C335" s="120"/>
      <c r="D335" s="120"/>
      <c r="E335" s="120"/>
      <c r="F335" s="120"/>
      <c r="G335" s="120"/>
      <c r="H335" s="120"/>
      <c r="I335" s="120"/>
      <c r="J335" s="120">
        <v>321</v>
      </c>
      <c r="K335" s="202">
        <v>3222</v>
      </c>
      <c r="L335" s="183" t="s">
        <v>582</v>
      </c>
      <c r="M335" s="184"/>
      <c r="N335" s="134">
        <v>0</v>
      </c>
      <c r="O335" s="36">
        <v>15300</v>
      </c>
      <c r="P335" s="134">
        <v>13871</v>
      </c>
      <c r="Q335" s="134">
        <v>10000</v>
      </c>
      <c r="R335" s="126">
        <v>0</v>
      </c>
      <c r="S335" s="134">
        <v>0</v>
      </c>
      <c r="T335" s="555">
        <v>10000</v>
      </c>
      <c r="U335" s="134">
        <f t="shared" si="128"/>
        <v>-10000</v>
      </c>
      <c r="V335" s="319">
        <v>0</v>
      </c>
      <c r="W335" s="669">
        <v>0</v>
      </c>
      <c r="X335" s="669">
        <v>0</v>
      </c>
      <c r="Y335" s="660" t="e">
        <f t="shared" si="130"/>
        <v>#DIV/0!</v>
      </c>
      <c r="Z335" s="660">
        <v>10000</v>
      </c>
    </row>
    <row r="336" spans="1:26" s="161" customFormat="1" ht="12.75">
      <c r="A336" s="172" t="s">
        <v>281</v>
      </c>
      <c r="B336" s="120">
        <v>1</v>
      </c>
      <c r="C336" s="120"/>
      <c r="D336" s="120"/>
      <c r="E336" s="120"/>
      <c r="F336" s="120"/>
      <c r="G336" s="120"/>
      <c r="H336" s="120"/>
      <c r="I336" s="120"/>
      <c r="J336" s="120">
        <v>321</v>
      </c>
      <c r="K336" s="169">
        <v>323</v>
      </c>
      <c r="L336" s="199" t="s">
        <v>7</v>
      </c>
      <c r="M336" s="200"/>
      <c r="N336" s="134">
        <f aca="true" t="shared" si="132" ref="N336:Z336">N337+N338</f>
        <v>10000</v>
      </c>
      <c r="O336" s="36">
        <f>O337+O338</f>
        <v>10000</v>
      </c>
      <c r="P336" s="134">
        <f t="shared" si="132"/>
        <v>6744</v>
      </c>
      <c r="Q336" s="134">
        <f t="shared" si="132"/>
        <v>20000</v>
      </c>
      <c r="R336" s="126">
        <f t="shared" si="132"/>
        <v>0</v>
      </c>
      <c r="S336" s="134">
        <f t="shared" si="132"/>
        <v>0</v>
      </c>
      <c r="T336" s="555">
        <f t="shared" si="132"/>
        <v>20000</v>
      </c>
      <c r="U336" s="134">
        <f t="shared" si="128"/>
        <v>-5000</v>
      </c>
      <c r="V336" s="319">
        <f t="shared" si="132"/>
        <v>15000</v>
      </c>
      <c r="W336" s="669">
        <f>W338</f>
        <v>15000</v>
      </c>
      <c r="X336" s="669">
        <f>X338</f>
        <v>14750</v>
      </c>
      <c r="Y336" s="660">
        <f t="shared" si="130"/>
        <v>0.9833333333333333</v>
      </c>
      <c r="Z336" s="660">
        <f t="shared" si="132"/>
        <v>20000</v>
      </c>
    </row>
    <row r="337" spans="1:26" s="161" customFormat="1" ht="12.75" hidden="1">
      <c r="A337" s="172" t="s">
        <v>281</v>
      </c>
      <c r="B337" s="120">
        <v>1</v>
      </c>
      <c r="C337" s="120"/>
      <c r="D337" s="120"/>
      <c r="E337" s="120"/>
      <c r="F337" s="120"/>
      <c r="G337" s="120"/>
      <c r="H337" s="120"/>
      <c r="I337" s="120"/>
      <c r="J337" s="120">
        <v>321</v>
      </c>
      <c r="K337" s="202">
        <v>3237</v>
      </c>
      <c r="L337" s="202" t="s">
        <v>98</v>
      </c>
      <c r="M337" s="202"/>
      <c r="N337" s="134">
        <v>0</v>
      </c>
      <c r="O337" s="36">
        <v>0</v>
      </c>
      <c r="P337" s="134"/>
      <c r="Q337" s="134">
        <v>0</v>
      </c>
      <c r="R337" s="126"/>
      <c r="S337" s="134"/>
      <c r="T337" s="555"/>
      <c r="U337" s="134">
        <f t="shared" si="128"/>
        <v>0</v>
      </c>
      <c r="V337" s="319"/>
      <c r="W337" s="669"/>
      <c r="X337" s="669"/>
      <c r="Y337" s="660" t="e">
        <f t="shared" si="130"/>
        <v>#DIV/0!</v>
      </c>
      <c r="Z337" s="660">
        <v>0</v>
      </c>
    </row>
    <row r="338" spans="1:26" s="161" customFormat="1" ht="12.75">
      <c r="A338" s="172" t="s">
        <v>281</v>
      </c>
      <c r="B338" s="120">
        <v>1</v>
      </c>
      <c r="C338" s="120"/>
      <c r="D338" s="120"/>
      <c r="E338" s="120"/>
      <c r="F338" s="120"/>
      <c r="G338" s="120"/>
      <c r="H338" s="120"/>
      <c r="I338" s="120"/>
      <c r="J338" s="120">
        <v>321</v>
      </c>
      <c r="K338" s="202">
        <v>3237</v>
      </c>
      <c r="L338" s="202" t="s">
        <v>147</v>
      </c>
      <c r="M338" s="202"/>
      <c r="N338" s="134">
        <v>10000</v>
      </c>
      <c r="O338" s="36">
        <v>10000</v>
      </c>
      <c r="P338" s="134">
        <v>6744</v>
      </c>
      <c r="Q338" s="134">
        <v>20000</v>
      </c>
      <c r="R338" s="126">
        <v>0</v>
      </c>
      <c r="S338" s="134">
        <v>0</v>
      </c>
      <c r="T338" s="555">
        <v>20000</v>
      </c>
      <c r="U338" s="134">
        <f t="shared" si="128"/>
        <v>-5000</v>
      </c>
      <c r="V338" s="319">
        <v>15000</v>
      </c>
      <c r="W338" s="669">
        <v>15000</v>
      </c>
      <c r="X338" s="669">
        <v>14750</v>
      </c>
      <c r="Y338" s="660">
        <f t="shared" si="130"/>
        <v>0.9833333333333333</v>
      </c>
      <c r="Z338" s="660">
        <v>20000</v>
      </c>
    </row>
    <row r="339" spans="1:26" s="161" customFormat="1" ht="12.75">
      <c r="A339" s="172" t="s">
        <v>281</v>
      </c>
      <c r="B339" s="120">
        <v>1</v>
      </c>
      <c r="C339" s="120"/>
      <c r="D339" s="120"/>
      <c r="E339" s="120"/>
      <c r="F339" s="120"/>
      <c r="G339" s="120"/>
      <c r="H339" s="120"/>
      <c r="I339" s="120"/>
      <c r="J339" s="120">
        <v>321</v>
      </c>
      <c r="K339" s="130">
        <v>38</v>
      </c>
      <c r="L339" s="175" t="s">
        <v>105</v>
      </c>
      <c r="M339" s="184"/>
      <c r="N339" s="134">
        <f aca="true" t="shared" si="133" ref="N339:Z340">N340</f>
        <v>5000</v>
      </c>
      <c r="O339" s="36">
        <f t="shared" si="133"/>
        <v>5000</v>
      </c>
      <c r="P339" s="134">
        <f t="shared" si="133"/>
        <v>4000</v>
      </c>
      <c r="Q339" s="134">
        <f t="shared" si="133"/>
        <v>5000</v>
      </c>
      <c r="R339" s="126">
        <f t="shared" si="133"/>
        <v>0</v>
      </c>
      <c r="S339" s="134">
        <f t="shared" si="133"/>
        <v>0</v>
      </c>
      <c r="T339" s="555">
        <f>T340</f>
        <v>5000</v>
      </c>
      <c r="U339" s="134">
        <f t="shared" si="128"/>
        <v>0</v>
      </c>
      <c r="V339" s="319">
        <f>V340</f>
        <v>5000</v>
      </c>
      <c r="W339" s="669">
        <f>W340</f>
        <v>5000</v>
      </c>
      <c r="X339" s="669">
        <f>X340</f>
        <v>5000</v>
      </c>
      <c r="Y339" s="660">
        <f t="shared" si="130"/>
        <v>1</v>
      </c>
      <c r="Z339" s="660">
        <f t="shared" si="133"/>
        <v>5000</v>
      </c>
    </row>
    <row r="340" spans="1:26" s="161" customFormat="1" ht="12.75">
      <c r="A340" s="172" t="s">
        <v>281</v>
      </c>
      <c r="B340" s="120">
        <v>1</v>
      </c>
      <c r="C340" s="120"/>
      <c r="D340" s="120"/>
      <c r="E340" s="120"/>
      <c r="F340" s="120"/>
      <c r="G340" s="120"/>
      <c r="H340" s="120"/>
      <c r="I340" s="120"/>
      <c r="J340" s="120">
        <v>321</v>
      </c>
      <c r="K340" s="206">
        <v>381</v>
      </c>
      <c r="L340" s="803" t="s">
        <v>12</v>
      </c>
      <c r="M340" s="804"/>
      <c r="N340" s="134">
        <f t="shared" si="133"/>
        <v>5000</v>
      </c>
      <c r="O340" s="36">
        <f t="shared" si="133"/>
        <v>5000</v>
      </c>
      <c r="P340" s="134">
        <f t="shared" si="133"/>
        <v>4000</v>
      </c>
      <c r="Q340" s="134">
        <f t="shared" si="133"/>
        <v>5000</v>
      </c>
      <c r="R340" s="126">
        <f t="shared" si="133"/>
        <v>0</v>
      </c>
      <c r="S340" s="134">
        <f t="shared" si="133"/>
        <v>0</v>
      </c>
      <c r="T340" s="555">
        <f t="shared" si="133"/>
        <v>5000</v>
      </c>
      <c r="U340" s="134">
        <f t="shared" si="128"/>
        <v>0</v>
      </c>
      <c r="V340" s="319">
        <f t="shared" si="133"/>
        <v>5000</v>
      </c>
      <c r="W340" s="669">
        <f>W341</f>
        <v>5000</v>
      </c>
      <c r="X340" s="669">
        <f>X341</f>
        <v>5000</v>
      </c>
      <c r="Y340" s="660">
        <f t="shared" si="130"/>
        <v>1</v>
      </c>
      <c r="Z340" s="660">
        <f t="shared" si="133"/>
        <v>5000</v>
      </c>
    </row>
    <row r="341" spans="1:26" s="161" customFormat="1" ht="12.75">
      <c r="A341" s="172" t="s">
        <v>281</v>
      </c>
      <c r="B341" s="120">
        <v>1</v>
      </c>
      <c r="C341" s="120"/>
      <c r="D341" s="120"/>
      <c r="E341" s="120"/>
      <c r="F341" s="120"/>
      <c r="G341" s="120"/>
      <c r="H341" s="120"/>
      <c r="I341" s="120"/>
      <c r="J341" s="120">
        <v>321</v>
      </c>
      <c r="K341" s="130">
        <v>3811</v>
      </c>
      <c r="L341" s="175" t="s">
        <v>139</v>
      </c>
      <c r="M341" s="173"/>
      <c r="N341" s="134">
        <v>5000</v>
      </c>
      <c r="O341" s="36">
        <v>5000</v>
      </c>
      <c r="P341" s="134">
        <v>4000</v>
      </c>
      <c r="Q341" s="134">
        <v>5000</v>
      </c>
      <c r="R341" s="126">
        <v>0</v>
      </c>
      <c r="S341" s="134">
        <v>0</v>
      </c>
      <c r="T341" s="555">
        <v>5000</v>
      </c>
      <c r="U341" s="134">
        <f t="shared" si="128"/>
        <v>0</v>
      </c>
      <c r="V341" s="319">
        <v>5000</v>
      </c>
      <c r="W341" s="669">
        <v>5000</v>
      </c>
      <c r="X341" s="669">
        <v>5000</v>
      </c>
      <c r="Y341" s="660">
        <f t="shared" si="130"/>
        <v>1</v>
      </c>
      <c r="Z341" s="660">
        <v>5000</v>
      </c>
    </row>
    <row r="342" spans="1:26" s="161" customFormat="1" ht="12.75">
      <c r="A342" s="172" t="s">
        <v>281</v>
      </c>
      <c r="B342" s="120">
        <v>1</v>
      </c>
      <c r="C342" s="120"/>
      <c r="D342" s="120"/>
      <c r="E342" s="120"/>
      <c r="F342" s="120"/>
      <c r="G342" s="120"/>
      <c r="H342" s="120"/>
      <c r="I342" s="120"/>
      <c r="J342" s="120">
        <v>220</v>
      </c>
      <c r="K342" s="125">
        <v>4</v>
      </c>
      <c r="L342" s="803" t="s">
        <v>1</v>
      </c>
      <c r="M342" s="850"/>
      <c r="N342" s="134">
        <f aca="true" t="shared" si="134" ref="N342:Z343">N343</f>
        <v>4500</v>
      </c>
      <c r="O342" s="36">
        <f t="shared" si="134"/>
        <v>4500</v>
      </c>
      <c r="P342" s="134">
        <v>0</v>
      </c>
      <c r="Q342" s="134">
        <f t="shared" si="134"/>
        <v>30000</v>
      </c>
      <c r="R342" s="126">
        <f t="shared" si="134"/>
        <v>0</v>
      </c>
      <c r="S342" s="134">
        <f t="shared" si="134"/>
        <v>40000</v>
      </c>
      <c r="T342" s="555">
        <f t="shared" si="134"/>
        <v>70000</v>
      </c>
      <c r="U342" s="134">
        <f t="shared" si="128"/>
        <v>-20000</v>
      </c>
      <c r="V342" s="319">
        <f t="shared" si="134"/>
        <v>0</v>
      </c>
      <c r="W342" s="669">
        <f>W343</f>
        <v>50000</v>
      </c>
      <c r="X342" s="669">
        <f>X343</f>
        <v>48835</v>
      </c>
      <c r="Y342" s="660">
        <f t="shared" si="130"/>
        <v>0.9767</v>
      </c>
      <c r="Z342" s="660">
        <f t="shared" si="134"/>
        <v>5000</v>
      </c>
    </row>
    <row r="343" spans="1:26" s="161" customFormat="1" ht="12.75">
      <c r="A343" s="172" t="s">
        <v>281</v>
      </c>
      <c r="B343" s="120">
        <v>1</v>
      </c>
      <c r="C343" s="120"/>
      <c r="D343" s="120"/>
      <c r="E343" s="120"/>
      <c r="F343" s="120"/>
      <c r="G343" s="120"/>
      <c r="H343" s="120"/>
      <c r="I343" s="120"/>
      <c r="J343" s="120">
        <v>220</v>
      </c>
      <c r="K343" s="202">
        <v>42</v>
      </c>
      <c r="L343" s="800" t="s">
        <v>28</v>
      </c>
      <c r="M343" s="799"/>
      <c r="N343" s="134">
        <f t="shared" si="134"/>
        <v>4500</v>
      </c>
      <c r="O343" s="36">
        <f t="shared" si="134"/>
        <v>4500</v>
      </c>
      <c r="P343" s="134">
        <v>0</v>
      </c>
      <c r="Q343" s="134">
        <f t="shared" si="134"/>
        <v>30000</v>
      </c>
      <c r="R343" s="126">
        <f t="shared" si="134"/>
        <v>0</v>
      </c>
      <c r="S343" s="134">
        <f t="shared" si="134"/>
        <v>40000</v>
      </c>
      <c r="T343" s="555">
        <f t="shared" si="134"/>
        <v>70000</v>
      </c>
      <c r="U343" s="134">
        <f t="shared" si="128"/>
        <v>-20000</v>
      </c>
      <c r="V343" s="319">
        <f t="shared" si="134"/>
        <v>0</v>
      </c>
      <c r="W343" s="669">
        <f>W344</f>
        <v>50000</v>
      </c>
      <c r="X343" s="669">
        <f>X344</f>
        <v>48835</v>
      </c>
      <c r="Y343" s="660">
        <f t="shared" si="130"/>
        <v>0.9767</v>
      </c>
      <c r="Z343" s="660">
        <f t="shared" si="134"/>
        <v>5000</v>
      </c>
    </row>
    <row r="344" spans="1:26" s="161" customFormat="1" ht="12.75">
      <c r="A344" s="172" t="s">
        <v>281</v>
      </c>
      <c r="B344" s="120">
        <v>1</v>
      </c>
      <c r="C344" s="120"/>
      <c r="D344" s="120"/>
      <c r="E344" s="120"/>
      <c r="F344" s="120"/>
      <c r="G344" s="120"/>
      <c r="H344" s="120"/>
      <c r="I344" s="120"/>
      <c r="J344" s="120">
        <v>220</v>
      </c>
      <c r="K344" s="169">
        <v>422</v>
      </c>
      <c r="L344" s="803" t="s">
        <v>14</v>
      </c>
      <c r="M344" s="804"/>
      <c r="N344" s="134">
        <f aca="true" t="shared" si="135" ref="N344:Z344">N345+N346</f>
        <v>4500</v>
      </c>
      <c r="O344" s="36">
        <f>O345+O346</f>
        <v>4500</v>
      </c>
      <c r="P344" s="134">
        <v>0</v>
      </c>
      <c r="Q344" s="134">
        <f t="shared" si="135"/>
        <v>30000</v>
      </c>
      <c r="R344" s="126">
        <f t="shared" si="135"/>
        <v>0</v>
      </c>
      <c r="S344" s="134">
        <f t="shared" si="135"/>
        <v>40000</v>
      </c>
      <c r="T344" s="555">
        <f t="shared" si="135"/>
        <v>70000</v>
      </c>
      <c r="U344" s="134">
        <f t="shared" si="128"/>
        <v>-20000</v>
      </c>
      <c r="V344" s="319">
        <f t="shared" si="135"/>
        <v>0</v>
      </c>
      <c r="W344" s="669">
        <f>W345+W346</f>
        <v>50000</v>
      </c>
      <c r="X344" s="669">
        <f>X345+X346</f>
        <v>48835</v>
      </c>
      <c r="Y344" s="660">
        <f t="shared" si="130"/>
        <v>0.9767</v>
      </c>
      <c r="Z344" s="660">
        <f t="shared" si="135"/>
        <v>5000</v>
      </c>
    </row>
    <row r="345" spans="1:26" s="161" customFormat="1" ht="12.75">
      <c r="A345" s="172" t="s">
        <v>281</v>
      </c>
      <c r="B345" s="120">
        <v>1</v>
      </c>
      <c r="C345" s="120"/>
      <c r="D345" s="120"/>
      <c r="E345" s="120"/>
      <c r="F345" s="120"/>
      <c r="G345" s="120"/>
      <c r="H345" s="120"/>
      <c r="I345" s="120"/>
      <c r="J345" s="120">
        <v>220</v>
      </c>
      <c r="K345" s="202">
        <v>4223</v>
      </c>
      <c r="L345" s="820" t="s">
        <v>583</v>
      </c>
      <c r="M345" s="811"/>
      <c r="N345" s="134">
        <v>4500</v>
      </c>
      <c r="O345" s="36">
        <v>4500</v>
      </c>
      <c r="P345" s="134">
        <v>0</v>
      </c>
      <c r="Q345" s="134">
        <v>5000</v>
      </c>
      <c r="R345" s="126">
        <v>0</v>
      </c>
      <c r="S345" s="134">
        <v>0</v>
      </c>
      <c r="T345" s="555">
        <v>5000</v>
      </c>
      <c r="U345" s="134">
        <f t="shared" si="128"/>
        <v>-5000</v>
      </c>
      <c r="V345" s="319">
        <v>0</v>
      </c>
      <c r="W345" s="669">
        <v>0</v>
      </c>
      <c r="X345" s="669">
        <v>0</v>
      </c>
      <c r="Y345" s="660" t="e">
        <f t="shared" si="130"/>
        <v>#DIV/0!</v>
      </c>
      <c r="Z345" s="660">
        <v>5000</v>
      </c>
    </row>
    <row r="346" spans="1:26" s="161" customFormat="1" ht="13.5" thickBot="1">
      <c r="A346" s="172" t="s">
        <v>281</v>
      </c>
      <c r="B346" s="120">
        <v>1</v>
      </c>
      <c r="C346" s="120"/>
      <c r="D346" s="120"/>
      <c r="E346" s="120"/>
      <c r="F346" s="120"/>
      <c r="G346" s="120"/>
      <c r="H346" s="120"/>
      <c r="I346" s="120"/>
      <c r="J346" s="120">
        <v>220</v>
      </c>
      <c r="K346" s="203">
        <v>4227</v>
      </c>
      <c r="L346" s="820" t="s">
        <v>584</v>
      </c>
      <c r="M346" s="811"/>
      <c r="N346" s="134">
        <v>0</v>
      </c>
      <c r="O346" s="134">
        <v>0</v>
      </c>
      <c r="P346" s="134">
        <v>0</v>
      </c>
      <c r="Q346" s="134">
        <v>25000</v>
      </c>
      <c r="R346" s="126">
        <v>0</v>
      </c>
      <c r="S346" s="134">
        <v>40000</v>
      </c>
      <c r="T346" s="555">
        <v>65000</v>
      </c>
      <c r="U346" s="134">
        <f t="shared" si="128"/>
        <v>-15000</v>
      </c>
      <c r="V346" s="319">
        <v>0</v>
      </c>
      <c r="W346" s="669">
        <v>50000</v>
      </c>
      <c r="X346" s="669">
        <v>48835</v>
      </c>
      <c r="Y346" s="660">
        <f t="shared" si="130"/>
        <v>0.9767</v>
      </c>
      <c r="Z346" s="660">
        <v>0</v>
      </c>
    </row>
    <row r="347" spans="1:50" s="437" customFormat="1" ht="12">
      <c r="A347" s="432"/>
      <c r="B347" s="432"/>
      <c r="C347" s="432"/>
      <c r="D347" s="432"/>
      <c r="E347" s="432"/>
      <c r="F347" s="432"/>
      <c r="G347" s="432"/>
      <c r="H347" s="432"/>
      <c r="I347" s="432"/>
      <c r="J347" s="432"/>
      <c r="K347" s="460"/>
      <c r="L347" s="460" t="s">
        <v>122</v>
      </c>
      <c r="M347" s="460"/>
      <c r="N347" s="526">
        <f aca="true" t="shared" si="136" ref="N347:Z347">N332+N342</f>
        <v>19500</v>
      </c>
      <c r="O347" s="526">
        <f t="shared" si="136"/>
        <v>34800</v>
      </c>
      <c r="P347" s="526">
        <f t="shared" si="136"/>
        <v>24615</v>
      </c>
      <c r="Q347" s="526">
        <f t="shared" si="136"/>
        <v>65000</v>
      </c>
      <c r="R347" s="461">
        <f t="shared" si="136"/>
        <v>0</v>
      </c>
      <c r="S347" s="526">
        <f t="shared" si="136"/>
        <v>40000</v>
      </c>
      <c r="T347" s="584">
        <f t="shared" si="136"/>
        <v>105000</v>
      </c>
      <c r="U347" s="530">
        <f t="shared" si="128"/>
        <v>-35000</v>
      </c>
      <c r="V347" s="462">
        <f t="shared" si="136"/>
        <v>20000</v>
      </c>
      <c r="W347" s="461">
        <f>W332+W342</f>
        <v>70000</v>
      </c>
      <c r="X347" s="461">
        <f>X332+X342</f>
        <v>68585</v>
      </c>
      <c r="Y347" s="665">
        <f>X347/W347</f>
        <v>0.9797857142857143</v>
      </c>
      <c r="Z347" s="665">
        <f t="shared" si="136"/>
        <v>40000</v>
      </c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258"/>
      <c r="AQ347" s="258"/>
      <c r="AR347" s="258"/>
      <c r="AS347" s="258"/>
      <c r="AT347" s="258"/>
      <c r="AU347" s="258"/>
      <c r="AV347" s="258"/>
      <c r="AW347" s="258"/>
      <c r="AX347" s="258"/>
    </row>
    <row r="348" spans="1:26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45"/>
      <c r="L348" s="45"/>
      <c r="M348" s="45"/>
      <c r="N348" s="528"/>
      <c r="O348" s="528"/>
      <c r="P348" s="528"/>
      <c r="Q348" s="528"/>
      <c r="R348" s="152"/>
      <c r="S348" s="528"/>
      <c r="T348" s="586"/>
      <c r="U348" s="528"/>
      <c r="V348" s="337"/>
      <c r="W348" s="680"/>
      <c r="X348" s="680"/>
      <c r="Y348" s="729"/>
      <c r="Z348" s="729"/>
    </row>
    <row r="349" spans="1:50" s="239" customFormat="1" ht="12">
      <c r="A349" s="432"/>
      <c r="B349" s="432"/>
      <c r="C349" s="432"/>
      <c r="D349" s="432"/>
      <c r="E349" s="432"/>
      <c r="F349" s="432"/>
      <c r="G349" s="432"/>
      <c r="H349" s="432"/>
      <c r="I349" s="432"/>
      <c r="J349" s="432"/>
      <c r="K349" s="425" t="s">
        <v>278</v>
      </c>
      <c r="L349" s="842" t="s">
        <v>277</v>
      </c>
      <c r="M349" s="842"/>
      <c r="N349" s="47"/>
      <c r="O349" s="47"/>
      <c r="P349" s="47"/>
      <c r="Q349" s="47"/>
      <c r="R349" s="476"/>
      <c r="S349" s="47"/>
      <c r="T349" s="593"/>
      <c r="U349" s="47"/>
      <c r="V349" s="477"/>
      <c r="W349" s="690"/>
      <c r="X349" s="690"/>
      <c r="Y349" s="734"/>
      <c r="Z349" s="734"/>
      <c r="AA349" s="258"/>
      <c r="AB349" s="258"/>
      <c r="AC349" s="258"/>
      <c r="AD349" s="258"/>
      <c r="AE349" s="258"/>
      <c r="AF349" s="258"/>
      <c r="AG349" s="258"/>
      <c r="AH349" s="258"/>
      <c r="AI349" s="258"/>
      <c r="AJ349" s="258"/>
      <c r="AK349" s="258"/>
      <c r="AL349" s="258"/>
      <c r="AM349" s="258"/>
      <c r="AN349" s="258"/>
      <c r="AO349" s="258"/>
      <c r="AP349" s="258"/>
      <c r="AQ349" s="258"/>
      <c r="AR349" s="258"/>
      <c r="AS349" s="258"/>
      <c r="AT349" s="258"/>
      <c r="AU349" s="258"/>
      <c r="AV349" s="258"/>
      <c r="AW349" s="258"/>
      <c r="AX349" s="258"/>
    </row>
    <row r="350" spans="1:50" s="239" customFormat="1" ht="12">
      <c r="A350" s="432" t="s">
        <v>279</v>
      </c>
      <c r="B350" s="432"/>
      <c r="C350" s="432"/>
      <c r="D350" s="432"/>
      <c r="E350" s="432"/>
      <c r="F350" s="432"/>
      <c r="G350" s="432"/>
      <c r="H350" s="432"/>
      <c r="I350" s="432"/>
      <c r="J350" s="432">
        <v>451</v>
      </c>
      <c r="K350" s="459" t="s">
        <v>62</v>
      </c>
      <c r="L350" s="430" t="s">
        <v>61</v>
      </c>
      <c r="M350" s="459"/>
      <c r="N350" s="511"/>
      <c r="O350" s="511"/>
      <c r="P350" s="511"/>
      <c r="Q350" s="511"/>
      <c r="R350" s="435"/>
      <c r="S350" s="511"/>
      <c r="T350" s="565"/>
      <c r="U350" s="511"/>
      <c r="V350" s="436"/>
      <c r="W350" s="435"/>
      <c r="X350" s="435"/>
      <c r="Y350" s="711"/>
      <c r="Z350" s="711"/>
      <c r="AA350" s="258"/>
      <c r="AB350" s="258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258"/>
      <c r="AN350" s="258"/>
      <c r="AO350" s="258"/>
      <c r="AP350" s="258"/>
      <c r="AQ350" s="258"/>
      <c r="AR350" s="258"/>
      <c r="AS350" s="258"/>
      <c r="AT350" s="258"/>
      <c r="AU350" s="258"/>
      <c r="AV350" s="258"/>
      <c r="AW350" s="258"/>
      <c r="AX350" s="258"/>
    </row>
    <row r="351" spans="1:26" s="161" customFormat="1" ht="12.75">
      <c r="A351" s="172" t="s">
        <v>282</v>
      </c>
      <c r="B351" s="120">
        <v>1</v>
      </c>
      <c r="C351" s="120"/>
      <c r="D351" s="120"/>
      <c r="E351" s="120">
        <v>4</v>
      </c>
      <c r="F351" s="120"/>
      <c r="G351" s="120"/>
      <c r="H351" s="120"/>
      <c r="I351" s="120"/>
      <c r="J351" s="120">
        <v>451</v>
      </c>
      <c r="K351" s="125">
        <v>3</v>
      </c>
      <c r="L351" s="125" t="s">
        <v>0</v>
      </c>
      <c r="M351" s="125"/>
      <c r="N351" s="134">
        <f aca="true" t="shared" si="137" ref="N351:Z352">N352</f>
        <v>550000</v>
      </c>
      <c r="O351" s="134">
        <f t="shared" si="137"/>
        <v>952000</v>
      </c>
      <c r="P351" s="134">
        <f t="shared" si="137"/>
        <v>928750</v>
      </c>
      <c r="Q351" s="134">
        <f t="shared" si="137"/>
        <v>670000</v>
      </c>
      <c r="R351" s="126">
        <f t="shared" si="137"/>
        <v>0</v>
      </c>
      <c r="S351" s="134">
        <f t="shared" si="137"/>
        <v>100000</v>
      </c>
      <c r="T351" s="555">
        <f t="shared" si="137"/>
        <v>770000</v>
      </c>
      <c r="U351" s="134">
        <f aca="true" t="shared" si="138" ref="U351:U361">W351-T351</f>
        <v>140000</v>
      </c>
      <c r="V351" s="319">
        <f t="shared" si="137"/>
        <v>850000</v>
      </c>
      <c r="W351" s="669">
        <f t="shared" si="137"/>
        <v>910000</v>
      </c>
      <c r="X351" s="669">
        <f t="shared" si="137"/>
        <v>595717</v>
      </c>
      <c r="Y351" s="660">
        <f>X351/W351</f>
        <v>0.6546340659340659</v>
      </c>
      <c r="Z351" s="660">
        <f t="shared" si="137"/>
        <v>230000</v>
      </c>
    </row>
    <row r="352" spans="1:26" s="161" customFormat="1" ht="12.75">
      <c r="A352" s="172" t="s">
        <v>282</v>
      </c>
      <c r="B352" s="120">
        <v>1</v>
      </c>
      <c r="C352" s="120"/>
      <c r="D352" s="120"/>
      <c r="E352" s="120">
        <v>4</v>
      </c>
      <c r="F352" s="120"/>
      <c r="G352" s="120"/>
      <c r="H352" s="120"/>
      <c r="I352" s="120"/>
      <c r="J352" s="120">
        <v>451</v>
      </c>
      <c r="K352" s="202">
        <v>32</v>
      </c>
      <c r="L352" s="183" t="s">
        <v>5</v>
      </c>
      <c r="M352" s="184"/>
      <c r="N352" s="134">
        <f t="shared" si="137"/>
        <v>550000</v>
      </c>
      <c r="O352" s="134">
        <f t="shared" si="137"/>
        <v>952000</v>
      </c>
      <c r="P352" s="134">
        <f t="shared" si="137"/>
        <v>928750</v>
      </c>
      <c r="Q352" s="134">
        <f t="shared" si="137"/>
        <v>670000</v>
      </c>
      <c r="R352" s="126">
        <f t="shared" si="137"/>
        <v>0</v>
      </c>
      <c r="S352" s="134">
        <f t="shared" si="137"/>
        <v>100000</v>
      </c>
      <c r="T352" s="555">
        <f t="shared" si="137"/>
        <v>770000</v>
      </c>
      <c r="U352" s="134">
        <f t="shared" si="138"/>
        <v>140000</v>
      </c>
      <c r="V352" s="319">
        <f t="shared" si="137"/>
        <v>850000</v>
      </c>
      <c r="W352" s="669">
        <f t="shared" si="137"/>
        <v>910000</v>
      </c>
      <c r="X352" s="669">
        <f t="shared" si="137"/>
        <v>595717</v>
      </c>
      <c r="Y352" s="660">
        <f aca="true" t="shared" si="139" ref="Y352:Y360">X352/W352</f>
        <v>0.6546340659340659</v>
      </c>
      <c r="Z352" s="660">
        <f t="shared" si="137"/>
        <v>230000</v>
      </c>
    </row>
    <row r="353" spans="1:26" s="161" customFormat="1" ht="12.75">
      <c r="A353" s="172" t="s">
        <v>282</v>
      </c>
      <c r="B353" s="120">
        <v>1</v>
      </c>
      <c r="C353" s="120"/>
      <c r="D353" s="120"/>
      <c r="E353" s="120">
        <v>4</v>
      </c>
      <c r="F353" s="120"/>
      <c r="G353" s="120"/>
      <c r="H353" s="120"/>
      <c r="I353" s="120"/>
      <c r="J353" s="120">
        <v>451</v>
      </c>
      <c r="K353" s="169">
        <v>323</v>
      </c>
      <c r="L353" s="199" t="s">
        <v>7</v>
      </c>
      <c r="M353" s="200"/>
      <c r="N353" s="134">
        <f>N354+N355+N356+N357+N359+N360</f>
        <v>550000</v>
      </c>
      <c r="O353" s="134">
        <f>O354+O355+O356+O357+O358+O359+O360</f>
        <v>952000</v>
      </c>
      <c r="P353" s="134">
        <f>P354+P355+P356+P357+P358+P359+P360</f>
        <v>928750</v>
      </c>
      <c r="Q353" s="134">
        <f aca="true" t="shared" si="140" ref="Q353:Z353">SUM(Q354:Q360)</f>
        <v>670000</v>
      </c>
      <c r="R353" s="126">
        <f t="shared" si="140"/>
        <v>0</v>
      </c>
      <c r="S353" s="134">
        <f t="shared" si="140"/>
        <v>100000</v>
      </c>
      <c r="T353" s="555">
        <f t="shared" si="140"/>
        <v>770000</v>
      </c>
      <c r="U353" s="134">
        <f t="shared" si="138"/>
        <v>140000</v>
      </c>
      <c r="V353" s="319">
        <f t="shared" si="140"/>
        <v>850000</v>
      </c>
      <c r="W353" s="669">
        <f>W354+W355+W356+W357+W359+W360</f>
        <v>910000</v>
      </c>
      <c r="X353" s="669">
        <f>X354+X355+X356+X357+X359+X360</f>
        <v>595717</v>
      </c>
      <c r="Y353" s="660">
        <f t="shared" si="139"/>
        <v>0.6546340659340659</v>
      </c>
      <c r="Z353" s="660">
        <f t="shared" si="140"/>
        <v>230000</v>
      </c>
    </row>
    <row r="354" spans="1:26" s="161" customFormat="1" ht="12.75" customHeight="1">
      <c r="A354" s="172" t="s">
        <v>282</v>
      </c>
      <c r="B354" s="120">
        <v>1</v>
      </c>
      <c r="C354" s="120"/>
      <c r="D354" s="120"/>
      <c r="E354" s="120"/>
      <c r="F354" s="120"/>
      <c r="G354" s="120"/>
      <c r="H354" s="120"/>
      <c r="I354" s="120"/>
      <c r="J354" s="120">
        <v>451</v>
      </c>
      <c r="K354" s="202">
        <v>3232</v>
      </c>
      <c r="L354" s="812" t="s">
        <v>505</v>
      </c>
      <c r="M354" s="830"/>
      <c r="N354" s="134">
        <v>0</v>
      </c>
      <c r="O354" s="134">
        <v>0</v>
      </c>
      <c r="P354" s="134">
        <v>0</v>
      </c>
      <c r="Q354" s="134">
        <v>0</v>
      </c>
      <c r="R354" s="126">
        <v>120000</v>
      </c>
      <c r="S354" s="134">
        <v>250000</v>
      </c>
      <c r="T354" s="555">
        <v>250000</v>
      </c>
      <c r="U354" s="134">
        <f t="shared" si="138"/>
        <v>100000</v>
      </c>
      <c r="V354" s="319">
        <v>350000</v>
      </c>
      <c r="W354" s="669">
        <v>350000</v>
      </c>
      <c r="X354" s="669">
        <v>272209</v>
      </c>
      <c r="Y354" s="660">
        <f t="shared" si="139"/>
        <v>0.77774</v>
      </c>
      <c r="Z354" s="660">
        <v>0</v>
      </c>
    </row>
    <row r="355" spans="1:26" s="161" customFormat="1" ht="12.75">
      <c r="A355" s="172" t="s">
        <v>282</v>
      </c>
      <c r="B355" s="120">
        <v>1</v>
      </c>
      <c r="C355" s="120"/>
      <c r="D355" s="120"/>
      <c r="E355" s="120"/>
      <c r="F355" s="120"/>
      <c r="G355" s="120"/>
      <c r="H355" s="120"/>
      <c r="I355" s="120"/>
      <c r="J355" s="120">
        <v>451</v>
      </c>
      <c r="K355" s="130">
        <v>3232</v>
      </c>
      <c r="L355" s="202" t="s">
        <v>166</v>
      </c>
      <c r="M355" s="130"/>
      <c r="N355" s="128">
        <v>30000</v>
      </c>
      <c r="O355" s="128">
        <v>10000</v>
      </c>
      <c r="P355" s="128">
        <v>0</v>
      </c>
      <c r="Q355" s="128">
        <v>30000</v>
      </c>
      <c r="R355" s="129">
        <v>0</v>
      </c>
      <c r="S355" s="128">
        <v>0</v>
      </c>
      <c r="T355" s="570">
        <v>30000</v>
      </c>
      <c r="U355" s="134">
        <f t="shared" si="138"/>
        <v>-30000</v>
      </c>
      <c r="V355" s="329">
        <v>0</v>
      </c>
      <c r="W355" s="686">
        <v>0</v>
      </c>
      <c r="X355" s="686">
        <v>0</v>
      </c>
      <c r="Y355" s="660" t="e">
        <f t="shared" si="139"/>
        <v>#DIV/0!</v>
      </c>
      <c r="Z355" s="664">
        <v>30000</v>
      </c>
    </row>
    <row r="356" spans="1:26" s="161" customFormat="1" ht="36" customHeight="1">
      <c r="A356" s="172" t="s">
        <v>282</v>
      </c>
      <c r="B356" s="120">
        <v>1</v>
      </c>
      <c r="C356" s="120"/>
      <c r="D356" s="120"/>
      <c r="E356" s="120">
        <v>4</v>
      </c>
      <c r="F356" s="120"/>
      <c r="G356" s="120"/>
      <c r="H356" s="120"/>
      <c r="I356" s="120"/>
      <c r="J356" s="120">
        <v>451</v>
      </c>
      <c r="K356" s="130">
        <v>3232</v>
      </c>
      <c r="L356" s="812" t="s">
        <v>662</v>
      </c>
      <c r="M356" s="813"/>
      <c r="N356" s="128">
        <v>400000</v>
      </c>
      <c r="O356" s="128">
        <v>662000</v>
      </c>
      <c r="P356" s="128">
        <v>679888</v>
      </c>
      <c r="Q356" s="128">
        <v>150000</v>
      </c>
      <c r="R356" s="129">
        <v>-150000</v>
      </c>
      <c r="S356" s="128">
        <v>-150000</v>
      </c>
      <c r="T356" s="570">
        <v>0</v>
      </c>
      <c r="U356" s="134">
        <f t="shared" si="138"/>
        <v>100000</v>
      </c>
      <c r="V356" s="329">
        <v>100000</v>
      </c>
      <c r="W356" s="686">
        <v>100000</v>
      </c>
      <c r="X356" s="686">
        <v>99883</v>
      </c>
      <c r="Y356" s="660">
        <f t="shared" si="139"/>
        <v>0.99883</v>
      </c>
      <c r="Z356" s="664">
        <v>150000</v>
      </c>
    </row>
    <row r="357" spans="1:26" s="161" customFormat="1" ht="42" customHeight="1">
      <c r="A357" s="172" t="s">
        <v>282</v>
      </c>
      <c r="B357" s="120">
        <v>1</v>
      </c>
      <c r="C357" s="120"/>
      <c r="D357" s="120"/>
      <c r="E357" s="120"/>
      <c r="F357" s="120"/>
      <c r="G357" s="120"/>
      <c r="H357" s="120"/>
      <c r="I357" s="120"/>
      <c r="J357" s="120">
        <v>451</v>
      </c>
      <c r="K357" s="130">
        <v>3232</v>
      </c>
      <c r="L357" s="812" t="s">
        <v>651</v>
      </c>
      <c r="M357" s="813"/>
      <c r="N357" s="128">
        <v>0</v>
      </c>
      <c r="O357" s="128">
        <v>0</v>
      </c>
      <c r="P357" s="128">
        <v>0</v>
      </c>
      <c r="Q357" s="128">
        <v>40000</v>
      </c>
      <c r="R357" s="129">
        <v>0</v>
      </c>
      <c r="S357" s="128">
        <v>0</v>
      </c>
      <c r="T357" s="570">
        <v>40000</v>
      </c>
      <c r="U357" s="134">
        <f t="shared" si="138"/>
        <v>20000</v>
      </c>
      <c r="V357" s="329">
        <v>0</v>
      </c>
      <c r="W357" s="686">
        <v>60000</v>
      </c>
      <c r="X357" s="686">
        <v>0</v>
      </c>
      <c r="Y357" s="660">
        <f t="shared" si="139"/>
        <v>0</v>
      </c>
      <c r="Z357" s="664">
        <v>0</v>
      </c>
    </row>
    <row r="358" spans="1:26" s="161" customFormat="1" ht="31.5" customHeight="1">
      <c r="A358" s="172"/>
      <c r="B358" s="120"/>
      <c r="C358" s="120"/>
      <c r="D358" s="120"/>
      <c r="E358" s="120"/>
      <c r="F358" s="120"/>
      <c r="G358" s="120"/>
      <c r="H358" s="120"/>
      <c r="I358" s="120"/>
      <c r="J358" s="120"/>
      <c r="K358" s="130">
        <v>3232</v>
      </c>
      <c r="L358" s="832" t="s">
        <v>668</v>
      </c>
      <c r="M358" s="833"/>
      <c r="N358" s="128">
        <v>0</v>
      </c>
      <c r="O358" s="128">
        <v>265000</v>
      </c>
      <c r="P358" s="128">
        <v>248862</v>
      </c>
      <c r="Q358" s="128">
        <v>0</v>
      </c>
      <c r="R358" s="129"/>
      <c r="S358" s="128">
        <v>0</v>
      </c>
      <c r="T358" s="570">
        <v>0</v>
      </c>
      <c r="U358" s="134">
        <v>0</v>
      </c>
      <c r="V358" s="329"/>
      <c r="W358" s="686">
        <v>0</v>
      </c>
      <c r="X358" s="686">
        <v>0</v>
      </c>
      <c r="Y358" s="660" t="e">
        <f t="shared" si="139"/>
        <v>#DIV/0!</v>
      </c>
      <c r="Z358" s="664">
        <v>0</v>
      </c>
    </row>
    <row r="359" spans="1:26" s="161" customFormat="1" ht="49.5" customHeight="1">
      <c r="A359" s="172" t="s">
        <v>282</v>
      </c>
      <c r="B359" s="120">
        <v>1</v>
      </c>
      <c r="C359" s="120"/>
      <c r="D359" s="120"/>
      <c r="E359" s="120">
        <v>4</v>
      </c>
      <c r="F359" s="120"/>
      <c r="G359" s="120"/>
      <c r="H359" s="120"/>
      <c r="I359" s="120"/>
      <c r="J359" s="120">
        <v>451</v>
      </c>
      <c r="K359" s="130">
        <v>3232</v>
      </c>
      <c r="L359" s="854" t="s">
        <v>661</v>
      </c>
      <c r="M359" s="855"/>
      <c r="N359" s="128">
        <v>0</v>
      </c>
      <c r="O359" s="128">
        <v>15000</v>
      </c>
      <c r="P359" s="128">
        <v>0</v>
      </c>
      <c r="Q359" s="128">
        <v>300000</v>
      </c>
      <c r="R359" s="129">
        <v>180000</v>
      </c>
      <c r="S359" s="128">
        <v>150000</v>
      </c>
      <c r="T359" s="570">
        <v>450000</v>
      </c>
      <c r="U359" s="134">
        <f t="shared" si="138"/>
        <v>-50000</v>
      </c>
      <c r="V359" s="329">
        <v>400000</v>
      </c>
      <c r="W359" s="686">
        <v>400000</v>
      </c>
      <c r="X359" s="686">
        <v>223625</v>
      </c>
      <c r="Y359" s="660">
        <f t="shared" si="139"/>
        <v>0.5590625</v>
      </c>
      <c r="Z359" s="664"/>
    </row>
    <row r="360" spans="1:26" s="161" customFormat="1" ht="13.5" thickBot="1">
      <c r="A360" s="172" t="s">
        <v>282</v>
      </c>
      <c r="B360" s="120">
        <v>1</v>
      </c>
      <c r="C360" s="120"/>
      <c r="D360" s="120"/>
      <c r="E360" s="120">
        <v>4</v>
      </c>
      <c r="F360" s="120"/>
      <c r="G360" s="120"/>
      <c r="H360" s="120"/>
      <c r="I360" s="120"/>
      <c r="J360" s="120">
        <v>451</v>
      </c>
      <c r="K360" s="130">
        <v>3232</v>
      </c>
      <c r="L360" s="871" t="s">
        <v>660</v>
      </c>
      <c r="M360" s="872"/>
      <c r="N360" s="128">
        <v>120000</v>
      </c>
      <c r="O360" s="128">
        <v>0</v>
      </c>
      <c r="P360" s="128">
        <v>0</v>
      </c>
      <c r="Q360" s="128">
        <v>150000</v>
      </c>
      <c r="R360" s="129">
        <v>-150000</v>
      </c>
      <c r="S360" s="128">
        <v>-150000</v>
      </c>
      <c r="T360" s="570">
        <v>0</v>
      </c>
      <c r="U360" s="134">
        <f t="shared" si="138"/>
        <v>0</v>
      </c>
      <c r="V360" s="329">
        <v>0</v>
      </c>
      <c r="W360" s="686">
        <v>0</v>
      </c>
      <c r="X360" s="686">
        <v>0</v>
      </c>
      <c r="Y360" s="660" t="e">
        <f t="shared" si="139"/>
        <v>#DIV/0!</v>
      </c>
      <c r="Z360" s="664">
        <v>50000</v>
      </c>
    </row>
    <row r="361" spans="1:50" s="437" customFormat="1" ht="12">
      <c r="A361" s="432"/>
      <c r="B361" s="432"/>
      <c r="C361" s="432"/>
      <c r="D361" s="432"/>
      <c r="E361" s="432"/>
      <c r="F361" s="432"/>
      <c r="G361" s="432"/>
      <c r="H361" s="432"/>
      <c r="I361" s="432"/>
      <c r="J361" s="432"/>
      <c r="K361" s="460"/>
      <c r="L361" s="460" t="s">
        <v>122</v>
      </c>
      <c r="M361" s="460"/>
      <c r="N361" s="526">
        <f aca="true" t="shared" si="141" ref="N361:Z361">N351</f>
        <v>550000</v>
      </c>
      <c r="O361" s="526">
        <f t="shared" si="141"/>
        <v>952000</v>
      </c>
      <c r="P361" s="526">
        <f t="shared" si="141"/>
        <v>928750</v>
      </c>
      <c r="Q361" s="526">
        <f t="shared" si="141"/>
        <v>670000</v>
      </c>
      <c r="R361" s="461">
        <f t="shared" si="141"/>
        <v>0</v>
      </c>
      <c r="S361" s="526">
        <f t="shared" si="141"/>
        <v>100000</v>
      </c>
      <c r="T361" s="584">
        <f t="shared" si="141"/>
        <v>770000</v>
      </c>
      <c r="U361" s="530">
        <f t="shared" si="138"/>
        <v>140000</v>
      </c>
      <c r="V361" s="462">
        <f t="shared" si="141"/>
        <v>850000</v>
      </c>
      <c r="W361" s="461">
        <f>W351</f>
        <v>910000</v>
      </c>
      <c r="X361" s="461">
        <f>X351</f>
        <v>595717</v>
      </c>
      <c r="Y361" s="665">
        <f>X361/W361</f>
        <v>0.6546340659340659</v>
      </c>
      <c r="Z361" s="665">
        <f t="shared" si="141"/>
        <v>230000</v>
      </c>
      <c r="AA361" s="258"/>
      <c r="AB361" s="258"/>
      <c r="AC361" s="258"/>
      <c r="AD361" s="258"/>
      <c r="AE361" s="258"/>
      <c r="AF361" s="258"/>
      <c r="AG361" s="258"/>
      <c r="AH361" s="258"/>
      <c r="AI361" s="258"/>
      <c r="AJ361" s="258"/>
      <c r="AK361" s="258"/>
      <c r="AL361" s="258"/>
      <c r="AM361" s="258"/>
      <c r="AN361" s="258"/>
      <c r="AO361" s="258"/>
      <c r="AP361" s="258"/>
      <c r="AQ361" s="258"/>
      <c r="AR361" s="258"/>
      <c r="AS361" s="258"/>
      <c r="AT361" s="258"/>
      <c r="AU361" s="258"/>
      <c r="AV361" s="258"/>
      <c r="AW361" s="258"/>
      <c r="AX361" s="258"/>
    </row>
    <row r="362" spans="1:26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9"/>
      <c r="L362" s="19"/>
      <c r="M362" s="19"/>
      <c r="N362" s="27"/>
      <c r="O362" s="27"/>
      <c r="P362" s="27"/>
      <c r="Q362" s="27"/>
      <c r="R362" s="145"/>
      <c r="S362" s="27"/>
      <c r="T362" s="560"/>
      <c r="U362" s="27"/>
      <c r="V362" s="323"/>
      <c r="W362" s="680"/>
      <c r="X362" s="680"/>
      <c r="Y362" s="709"/>
      <c r="Z362" s="709"/>
    </row>
    <row r="363" spans="1:50" s="66" customFormat="1" ht="12.75">
      <c r="A363" s="277"/>
      <c r="B363" s="277"/>
      <c r="C363" s="277"/>
      <c r="D363" s="277"/>
      <c r="E363" s="277"/>
      <c r="F363" s="277"/>
      <c r="G363" s="277"/>
      <c r="H363" s="277"/>
      <c r="I363" s="277"/>
      <c r="J363" s="277"/>
      <c r="K363" s="444" t="s">
        <v>25</v>
      </c>
      <c r="L363" s="454" t="s">
        <v>280</v>
      </c>
      <c r="M363" s="444"/>
      <c r="N363" s="516"/>
      <c r="O363" s="516"/>
      <c r="P363" s="516"/>
      <c r="Q363" s="516"/>
      <c r="R363" s="385"/>
      <c r="S363" s="516"/>
      <c r="T363" s="571"/>
      <c r="U363" s="516"/>
      <c r="V363" s="386"/>
      <c r="W363" s="442"/>
      <c r="X363" s="442"/>
      <c r="Y363" s="719"/>
      <c r="Z363" s="719"/>
      <c r="AA363" s="250"/>
      <c r="AB363" s="250"/>
      <c r="AC363" s="250"/>
      <c r="AD363" s="250"/>
      <c r="AE363" s="250"/>
      <c r="AF363" s="250"/>
      <c r="AG363" s="250"/>
      <c r="AH363" s="250"/>
      <c r="AI363" s="250"/>
      <c r="AJ363" s="250"/>
      <c r="AK363" s="250"/>
      <c r="AL363" s="250"/>
      <c r="AM363" s="250"/>
      <c r="AN363" s="250"/>
      <c r="AO363" s="250"/>
      <c r="AP363" s="250"/>
      <c r="AQ363" s="250"/>
      <c r="AR363" s="250"/>
      <c r="AS363" s="250"/>
      <c r="AT363" s="250"/>
      <c r="AU363" s="250"/>
      <c r="AV363" s="250"/>
      <c r="AW363" s="250"/>
      <c r="AX363" s="250"/>
    </row>
    <row r="364" spans="1:26" s="161" customFormat="1" ht="12.75">
      <c r="A364" s="172" t="s">
        <v>283</v>
      </c>
      <c r="B364" s="120">
        <v>1</v>
      </c>
      <c r="C364" s="120"/>
      <c r="D364" s="120"/>
      <c r="E364" s="120">
        <v>4</v>
      </c>
      <c r="F364" s="120"/>
      <c r="G364" s="120"/>
      <c r="H364" s="120"/>
      <c r="I364" s="120"/>
      <c r="J364" s="120">
        <v>560</v>
      </c>
      <c r="K364" s="125">
        <v>3</v>
      </c>
      <c r="L364" s="125" t="s">
        <v>0</v>
      </c>
      <c r="M364" s="125"/>
      <c r="N364" s="134">
        <f aca="true" t="shared" si="142" ref="N364:Z364">N365</f>
        <v>492000</v>
      </c>
      <c r="O364" s="134">
        <f t="shared" si="142"/>
        <v>627000</v>
      </c>
      <c r="P364" s="134">
        <f t="shared" si="142"/>
        <v>603037</v>
      </c>
      <c r="Q364" s="134">
        <f t="shared" si="142"/>
        <v>675000</v>
      </c>
      <c r="R364" s="126">
        <f t="shared" si="142"/>
        <v>-115000</v>
      </c>
      <c r="S364" s="134">
        <f t="shared" si="142"/>
        <v>-104000</v>
      </c>
      <c r="T364" s="555">
        <f t="shared" si="142"/>
        <v>571000</v>
      </c>
      <c r="U364" s="128">
        <f aca="true" t="shared" si="143" ref="U364:U378">W364-T364</f>
        <v>219000</v>
      </c>
      <c r="V364" s="319">
        <f t="shared" si="142"/>
        <v>679580</v>
      </c>
      <c r="W364" s="669">
        <f t="shared" si="142"/>
        <v>790000</v>
      </c>
      <c r="X364" s="669">
        <f t="shared" si="142"/>
        <v>782556</v>
      </c>
      <c r="Y364" s="660">
        <f>X364/W364</f>
        <v>0.9905772151898734</v>
      </c>
      <c r="Z364" s="660">
        <f t="shared" si="142"/>
        <v>590000</v>
      </c>
    </row>
    <row r="365" spans="1:26" s="161" customFormat="1" ht="12.75">
      <c r="A365" s="172" t="s">
        <v>283</v>
      </c>
      <c r="B365" s="120">
        <v>1</v>
      </c>
      <c r="C365" s="120"/>
      <c r="D365" s="120"/>
      <c r="E365" s="120">
        <v>4</v>
      </c>
      <c r="F365" s="120"/>
      <c r="G365" s="120"/>
      <c r="H365" s="120"/>
      <c r="I365" s="120"/>
      <c r="J365" s="120">
        <v>560</v>
      </c>
      <c r="K365" s="202">
        <v>32</v>
      </c>
      <c r="L365" s="183" t="s">
        <v>5</v>
      </c>
      <c r="M365" s="184"/>
      <c r="N365" s="134">
        <f aca="true" t="shared" si="144" ref="N365:Z365">N368+N366</f>
        <v>492000</v>
      </c>
      <c r="O365" s="134">
        <f>O368+O366</f>
        <v>627000</v>
      </c>
      <c r="P365" s="134">
        <f>P368+P366</f>
        <v>603037</v>
      </c>
      <c r="Q365" s="134">
        <f t="shared" si="144"/>
        <v>675000</v>
      </c>
      <c r="R365" s="126">
        <f t="shared" si="144"/>
        <v>-115000</v>
      </c>
      <c r="S365" s="134">
        <f t="shared" si="144"/>
        <v>-104000</v>
      </c>
      <c r="T365" s="555">
        <f t="shared" si="144"/>
        <v>571000</v>
      </c>
      <c r="U365" s="128">
        <f t="shared" si="143"/>
        <v>219000</v>
      </c>
      <c r="V365" s="319">
        <f t="shared" si="144"/>
        <v>679580</v>
      </c>
      <c r="W365" s="669">
        <f>W366+W368</f>
        <v>790000</v>
      </c>
      <c r="X365" s="669">
        <f>X366+X368</f>
        <v>782556</v>
      </c>
      <c r="Y365" s="660">
        <f aca="true" t="shared" si="145" ref="Y365:Y379">X365/W365</f>
        <v>0.9905772151898734</v>
      </c>
      <c r="Z365" s="660">
        <f t="shared" si="144"/>
        <v>590000</v>
      </c>
    </row>
    <row r="366" spans="1:26" s="161" customFormat="1" ht="12.75">
      <c r="A366" s="172" t="s">
        <v>283</v>
      </c>
      <c r="B366" s="120">
        <v>1</v>
      </c>
      <c r="C366" s="120"/>
      <c r="D366" s="120"/>
      <c r="E366" s="120">
        <v>4</v>
      </c>
      <c r="F366" s="120"/>
      <c r="G366" s="120"/>
      <c r="H366" s="120"/>
      <c r="I366" s="120"/>
      <c r="J366" s="120">
        <v>560</v>
      </c>
      <c r="K366" s="202">
        <v>322</v>
      </c>
      <c r="L366" s="212" t="s">
        <v>26</v>
      </c>
      <c r="M366" s="213"/>
      <c r="N366" s="134">
        <f>N367</f>
        <v>10000</v>
      </c>
      <c r="O366" s="134">
        <f>O367</f>
        <v>0</v>
      </c>
      <c r="P366" s="134">
        <v>0</v>
      </c>
      <c r="Q366" s="134">
        <v>50000</v>
      </c>
      <c r="R366" s="126">
        <f>R367</f>
        <v>-50000</v>
      </c>
      <c r="S366" s="134">
        <v>-50000</v>
      </c>
      <c r="T366" s="555">
        <v>0</v>
      </c>
      <c r="U366" s="128">
        <f t="shared" si="143"/>
        <v>0</v>
      </c>
      <c r="V366" s="319">
        <v>0</v>
      </c>
      <c r="W366" s="669">
        <f>W367</f>
        <v>0</v>
      </c>
      <c r="X366" s="669">
        <f>X367</f>
        <v>0</v>
      </c>
      <c r="Y366" s="660" t="e">
        <f t="shared" si="145"/>
        <v>#DIV/0!</v>
      </c>
      <c r="Z366" s="660">
        <f>Z367</f>
        <v>30000</v>
      </c>
    </row>
    <row r="367" spans="1:26" s="161" customFormat="1" ht="12.75">
      <c r="A367" s="172" t="s">
        <v>283</v>
      </c>
      <c r="B367" s="120">
        <v>1</v>
      </c>
      <c r="C367" s="120"/>
      <c r="D367" s="120"/>
      <c r="E367" s="120">
        <v>4</v>
      </c>
      <c r="F367" s="120"/>
      <c r="G367" s="120"/>
      <c r="H367" s="120"/>
      <c r="I367" s="120"/>
      <c r="J367" s="120">
        <v>560</v>
      </c>
      <c r="K367" s="202">
        <v>3225</v>
      </c>
      <c r="L367" s="183" t="s">
        <v>495</v>
      </c>
      <c r="M367" s="184"/>
      <c r="N367" s="134">
        <v>10000</v>
      </c>
      <c r="O367" s="134">
        <v>0</v>
      </c>
      <c r="P367" s="134">
        <v>0</v>
      </c>
      <c r="Q367" s="134">
        <v>50000</v>
      </c>
      <c r="R367" s="126">
        <v>-50000</v>
      </c>
      <c r="S367" s="134">
        <v>-50000</v>
      </c>
      <c r="T367" s="555">
        <v>0</v>
      </c>
      <c r="U367" s="128">
        <f t="shared" si="143"/>
        <v>0</v>
      </c>
      <c r="V367" s="319">
        <v>0</v>
      </c>
      <c r="W367" s="669">
        <v>0</v>
      </c>
      <c r="X367" s="669">
        <v>0</v>
      </c>
      <c r="Y367" s="660" t="e">
        <f t="shared" si="145"/>
        <v>#DIV/0!</v>
      </c>
      <c r="Z367" s="660">
        <v>30000</v>
      </c>
    </row>
    <row r="368" spans="1:26" s="161" customFormat="1" ht="12.75">
      <c r="A368" s="172" t="s">
        <v>283</v>
      </c>
      <c r="B368" s="120">
        <v>1</v>
      </c>
      <c r="C368" s="120"/>
      <c r="D368" s="120"/>
      <c r="E368" s="120">
        <v>4</v>
      </c>
      <c r="F368" s="120"/>
      <c r="G368" s="120"/>
      <c r="H368" s="120"/>
      <c r="I368" s="120"/>
      <c r="J368" s="120">
        <v>560</v>
      </c>
      <c r="K368" s="169">
        <v>323</v>
      </c>
      <c r="L368" s="199" t="s">
        <v>7</v>
      </c>
      <c r="M368" s="200"/>
      <c r="N368" s="134">
        <f aca="true" t="shared" si="146" ref="N368:Z368">SUM(N369:N374)</f>
        <v>482000</v>
      </c>
      <c r="O368" s="134">
        <f t="shared" si="146"/>
        <v>627000</v>
      </c>
      <c r="P368" s="134">
        <f t="shared" si="146"/>
        <v>603037</v>
      </c>
      <c r="Q368" s="134">
        <f t="shared" si="146"/>
        <v>625000</v>
      </c>
      <c r="R368" s="126">
        <f t="shared" si="146"/>
        <v>-65000</v>
      </c>
      <c r="S368" s="134">
        <f t="shared" si="146"/>
        <v>-54000</v>
      </c>
      <c r="T368" s="555">
        <f t="shared" si="146"/>
        <v>571000</v>
      </c>
      <c r="U368" s="128">
        <f t="shared" si="143"/>
        <v>219000</v>
      </c>
      <c r="V368" s="319">
        <f t="shared" si="146"/>
        <v>679580</v>
      </c>
      <c r="W368" s="669">
        <f>SUM(W369:W374)</f>
        <v>790000</v>
      </c>
      <c r="X368" s="669">
        <f>SUM(X369:X374)</f>
        <v>782556</v>
      </c>
      <c r="Y368" s="660">
        <f t="shared" si="145"/>
        <v>0.9905772151898734</v>
      </c>
      <c r="Z368" s="660">
        <f t="shared" si="146"/>
        <v>560000</v>
      </c>
    </row>
    <row r="369" spans="1:26" s="161" customFormat="1" ht="12.75">
      <c r="A369" s="172" t="s">
        <v>283</v>
      </c>
      <c r="B369" s="120">
        <v>1</v>
      </c>
      <c r="C369" s="120"/>
      <c r="D369" s="120"/>
      <c r="E369" s="120">
        <v>4</v>
      </c>
      <c r="F369" s="120"/>
      <c r="G369" s="120"/>
      <c r="H369" s="120"/>
      <c r="I369" s="120"/>
      <c r="J369" s="120">
        <v>560</v>
      </c>
      <c r="K369" s="202">
        <v>3232</v>
      </c>
      <c r="L369" s="202" t="s">
        <v>613</v>
      </c>
      <c r="M369" s="202"/>
      <c r="N369" s="134">
        <v>22000</v>
      </c>
      <c r="O369" s="134">
        <v>10000</v>
      </c>
      <c r="P369" s="134">
        <v>0</v>
      </c>
      <c r="Q369" s="134">
        <v>0</v>
      </c>
      <c r="R369" s="126">
        <v>0</v>
      </c>
      <c r="S369" s="134">
        <v>0</v>
      </c>
      <c r="T369" s="555">
        <v>0</v>
      </c>
      <c r="U369" s="128">
        <f t="shared" si="143"/>
        <v>0</v>
      </c>
      <c r="V369" s="319">
        <v>0</v>
      </c>
      <c r="W369" s="669">
        <v>0</v>
      </c>
      <c r="X369" s="669">
        <v>0</v>
      </c>
      <c r="Y369" s="660" t="e">
        <f t="shared" si="145"/>
        <v>#DIV/0!</v>
      </c>
      <c r="Z369" s="660">
        <v>15000</v>
      </c>
    </row>
    <row r="370" spans="1:26" s="161" customFormat="1" ht="12.75">
      <c r="A370" s="172" t="s">
        <v>283</v>
      </c>
      <c r="B370" s="120">
        <v>1</v>
      </c>
      <c r="C370" s="120"/>
      <c r="D370" s="120"/>
      <c r="E370" s="120">
        <v>4</v>
      </c>
      <c r="F370" s="120"/>
      <c r="G370" s="120"/>
      <c r="H370" s="120"/>
      <c r="I370" s="120"/>
      <c r="J370" s="120">
        <v>560</v>
      </c>
      <c r="K370" s="130">
        <v>3232</v>
      </c>
      <c r="L370" s="202" t="s">
        <v>490</v>
      </c>
      <c r="M370" s="130"/>
      <c r="N370" s="128">
        <v>10000</v>
      </c>
      <c r="O370" s="128">
        <v>5000</v>
      </c>
      <c r="P370" s="128">
        <v>3375</v>
      </c>
      <c r="Q370" s="128">
        <v>90000</v>
      </c>
      <c r="R370" s="129">
        <v>-90000</v>
      </c>
      <c r="S370" s="128">
        <v>-80000</v>
      </c>
      <c r="T370" s="570">
        <v>10000</v>
      </c>
      <c r="U370" s="128">
        <f t="shared" si="143"/>
        <v>-10000</v>
      </c>
      <c r="V370" s="329">
        <v>0</v>
      </c>
      <c r="W370" s="686">
        <v>0</v>
      </c>
      <c r="X370" s="686">
        <v>0</v>
      </c>
      <c r="Y370" s="660" t="e">
        <f t="shared" si="145"/>
        <v>#DIV/0!</v>
      </c>
      <c r="Z370" s="664">
        <v>10000</v>
      </c>
    </row>
    <row r="371" spans="1:26" s="161" customFormat="1" ht="12.75">
      <c r="A371" s="172" t="s">
        <v>283</v>
      </c>
      <c r="B371" s="120">
        <v>1</v>
      </c>
      <c r="C371" s="120"/>
      <c r="D371" s="120"/>
      <c r="E371" s="120">
        <v>4</v>
      </c>
      <c r="F371" s="120"/>
      <c r="G371" s="120"/>
      <c r="H371" s="120"/>
      <c r="I371" s="120"/>
      <c r="J371" s="120">
        <v>560</v>
      </c>
      <c r="K371" s="130">
        <v>3232</v>
      </c>
      <c r="L371" s="202" t="s">
        <v>470</v>
      </c>
      <c r="M371" s="130"/>
      <c r="N371" s="128">
        <v>450000</v>
      </c>
      <c r="O371" s="128">
        <v>590000</v>
      </c>
      <c r="P371" s="128">
        <v>599662</v>
      </c>
      <c r="Q371" s="128">
        <v>500000</v>
      </c>
      <c r="R371" s="129">
        <v>0</v>
      </c>
      <c r="S371" s="128">
        <v>0</v>
      </c>
      <c r="T371" s="570">
        <v>500000</v>
      </c>
      <c r="U371" s="128">
        <f t="shared" si="143"/>
        <v>200000</v>
      </c>
      <c r="V371" s="329">
        <v>619120</v>
      </c>
      <c r="W371" s="686">
        <v>700000</v>
      </c>
      <c r="X371" s="686">
        <v>730821</v>
      </c>
      <c r="Y371" s="660">
        <f t="shared" si="145"/>
        <v>1.04403</v>
      </c>
      <c r="Z371" s="664">
        <v>500000</v>
      </c>
    </row>
    <row r="372" spans="1:26" s="161" customFormat="1" ht="12.75">
      <c r="A372" s="172" t="s">
        <v>283</v>
      </c>
      <c r="B372" s="120">
        <v>1</v>
      </c>
      <c r="C372" s="120"/>
      <c r="D372" s="120"/>
      <c r="E372" s="120">
        <v>4</v>
      </c>
      <c r="F372" s="120"/>
      <c r="G372" s="120"/>
      <c r="H372" s="120"/>
      <c r="I372" s="120"/>
      <c r="J372" s="120">
        <v>560</v>
      </c>
      <c r="K372" s="130">
        <v>3232</v>
      </c>
      <c r="L372" s="202" t="s">
        <v>585</v>
      </c>
      <c r="M372" s="130"/>
      <c r="N372" s="128">
        <v>0</v>
      </c>
      <c r="O372" s="128">
        <v>2000</v>
      </c>
      <c r="P372" s="128">
        <v>0</v>
      </c>
      <c r="Q372" s="128">
        <v>5000</v>
      </c>
      <c r="R372" s="129">
        <v>0</v>
      </c>
      <c r="S372" s="128">
        <v>0</v>
      </c>
      <c r="T372" s="570">
        <v>5000</v>
      </c>
      <c r="U372" s="128">
        <f t="shared" si="143"/>
        <v>-5000</v>
      </c>
      <c r="V372" s="329">
        <v>0</v>
      </c>
      <c r="W372" s="686">
        <v>0</v>
      </c>
      <c r="X372" s="686">
        <v>0</v>
      </c>
      <c r="Y372" s="660" t="e">
        <f t="shared" si="145"/>
        <v>#DIV/0!</v>
      </c>
      <c r="Z372" s="664">
        <v>5000</v>
      </c>
    </row>
    <row r="373" spans="1:26" s="161" customFormat="1" ht="12.75">
      <c r="A373" s="172" t="s">
        <v>283</v>
      </c>
      <c r="B373" s="120">
        <v>1</v>
      </c>
      <c r="C373" s="120"/>
      <c r="D373" s="120"/>
      <c r="E373" s="120">
        <v>4</v>
      </c>
      <c r="F373" s="120"/>
      <c r="G373" s="120"/>
      <c r="H373" s="120"/>
      <c r="I373" s="120"/>
      <c r="J373" s="120">
        <v>560</v>
      </c>
      <c r="K373" s="130">
        <v>3232</v>
      </c>
      <c r="L373" s="202" t="s">
        <v>653</v>
      </c>
      <c r="M373" s="130"/>
      <c r="N373" s="128">
        <v>0</v>
      </c>
      <c r="O373" s="128">
        <v>10000</v>
      </c>
      <c r="P373" s="128">
        <v>0</v>
      </c>
      <c r="Q373" s="128">
        <v>10000</v>
      </c>
      <c r="R373" s="129">
        <v>25000</v>
      </c>
      <c r="S373" s="128">
        <v>26000</v>
      </c>
      <c r="T373" s="570">
        <v>36000</v>
      </c>
      <c r="U373" s="128">
        <f t="shared" si="143"/>
        <v>34000</v>
      </c>
      <c r="V373" s="329">
        <v>60460</v>
      </c>
      <c r="W373" s="686">
        <v>70000</v>
      </c>
      <c r="X373" s="686">
        <v>51735</v>
      </c>
      <c r="Y373" s="660">
        <f t="shared" si="145"/>
        <v>0.7390714285714286</v>
      </c>
      <c r="Z373" s="664">
        <v>10000</v>
      </c>
    </row>
    <row r="374" spans="1:26" s="161" customFormat="1" ht="12.75">
      <c r="A374" s="172" t="s">
        <v>283</v>
      </c>
      <c r="B374" s="120">
        <v>1</v>
      </c>
      <c r="C374" s="120"/>
      <c r="D374" s="120"/>
      <c r="E374" s="120">
        <v>4</v>
      </c>
      <c r="F374" s="120"/>
      <c r="G374" s="120"/>
      <c r="H374" s="120"/>
      <c r="I374" s="120"/>
      <c r="J374" s="120">
        <v>560</v>
      </c>
      <c r="K374" s="130">
        <v>3232</v>
      </c>
      <c r="L374" s="202" t="s">
        <v>619</v>
      </c>
      <c r="M374" s="130"/>
      <c r="N374" s="128">
        <v>0</v>
      </c>
      <c r="O374" s="128">
        <v>10000</v>
      </c>
      <c r="P374" s="128">
        <v>0</v>
      </c>
      <c r="Q374" s="128">
        <v>20000</v>
      </c>
      <c r="R374" s="129">
        <v>0</v>
      </c>
      <c r="S374" s="128">
        <v>0</v>
      </c>
      <c r="T374" s="570">
        <v>20000</v>
      </c>
      <c r="U374" s="128">
        <f t="shared" si="143"/>
        <v>0</v>
      </c>
      <c r="V374" s="329">
        <v>0</v>
      </c>
      <c r="W374" s="686">
        <v>20000</v>
      </c>
      <c r="X374" s="686">
        <v>0</v>
      </c>
      <c r="Y374" s="660">
        <f t="shared" si="145"/>
        <v>0</v>
      </c>
      <c r="Z374" s="664">
        <v>20000</v>
      </c>
    </row>
    <row r="375" spans="1:26" s="161" customFormat="1" ht="12.75">
      <c r="A375" s="172" t="s">
        <v>283</v>
      </c>
      <c r="B375" s="120">
        <v>1</v>
      </c>
      <c r="C375" s="120"/>
      <c r="D375" s="120"/>
      <c r="E375" s="120">
        <v>4</v>
      </c>
      <c r="F375" s="120"/>
      <c r="G375" s="120"/>
      <c r="H375" s="120"/>
      <c r="I375" s="120"/>
      <c r="J375" s="120">
        <v>560</v>
      </c>
      <c r="K375" s="127">
        <v>4</v>
      </c>
      <c r="L375" s="125" t="s">
        <v>27</v>
      </c>
      <c r="M375" s="127"/>
      <c r="N375" s="128">
        <f aca="true" t="shared" si="147" ref="N375:Z376">N376</f>
        <v>10000</v>
      </c>
      <c r="O375" s="128">
        <f t="shared" si="147"/>
        <v>50000</v>
      </c>
      <c r="P375" s="128">
        <f t="shared" si="147"/>
        <v>0</v>
      </c>
      <c r="Q375" s="128">
        <f t="shared" si="147"/>
        <v>80000</v>
      </c>
      <c r="R375" s="129">
        <f t="shared" si="147"/>
        <v>260000</v>
      </c>
      <c r="S375" s="128">
        <f t="shared" si="147"/>
        <v>300000</v>
      </c>
      <c r="T375" s="570">
        <f t="shared" si="147"/>
        <v>380000</v>
      </c>
      <c r="U375" s="128">
        <f t="shared" si="143"/>
        <v>-60000</v>
      </c>
      <c r="V375" s="329">
        <f t="shared" si="147"/>
        <v>309692</v>
      </c>
      <c r="W375" s="686">
        <f t="shared" si="147"/>
        <v>320000</v>
      </c>
      <c r="X375" s="686">
        <f t="shared" si="147"/>
        <v>319206</v>
      </c>
      <c r="Y375" s="660">
        <f t="shared" si="145"/>
        <v>0.99751875</v>
      </c>
      <c r="Z375" s="664">
        <f t="shared" si="147"/>
        <v>10000</v>
      </c>
    </row>
    <row r="376" spans="1:26" s="161" customFormat="1" ht="12.75">
      <c r="A376" s="172" t="s">
        <v>283</v>
      </c>
      <c r="B376" s="120">
        <v>1</v>
      </c>
      <c r="C376" s="120"/>
      <c r="D376" s="120"/>
      <c r="E376" s="120">
        <v>4</v>
      </c>
      <c r="F376" s="120"/>
      <c r="G376" s="120"/>
      <c r="H376" s="120"/>
      <c r="I376" s="120"/>
      <c r="J376" s="120">
        <v>560</v>
      </c>
      <c r="K376" s="202">
        <v>42</v>
      </c>
      <c r="L376" s="202" t="s">
        <v>29</v>
      </c>
      <c r="M376" s="202"/>
      <c r="N376" s="128">
        <f t="shared" si="147"/>
        <v>10000</v>
      </c>
      <c r="O376" s="128">
        <f t="shared" si="147"/>
        <v>50000</v>
      </c>
      <c r="P376" s="128">
        <f t="shared" si="147"/>
        <v>0</v>
      </c>
      <c r="Q376" s="128">
        <f t="shared" si="147"/>
        <v>80000</v>
      </c>
      <c r="R376" s="129">
        <f t="shared" si="147"/>
        <v>260000</v>
      </c>
      <c r="S376" s="128">
        <f t="shared" si="147"/>
        <v>300000</v>
      </c>
      <c r="T376" s="570">
        <f t="shared" si="147"/>
        <v>380000</v>
      </c>
      <c r="U376" s="128">
        <f t="shared" si="143"/>
        <v>-60000</v>
      </c>
      <c r="V376" s="329">
        <f t="shared" si="147"/>
        <v>309692</v>
      </c>
      <c r="W376" s="686">
        <f t="shared" si="147"/>
        <v>320000</v>
      </c>
      <c r="X376" s="686">
        <f t="shared" si="147"/>
        <v>319206</v>
      </c>
      <c r="Y376" s="660">
        <f t="shared" si="145"/>
        <v>0.99751875</v>
      </c>
      <c r="Z376" s="664">
        <f t="shared" si="147"/>
        <v>10000</v>
      </c>
    </row>
    <row r="377" spans="1:26" s="161" customFormat="1" ht="12.75">
      <c r="A377" s="172" t="s">
        <v>283</v>
      </c>
      <c r="B377" s="120">
        <v>1</v>
      </c>
      <c r="C377" s="120"/>
      <c r="D377" s="120"/>
      <c r="E377" s="120">
        <v>4</v>
      </c>
      <c r="F377" s="120"/>
      <c r="G377" s="120"/>
      <c r="H377" s="120"/>
      <c r="I377" s="120"/>
      <c r="J377" s="120">
        <v>560</v>
      </c>
      <c r="K377" s="206">
        <v>421</v>
      </c>
      <c r="L377" s="206" t="s">
        <v>13</v>
      </c>
      <c r="M377" s="206"/>
      <c r="N377" s="128">
        <f aca="true" t="shared" si="148" ref="N377:Z377">SUM(N378:N379)</f>
        <v>10000</v>
      </c>
      <c r="O377" s="128">
        <f t="shared" si="148"/>
        <v>50000</v>
      </c>
      <c r="P377" s="128">
        <f>SUM(P378:P379)</f>
        <v>0</v>
      </c>
      <c r="Q377" s="128">
        <f t="shared" si="148"/>
        <v>80000</v>
      </c>
      <c r="R377" s="129">
        <f t="shared" si="148"/>
        <v>260000</v>
      </c>
      <c r="S377" s="128">
        <f t="shared" si="148"/>
        <v>300000</v>
      </c>
      <c r="T377" s="570">
        <f t="shared" si="148"/>
        <v>380000</v>
      </c>
      <c r="U377" s="128">
        <f t="shared" si="143"/>
        <v>-60000</v>
      </c>
      <c r="V377" s="329">
        <f t="shared" si="148"/>
        <v>309692</v>
      </c>
      <c r="W377" s="686">
        <f>W378+W379</f>
        <v>320000</v>
      </c>
      <c r="X377" s="686">
        <f>X378+X379</f>
        <v>319206</v>
      </c>
      <c r="Y377" s="660">
        <f t="shared" si="145"/>
        <v>0.99751875</v>
      </c>
      <c r="Z377" s="664">
        <f t="shared" si="148"/>
        <v>10000</v>
      </c>
    </row>
    <row r="378" spans="1:26" s="161" customFormat="1" ht="12.75">
      <c r="A378" s="172" t="s">
        <v>283</v>
      </c>
      <c r="B378" s="120">
        <v>1</v>
      </c>
      <c r="C378" s="120"/>
      <c r="D378" s="120"/>
      <c r="E378" s="120">
        <v>4</v>
      </c>
      <c r="F378" s="120"/>
      <c r="G378" s="120"/>
      <c r="H378" s="120"/>
      <c r="I378" s="120"/>
      <c r="J378" s="120">
        <v>560</v>
      </c>
      <c r="K378" s="130">
        <v>4214</v>
      </c>
      <c r="L378" s="130" t="s">
        <v>509</v>
      </c>
      <c r="M378" s="130"/>
      <c r="N378" s="128">
        <v>10000</v>
      </c>
      <c r="O378" s="128">
        <v>0</v>
      </c>
      <c r="P378" s="128">
        <v>0</v>
      </c>
      <c r="Q378" s="128">
        <v>0</v>
      </c>
      <c r="R378" s="129">
        <v>0</v>
      </c>
      <c r="S378" s="128">
        <v>20000</v>
      </c>
      <c r="T378" s="570">
        <v>20000</v>
      </c>
      <c r="U378" s="128">
        <f t="shared" si="143"/>
        <v>-20000</v>
      </c>
      <c r="V378" s="329">
        <v>0</v>
      </c>
      <c r="W378" s="686">
        <v>0</v>
      </c>
      <c r="X378" s="686">
        <v>0</v>
      </c>
      <c r="Y378" s="660" t="e">
        <f t="shared" si="145"/>
        <v>#DIV/0!</v>
      </c>
      <c r="Z378" s="664">
        <v>10000</v>
      </c>
    </row>
    <row r="379" spans="1:26" s="161" customFormat="1" ht="29.25" customHeight="1">
      <c r="A379" s="172"/>
      <c r="B379" s="120"/>
      <c r="C379" s="120"/>
      <c r="D379" s="120"/>
      <c r="E379" s="120"/>
      <c r="F379" s="120"/>
      <c r="G379" s="120"/>
      <c r="H379" s="120"/>
      <c r="I379" s="120"/>
      <c r="J379" s="120"/>
      <c r="K379" s="130">
        <v>4214</v>
      </c>
      <c r="L379" s="801" t="s">
        <v>621</v>
      </c>
      <c r="M379" s="802"/>
      <c r="N379" s="128">
        <v>0</v>
      </c>
      <c r="O379" s="128">
        <v>50000</v>
      </c>
      <c r="P379" s="128">
        <v>0</v>
      </c>
      <c r="Q379" s="128">
        <v>80000</v>
      </c>
      <c r="R379" s="129">
        <v>260000</v>
      </c>
      <c r="S379" s="128">
        <v>280000</v>
      </c>
      <c r="T379" s="570">
        <v>360000</v>
      </c>
      <c r="U379" s="128">
        <f>W379-T379</f>
        <v>-40000</v>
      </c>
      <c r="V379" s="329">
        <v>309692</v>
      </c>
      <c r="W379" s="686">
        <v>320000</v>
      </c>
      <c r="X379" s="686">
        <v>319206</v>
      </c>
      <c r="Y379" s="660">
        <f t="shared" si="145"/>
        <v>0.99751875</v>
      </c>
      <c r="Z379" s="664">
        <v>0</v>
      </c>
    </row>
    <row r="380" spans="1:50" s="439" customFormat="1" ht="12.75">
      <c r="A380" s="277"/>
      <c r="B380" s="277"/>
      <c r="C380" s="277"/>
      <c r="D380" s="277"/>
      <c r="E380" s="277"/>
      <c r="F380" s="277"/>
      <c r="G380" s="277"/>
      <c r="H380" s="277"/>
      <c r="I380" s="277"/>
      <c r="J380" s="277"/>
      <c r="K380" s="473"/>
      <c r="L380" s="479" t="s">
        <v>193</v>
      </c>
      <c r="M380" s="480"/>
      <c r="N380" s="530">
        <f aca="true" t="shared" si="149" ref="N380:Z380">N364+N375</f>
        <v>502000</v>
      </c>
      <c r="O380" s="530">
        <f t="shared" si="149"/>
        <v>677000</v>
      </c>
      <c r="P380" s="530">
        <f t="shared" si="149"/>
        <v>603037</v>
      </c>
      <c r="Q380" s="530">
        <f t="shared" si="149"/>
        <v>755000</v>
      </c>
      <c r="R380" s="392">
        <f t="shared" si="149"/>
        <v>145000</v>
      </c>
      <c r="S380" s="530">
        <f t="shared" si="149"/>
        <v>196000</v>
      </c>
      <c r="T380" s="591">
        <f t="shared" si="149"/>
        <v>951000</v>
      </c>
      <c r="U380" s="510">
        <f>W380-T380</f>
        <v>159000</v>
      </c>
      <c r="V380" s="393">
        <f t="shared" si="149"/>
        <v>989272</v>
      </c>
      <c r="W380" s="466">
        <f>W364+W375</f>
        <v>1110000</v>
      </c>
      <c r="X380" s="466">
        <f>X364+X375</f>
        <v>1101762</v>
      </c>
      <c r="Y380" s="662">
        <f>X380/W380</f>
        <v>0.9925783783783784</v>
      </c>
      <c r="Z380" s="662">
        <f t="shared" si="149"/>
        <v>600000</v>
      </c>
      <c r="AA380" s="250"/>
      <c r="AB380" s="250"/>
      <c r="AC380" s="250"/>
      <c r="AD380" s="250"/>
      <c r="AE380" s="250"/>
      <c r="AF380" s="250"/>
      <c r="AG380" s="250"/>
      <c r="AH380" s="250"/>
      <c r="AI380" s="250"/>
      <c r="AJ380" s="250"/>
      <c r="AK380" s="250"/>
      <c r="AL380" s="250"/>
      <c r="AM380" s="250"/>
      <c r="AN380" s="250"/>
      <c r="AO380" s="250"/>
      <c r="AP380" s="250"/>
      <c r="AQ380" s="250"/>
      <c r="AR380" s="250"/>
      <c r="AS380" s="250"/>
      <c r="AT380" s="250"/>
      <c r="AU380" s="250"/>
      <c r="AV380" s="250"/>
      <c r="AW380" s="250"/>
      <c r="AX380" s="250"/>
    </row>
    <row r="381" spans="1:26" ht="12.75">
      <c r="A381" s="221"/>
      <c r="B381" s="222"/>
      <c r="C381" s="222"/>
      <c r="D381" s="222"/>
      <c r="E381" s="222"/>
      <c r="F381" s="222"/>
      <c r="G381" s="222"/>
      <c r="H381" s="222"/>
      <c r="I381" s="222"/>
      <c r="J381" s="222"/>
      <c r="K381" s="18"/>
      <c r="L381" s="25"/>
      <c r="M381" s="26"/>
      <c r="N381" s="27"/>
      <c r="O381" s="27"/>
      <c r="P381" s="27"/>
      <c r="Q381" s="27"/>
      <c r="R381" s="145"/>
      <c r="S381" s="27"/>
      <c r="T381" s="560"/>
      <c r="U381" s="27"/>
      <c r="V381" s="323"/>
      <c r="W381" s="680"/>
      <c r="X381" s="680"/>
      <c r="Y381" s="709"/>
      <c r="Z381" s="709"/>
    </row>
    <row r="382" spans="1:50" s="66" customFormat="1" ht="12.75">
      <c r="A382" s="370"/>
      <c r="B382" s="370"/>
      <c r="C382" s="370"/>
      <c r="D382" s="370"/>
      <c r="E382" s="370"/>
      <c r="F382" s="370"/>
      <c r="G382" s="370"/>
      <c r="H382" s="370"/>
      <c r="I382" s="370"/>
      <c r="J382" s="370"/>
      <c r="K382" s="428" t="s">
        <v>285</v>
      </c>
      <c r="L382" s="831" t="s">
        <v>284</v>
      </c>
      <c r="M382" s="831"/>
      <c r="N382" s="47"/>
      <c r="O382" s="47"/>
      <c r="P382" s="47"/>
      <c r="Q382" s="47"/>
      <c r="R382" s="147"/>
      <c r="S382" s="47"/>
      <c r="T382" s="593"/>
      <c r="U382" s="47"/>
      <c r="V382" s="330"/>
      <c r="W382" s="695"/>
      <c r="X382" s="695"/>
      <c r="Y382" s="734"/>
      <c r="Z382" s="734"/>
      <c r="AA382" s="250"/>
      <c r="AB382" s="250"/>
      <c r="AC382" s="250"/>
      <c r="AD382" s="250"/>
      <c r="AE382" s="250"/>
      <c r="AF382" s="250"/>
      <c r="AG382" s="250"/>
      <c r="AH382" s="250"/>
      <c r="AI382" s="250"/>
      <c r="AJ382" s="250"/>
      <c r="AK382" s="250"/>
      <c r="AL382" s="250"/>
      <c r="AM382" s="250"/>
      <c r="AN382" s="250"/>
      <c r="AO382" s="250"/>
      <c r="AP382" s="250"/>
      <c r="AQ382" s="250"/>
      <c r="AR382" s="250"/>
      <c r="AS382" s="250"/>
      <c r="AT382" s="250"/>
      <c r="AU382" s="250"/>
      <c r="AV382" s="250"/>
      <c r="AW382" s="250"/>
      <c r="AX382" s="250"/>
    </row>
    <row r="383" spans="1:50" s="66" customFormat="1" ht="12.75">
      <c r="A383" s="370" t="s">
        <v>286</v>
      </c>
      <c r="B383" s="370"/>
      <c r="C383" s="370"/>
      <c r="D383" s="370"/>
      <c r="E383" s="370"/>
      <c r="F383" s="370"/>
      <c r="G383" s="370"/>
      <c r="H383" s="370"/>
      <c r="I383" s="370"/>
      <c r="J383" s="370"/>
      <c r="K383" s="444" t="s">
        <v>25</v>
      </c>
      <c r="L383" s="810" t="s">
        <v>374</v>
      </c>
      <c r="M383" s="810"/>
      <c r="N383" s="516"/>
      <c r="O383" s="516"/>
      <c r="P383" s="516"/>
      <c r="Q383" s="516"/>
      <c r="R383" s="385"/>
      <c r="S383" s="516"/>
      <c r="T383" s="571"/>
      <c r="U383" s="516"/>
      <c r="V383" s="386"/>
      <c r="W383" s="442"/>
      <c r="X383" s="442"/>
      <c r="Y383" s="719"/>
      <c r="Z383" s="719"/>
      <c r="AA383" s="250"/>
      <c r="AB383" s="250"/>
      <c r="AC383" s="250"/>
      <c r="AD383" s="250"/>
      <c r="AE383" s="250"/>
      <c r="AF383" s="250"/>
      <c r="AG383" s="250"/>
      <c r="AH383" s="250"/>
      <c r="AI383" s="250"/>
      <c r="AJ383" s="250"/>
      <c r="AK383" s="250"/>
      <c r="AL383" s="250"/>
      <c r="AM383" s="250"/>
      <c r="AN383" s="250"/>
      <c r="AO383" s="250"/>
      <c r="AP383" s="250"/>
      <c r="AQ383" s="250"/>
      <c r="AR383" s="250"/>
      <c r="AS383" s="250"/>
      <c r="AT383" s="250"/>
      <c r="AU383" s="250"/>
      <c r="AV383" s="250"/>
      <c r="AW383" s="250"/>
      <c r="AX383" s="250"/>
    </row>
    <row r="384" spans="1:26" s="161" customFormat="1" ht="12.75">
      <c r="A384" s="172" t="s">
        <v>183</v>
      </c>
      <c r="B384" s="120">
        <v>1</v>
      </c>
      <c r="C384" s="120"/>
      <c r="D384" s="120"/>
      <c r="E384" s="120">
        <v>4</v>
      </c>
      <c r="F384" s="120"/>
      <c r="G384" s="120"/>
      <c r="H384" s="120"/>
      <c r="I384" s="120"/>
      <c r="J384" s="120">
        <v>560</v>
      </c>
      <c r="K384" s="125">
        <v>3</v>
      </c>
      <c r="L384" s="125" t="s">
        <v>0</v>
      </c>
      <c r="M384" s="125"/>
      <c r="N384" s="134">
        <f aca="true" t="shared" si="150" ref="N384:Z384">N385+N392</f>
        <v>144000</v>
      </c>
      <c r="O384" s="134">
        <f>O385+O392</f>
        <v>349320</v>
      </c>
      <c r="P384" s="134">
        <f t="shared" si="150"/>
        <v>336815</v>
      </c>
      <c r="Q384" s="134">
        <f t="shared" si="150"/>
        <v>612736</v>
      </c>
      <c r="R384" s="126">
        <f t="shared" si="150"/>
        <v>0</v>
      </c>
      <c r="S384" s="134">
        <f t="shared" si="150"/>
        <v>0</v>
      </c>
      <c r="T384" s="555">
        <f t="shared" si="150"/>
        <v>612736</v>
      </c>
      <c r="U384" s="509">
        <f aca="true" t="shared" si="151" ref="U384:U403">W384-T384</f>
        <v>-44795</v>
      </c>
      <c r="V384" s="319">
        <f t="shared" si="150"/>
        <v>566987</v>
      </c>
      <c r="W384" s="669">
        <f>W385+W392</f>
        <v>567941</v>
      </c>
      <c r="X384" s="669">
        <f>X385+X392</f>
        <v>636106</v>
      </c>
      <c r="Y384" s="660">
        <f>X384/W384</f>
        <v>1.1200212698149985</v>
      </c>
      <c r="Z384" s="660">
        <f t="shared" si="150"/>
        <v>282600</v>
      </c>
    </row>
    <row r="385" spans="1:26" s="161" customFormat="1" ht="12.75">
      <c r="A385" s="172" t="s">
        <v>183</v>
      </c>
      <c r="B385" s="120"/>
      <c r="C385" s="120"/>
      <c r="D385" s="120"/>
      <c r="E385" s="120">
        <v>4</v>
      </c>
      <c r="F385" s="120"/>
      <c r="G385" s="120"/>
      <c r="H385" s="120"/>
      <c r="I385" s="120"/>
      <c r="J385" s="120">
        <v>560</v>
      </c>
      <c r="K385" s="202">
        <v>31</v>
      </c>
      <c r="L385" s="202" t="s">
        <v>2</v>
      </c>
      <c r="M385" s="202"/>
      <c r="N385" s="134">
        <f aca="true" t="shared" si="152" ref="N385:Z385">N386+N389</f>
        <v>121600</v>
      </c>
      <c r="O385" s="134">
        <f>O386+O389</f>
        <v>284820</v>
      </c>
      <c r="P385" s="134">
        <f t="shared" si="152"/>
        <v>283970</v>
      </c>
      <c r="Q385" s="509">
        <f t="shared" si="152"/>
        <v>496736</v>
      </c>
      <c r="R385" s="167">
        <f t="shared" si="152"/>
        <v>0</v>
      </c>
      <c r="S385" s="509">
        <f t="shared" si="152"/>
        <v>0</v>
      </c>
      <c r="T385" s="594">
        <f>T386+T389</f>
        <v>496736</v>
      </c>
      <c r="U385" s="509">
        <f t="shared" si="151"/>
        <v>1166</v>
      </c>
      <c r="V385" s="343">
        <f>V386+V389</f>
        <v>497902</v>
      </c>
      <c r="W385" s="699">
        <f>W386+W389</f>
        <v>497902</v>
      </c>
      <c r="X385" s="699">
        <f>X386+X389</f>
        <v>551724</v>
      </c>
      <c r="Y385" s="660">
        <f aca="true" t="shared" si="153" ref="Y385:Y404">X385/W385</f>
        <v>1.1080975774349169</v>
      </c>
      <c r="Z385" s="735">
        <f t="shared" si="152"/>
        <v>217600</v>
      </c>
    </row>
    <row r="386" spans="1:26" s="161" customFormat="1" ht="12.75">
      <c r="A386" s="172" t="s">
        <v>183</v>
      </c>
      <c r="B386" s="120"/>
      <c r="C386" s="120"/>
      <c r="D386" s="120"/>
      <c r="E386" s="120">
        <v>4</v>
      </c>
      <c r="F386" s="120"/>
      <c r="G386" s="120"/>
      <c r="H386" s="120"/>
      <c r="I386" s="120"/>
      <c r="J386" s="120">
        <v>560</v>
      </c>
      <c r="K386" s="169">
        <v>311</v>
      </c>
      <c r="L386" s="169" t="s">
        <v>77</v>
      </c>
      <c r="M386" s="169"/>
      <c r="N386" s="134">
        <f aca="true" t="shared" si="154" ref="N386:Z386">N387</f>
        <v>104000</v>
      </c>
      <c r="O386" s="134">
        <f>SUM(O387:O388)</f>
        <v>246520</v>
      </c>
      <c r="P386" s="134">
        <f>SUM(P387:P388)</f>
        <v>246258</v>
      </c>
      <c r="Q386" s="134">
        <f t="shared" si="154"/>
        <v>424636</v>
      </c>
      <c r="R386" s="126">
        <f t="shared" si="154"/>
        <v>0</v>
      </c>
      <c r="S386" s="134">
        <f t="shared" si="154"/>
        <v>0</v>
      </c>
      <c r="T386" s="555">
        <f t="shared" si="154"/>
        <v>424636</v>
      </c>
      <c r="U386" s="509">
        <f t="shared" si="151"/>
        <v>19371</v>
      </c>
      <c r="V386" s="319">
        <f t="shared" si="154"/>
        <v>444007</v>
      </c>
      <c r="W386" s="669">
        <f>W387</f>
        <v>444007</v>
      </c>
      <c r="X386" s="669">
        <f>X387</f>
        <v>480677</v>
      </c>
      <c r="Y386" s="660">
        <f t="shared" si="153"/>
        <v>1.0825887880146035</v>
      </c>
      <c r="Z386" s="660">
        <f t="shared" si="154"/>
        <v>200000</v>
      </c>
    </row>
    <row r="387" spans="1:26" s="161" customFormat="1" ht="12.75">
      <c r="A387" s="172" t="s">
        <v>183</v>
      </c>
      <c r="B387" s="120"/>
      <c r="C387" s="120"/>
      <c r="D387" s="120"/>
      <c r="E387" s="120">
        <v>4</v>
      </c>
      <c r="F387" s="120"/>
      <c r="G387" s="120"/>
      <c r="H387" s="120"/>
      <c r="I387" s="120"/>
      <c r="J387" s="120">
        <v>560</v>
      </c>
      <c r="K387" s="202">
        <v>3111</v>
      </c>
      <c r="L387" s="202" t="s">
        <v>77</v>
      </c>
      <c r="M387" s="202"/>
      <c r="N387" s="134">
        <v>104000</v>
      </c>
      <c r="O387" s="509">
        <v>221520</v>
      </c>
      <c r="P387" s="509">
        <v>219258</v>
      </c>
      <c r="Q387" s="509">
        <v>424636</v>
      </c>
      <c r="R387" s="167">
        <v>0</v>
      </c>
      <c r="S387" s="509">
        <v>0</v>
      </c>
      <c r="T387" s="594">
        <v>424636</v>
      </c>
      <c r="U387" s="509">
        <f t="shared" si="151"/>
        <v>19371</v>
      </c>
      <c r="V387" s="343">
        <v>444007</v>
      </c>
      <c r="W387" s="699">
        <v>444007</v>
      </c>
      <c r="X387" s="699">
        <v>480677</v>
      </c>
      <c r="Y387" s="660">
        <f t="shared" si="153"/>
        <v>1.0825887880146035</v>
      </c>
      <c r="Z387" s="660">
        <v>200000</v>
      </c>
    </row>
    <row r="388" spans="1:26" s="250" customFormat="1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202">
        <v>3121</v>
      </c>
      <c r="L388" s="183" t="s">
        <v>3</v>
      </c>
      <c r="M388" s="184"/>
      <c r="N388" s="134">
        <v>0</v>
      </c>
      <c r="O388" s="509">
        <v>25000</v>
      </c>
      <c r="P388" s="509">
        <v>27000</v>
      </c>
      <c r="Q388" s="509">
        <v>0</v>
      </c>
      <c r="R388" s="167"/>
      <c r="S388" s="509">
        <v>0</v>
      </c>
      <c r="T388" s="594">
        <v>0</v>
      </c>
      <c r="U388" s="509">
        <v>0</v>
      </c>
      <c r="V388" s="343"/>
      <c r="W388" s="699">
        <v>0</v>
      </c>
      <c r="X388" s="699">
        <v>0</v>
      </c>
      <c r="Y388" s="660" t="e">
        <f t="shared" si="153"/>
        <v>#DIV/0!</v>
      </c>
      <c r="Z388" s="735">
        <v>0</v>
      </c>
    </row>
    <row r="389" spans="1:26" s="250" customFormat="1" ht="12.75">
      <c r="A389" s="120" t="s">
        <v>287</v>
      </c>
      <c r="B389" s="120"/>
      <c r="C389" s="120"/>
      <c r="D389" s="120"/>
      <c r="E389" s="120">
        <v>4</v>
      </c>
      <c r="F389" s="120"/>
      <c r="G389" s="120"/>
      <c r="H389" s="120"/>
      <c r="I389" s="120"/>
      <c r="J389" s="120">
        <v>560</v>
      </c>
      <c r="K389" s="542">
        <v>313</v>
      </c>
      <c r="L389" s="853" t="s">
        <v>212</v>
      </c>
      <c r="M389" s="850"/>
      <c r="N389" s="134">
        <f aca="true" t="shared" si="155" ref="N389:Z389">N390+N391</f>
        <v>17600</v>
      </c>
      <c r="O389" s="134">
        <f t="shared" si="155"/>
        <v>38300</v>
      </c>
      <c r="P389" s="134">
        <f t="shared" si="155"/>
        <v>37712</v>
      </c>
      <c r="Q389" s="509">
        <f t="shared" si="155"/>
        <v>72100</v>
      </c>
      <c r="R389" s="167">
        <f t="shared" si="155"/>
        <v>0</v>
      </c>
      <c r="S389" s="509">
        <f t="shared" si="155"/>
        <v>0</v>
      </c>
      <c r="T389" s="594">
        <f t="shared" si="155"/>
        <v>72100</v>
      </c>
      <c r="U389" s="509">
        <f t="shared" si="151"/>
        <v>-18205</v>
      </c>
      <c r="V389" s="343">
        <f t="shared" si="155"/>
        <v>53895</v>
      </c>
      <c r="W389" s="699">
        <f>W390+W391</f>
        <v>53895</v>
      </c>
      <c r="X389" s="699">
        <f>X390+X391</f>
        <v>71047</v>
      </c>
      <c r="Y389" s="660">
        <f t="shared" si="153"/>
        <v>1.3182484460525095</v>
      </c>
      <c r="Z389" s="735">
        <f t="shared" si="155"/>
        <v>17600</v>
      </c>
    </row>
    <row r="390" spans="1:26" s="161" customFormat="1" ht="12.75">
      <c r="A390" s="172" t="s">
        <v>287</v>
      </c>
      <c r="B390" s="120"/>
      <c r="C390" s="120"/>
      <c r="D390" s="120"/>
      <c r="E390" s="120">
        <v>4</v>
      </c>
      <c r="F390" s="120"/>
      <c r="G390" s="120"/>
      <c r="H390" s="120"/>
      <c r="I390" s="120"/>
      <c r="J390" s="120">
        <v>560</v>
      </c>
      <c r="K390" s="215">
        <v>3132</v>
      </c>
      <c r="L390" s="800" t="s">
        <v>198</v>
      </c>
      <c r="M390" s="799"/>
      <c r="N390" s="134">
        <v>16100</v>
      </c>
      <c r="O390" s="509">
        <v>34400</v>
      </c>
      <c r="P390" s="509">
        <v>33985</v>
      </c>
      <c r="Q390" s="509">
        <v>64800</v>
      </c>
      <c r="R390" s="167">
        <v>0</v>
      </c>
      <c r="S390" s="509">
        <v>0</v>
      </c>
      <c r="T390" s="594">
        <v>64800</v>
      </c>
      <c r="U390" s="509">
        <f t="shared" si="151"/>
        <v>-16232</v>
      </c>
      <c r="V390" s="343">
        <v>48568</v>
      </c>
      <c r="W390" s="699">
        <v>48568</v>
      </c>
      <c r="X390" s="699">
        <v>64025</v>
      </c>
      <c r="Y390" s="660">
        <f t="shared" si="153"/>
        <v>1.318254817987152</v>
      </c>
      <c r="Z390" s="660">
        <v>16100</v>
      </c>
    </row>
    <row r="391" spans="1:26" s="161" customFormat="1" ht="12.75">
      <c r="A391" s="172" t="s">
        <v>287</v>
      </c>
      <c r="B391" s="120"/>
      <c r="C391" s="120"/>
      <c r="D391" s="120"/>
      <c r="E391" s="120">
        <v>4</v>
      </c>
      <c r="F391" s="120"/>
      <c r="G391" s="120"/>
      <c r="H391" s="120"/>
      <c r="I391" s="120"/>
      <c r="J391" s="120">
        <v>560</v>
      </c>
      <c r="K391" s="215">
        <v>3133</v>
      </c>
      <c r="L391" s="800" t="s">
        <v>199</v>
      </c>
      <c r="M391" s="799"/>
      <c r="N391" s="134">
        <v>1500</v>
      </c>
      <c r="O391" s="509">
        <v>3900</v>
      </c>
      <c r="P391" s="509">
        <v>3727</v>
      </c>
      <c r="Q391" s="509">
        <v>7300</v>
      </c>
      <c r="R391" s="167">
        <v>0</v>
      </c>
      <c r="S391" s="509">
        <v>0</v>
      </c>
      <c r="T391" s="594">
        <v>7300</v>
      </c>
      <c r="U391" s="509">
        <f t="shared" si="151"/>
        <v>-1973</v>
      </c>
      <c r="V391" s="343">
        <v>5327</v>
      </c>
      <c r="W391" s="699">
        <v>5327</v>
      </c>
      <c r="X391" s="699">
        <v>7022</v>
      </c>
      <c r="Y391" s="660">
        <f t="shared" si="153"/>
        <v>1.3181903510418622</v>
      </c>
      <c r="Z391" s="660">
        <v>1500</v>
      </c>
    </row>
    <row r="392" spans="1:26" s="161" customFormat="1" ht="12.75">
      <c r="A392" s="172" t="s">
        <v>287</v>
      </c>
      <c r="B392" s="120">
        <v>1</v>
      </c>
      <c r="C392" s="120"/>
      <c r="D392" s="120"/>
      <c r="E392" s="120">
        <v>4</v>
      </c>
      <c r="F392" s="120"/>
      <c r="G392" s="120"/>
      <c r="H392" s="120"/>
      <c r="I392" s="120"/>
      <c r="J392" s="120">
        <v>560</v>
      </c>
      <c r="K392" s="174">
        <v>32</v>
      </c>
      <c r="L392" s="183" t="s">
        <v>5</v>
      </c>
      <c r="M392" s="184"/>
      <c r="N392" s="134">
        <f aca="true" t="shared" si="156" ref="N392:Z392">N393+N396+N401</f>
        <v>22400</v>
      </c>
      <c r="O392" s="134">
        <f t="shared" si="156"/>
        <v>64500</v>
      </c>
      <c r="P392" s="134">
        <f t="shared" si="156"/>
        <v>52845</v>
      </c>
      <c r="Q392" s="509">
        <f t="shared" si="156"/>
        <v>116000</v>
      </c>
      <c r="R392" s="167">
        <f t="shared" si="156"/>
        <v>0</v>
      </c>
      <c r="S392" s="509">
        <f t="shared" si="156"/>
        <v>0</v>
      </c>
      <c r="T392" s="594">
        <f t="shared" si="156"/>
        <v>116000</v>
      </c>
      <c r="U392" s="509">
        <f t="shared" si="151"/>
        <v>-45961</v>
      </c>
      <c r="V392" s="343">
        <f t="shared" si="156"/>
        <v>69085</v>
      </c>
      <c r="W392" s="699">
        <f>W393+W396+W401</f>
        <v>70039</v>
      </c>
      <c r="X392" s="699">
        <f>X393+X396+X401</f>
        <v>84382</v>
      </c>
      <c r="Y392" s="660">
        <f t="shared" si="153"/>
        <v>1.204785904995788</v>
      </c>
      <c r="Z392" s="735">
        <f t="shared" si="156"/>
        <v>65000</v>
      </c>
    </row>
    <row r="393" spans="1:26" s="161" customFormat="1" ht="12.75">
      <c r="A393" s="172" t="s">
        <v>287</v>
      </c>
      <c r="B393" s="120"/>
      <c r="C393" s="120"/>
      <c r="D393" s="120"/>
      <c r="E393" s="120">
        <v>4</v>
      </c>
      <c r="F393" s="120"/>
      <c r="G393" s="120"/>
      <c r="H393" s="120"/>
      <c r="I393" s="120"/>
      <c r="J393" s="120">
        <v>560</v>
      </c>
      <c r="K393" s="169">
        <v>321</v>
      </c>
      <c r="L393" s="803" t="s">
        <v>6</v>
      </c>
      <c r="M393" s="804"/>
      <c r="N393" s="134">
        <f aca="true" t="shared" si="157" ref="N393:Z393">N394+N395</f>
        <v>8000</v>
      </c>
      <c r="O393" s="134">
        <f t="shared" si="157"/>
        <v>14000</v>
      </c>
      <c r="P393" s="134">
        <f t="shared" si="157"/>
        <v>8921</v>
      </c>
      <c r="Q393" s="134">
        <f t="shared" si="157"/>
        <v>36000</v>
      </c>
      <c r="R393" s="126">
        <f t="shared" si="157"/>
        <v>0</v>
      </c>
      <c r="S393" s="134">
        <f t="shared" si="157"/>
        <v>0</v>
      </c>
      <c r="T393" s="555">
        <f t="shared" si="157"/>
        <v>36000</v>
      </c>
      <c r="U393" s="509">
        <f t="shared" si="151"/>
        <v>-8772</v>
      </c>
      <c r="V393" s="319">
        <f t="shared" si="157"/>
        <v>27228</v>
      </c>
      <c r="W393" s="669">
        <f>W394</f>
        <v>27228</v>
      </c>
      <c r="X393" s="669">
        <f>X394</f>
        <v>30953</v>
      </c>
      <c r="Y393" s="660">
        <f t="shared" si="153"/>
        <v>1.1368076979579844</v>
      </c>
      <c r="Z393" s="660">
        <f t="shared" si="157"/>
        <v>10000</v>
      </c>
    </row>
    <row r="394" spans="1:26" s="161" customFormat="1" ht="12.75">
      <c r="A394" s="172" t="s">
        <v>287</v>
      </c>
      <c r="B394" s="120"/>
      <c r="C394" s="120"/>
      <c r="D394" s="120"/>
      <c r="E394" s="120">
        <v>4</v>
      </c>
      <c r="F394" s="120"/>
      <c r="G394" s="120"/>
      <c r="H394" s="120"/>
      <c r="I394" s="120"/>
      <c r="J394" s="120">
        <v>560</v>
      </c>
      <c r="K394" s="174">
        <v>3212</v>
      </c>
      <c r="L394" s="800" t="s">
        <v>79</v>
      </c>
      <c r="M394" s="799"/>
      <c r="N394" s="134">
        <v>8000</v>
      </c>
      <c r="O394" s="509">
        <v>14000</v>
      </c>
      <c r="P394" s="509">
        <v>8921</v>
      </c>
      <c r="Q394" s="509">
        <v>36000</v>
      </c>
      <c r="R394" s="167">
        <v>0</v>
      </c>
      <c r="S394" s="509">
        <v>0</v>
      </c>
      <c r="T394" s="594">
        <v>36000</v>
      </c>
      <c r="U394" s="509">
        <f t="shared" si="151"/>
        <v>-8772</v>
      </c>
      <c r="V394" s="343">
        <v>27228</v>
      </c>
      <c r="W394" s="699">
        <v>27228</v>
      </c>
      <c r="X394" s="699">
        <v>30953</v>
      </c>
      <c r="Y394" s="660">
        <f t="shared" si="153"/>
        <v>1.1368076979579844</v>
      </c>
      <c r="Z394" s="660">
        <v>10000</v>
      </c>
    </row>
    <row r="395" spans="1:26" s="161" customFormat="1" ht="12.75" hidden="1">
      <c r="A395" s="172" t="s">
        <v>287</v>
      </c>
      <c r="B395" s="120">
        <v>1</v>
      </c>
      <c r="C395" s="120"/>
      <c r="D395" s="120"/>
      <c r="E395" s="120">
        <v>4</v>
      </c>
      <c r="F395" s="120"/>
      <c r="G395" s="120"/>
      <c r="H395" s="120"/>
      <c r="I395" s="120"/>
      <c r="J395" s="120">
        <v>560</v>
      </c>
      <c r="K395" s="174">
        <v>3214</v>
      </c>
      <c r="L395" s="174" t="s">
        <v>149</v>
      </c>
      <c r="M395" s="174"/>
      <c r="N395" s="134">
        <v>0</v>
      </c>
      <c r="O395" s="509"/>
      <c r="P395" s="509"/>
      <c r="Q395" s="509">
        <v>0</v>
      </c>
      <c r="R395" s="167"/>
      <c r="S395" s="509"/>
      <c r="T395" s="594">
        <v>0</v>
      </c>
      <c r="U395" s="509">
        <f t="shared" si="151"/>
        <v>0</v>
      </c>
      <c r="V395" s="343"/>
      <c r="W395" s="699"/>
      <c r="X395" s="699"/>
      <c r="Y395" s="660" t="e">
        <f t="shared" si="153"/>
        <v>#DIV/0!</v>
      </c>
      <c r="Z395" s="660">
        <v>0</v>
      </c>
    </row>
    <row r="396" spans="1:26" s="161" customFormat="1" ht="12.75">
      <c r="A396" s="172" t="s">
        <v>287</v>
      </c>
      <c r="B396" s="120">
        <v>1</v>
      </c>
      <c r="C396" s="120"/>
      <c r="D396" s="120"/>
      <c r="E396" s="120"/>
      <c r="F396" s="120"/>
      <c r="G396" s="120"/>
      <c r="H396" s="120"/>
      <c r="I396" s="120"/>
      <c r="J396" s="120">
        <v>560</v>
      </c>
      <c r="K396" s="169">
        <v>322</v>
      </c>
      <c r="L396" s="169" t="s">
        <v>26</v>
      </c>
      <c r="M396" s="169"/>
      <c r="N396" s="134">
        <f aca="true" t="shared" si="158" ref="N396:Z396">N397+N398+N399+N400</f>
        <v>8600</v>
      </c>
      <c r="O396" s="134">
        <f t="shared" si="158"/>
        <v>44000</v>
      </c>
      <c r="P396" s="134">
        <f t="shared" si="158"/>
        <v>43924</v>
      </c>
      <c r="Q396" s="134">
        <f t="shared" si="158"/>
        <v>70000</v>
      </c>
      <c r="R396" s="126">
        <f t="shared" si="158"/>
        <v>0</v>
      </c>
      <c r="S396" s="134">
        <f t="shared" si="158"/>
        <v>0</v>
      </c>
      <c r="T396" s="555">
        <f t="shared" si="158"/>
        <v>70000</v>
      </c>
      <c r="U396" s="509">
        <f t="shared" si="151"/>
        <v>-47714</v>
      </c>
      <c r="V396" s="319">
        <f t="shared" si="158"/>
        <v>21332</v>
      </c>
      <c r="W396" s="669">
        <f>W397+W398+W399</f>
        <v>22286</v>
      </c>
      <c r="X396" s="669">
        <f>X397+X398+X399</f>
        <v>32904</v>
      </c>
      <c r="Y396" s="660">
        <f t="shared" si="153"/>
        <v>1.476442609710132</v>
      </c>
      <c r="Z396" s="660">
        <f t="shared" si="158"/>
        <v>40000</v>
      </c>
    </row>
    <row r="397" spans="1:26" s="161" customFormat="1" ht="12.75">
      <c r="A397" s="172" t="s">
        <v>287</v>
      </c>
      <c r="B397" s="120">
        <v>1</v>
      </c>
      <c r="C397" s="120"/>
      <c r="D397" s="120"/>
      <c r="E397" s="120"/>
      <c r="F397" s="120"/>
      <c r="G397" s="120"/>
      <c r="H397" s="120"/>
      <c r="I397" s="120"/>
      <c r="J397" s="120">
        <v>560</v>
      </c>
      <c r="K397" s="174">
        <v>3227</v>
      </c>
      <c r="L397" s="174" t="s">
        <v>129</v>
      </c>
      <c r="M397" s="174"/>
      <c r="N397" s="134">
        <v>2100</v>
      </c>
      <c r="O397" s="509">
        <v>19000</v>
      </c>
      <c r="P397" s="509">
        <v>18294</v>
      </c>
      <c r="Q397" s="509">
        <v>13000</v>
      </c>
      <c r="R397" s="167">
        <v>0</v>
      </c>
      <c r="S397" s="509">
        <v>0</v>
      </c>
      <c r="T397" s="594">
        <v>13000</v>
      </c>
      <c r="U397" s="509">
        <f t="shared" si="151"/>
        <v>-6585</v>
      </c>
      <c r="V397" s="343">
        <v>6415</v>
      </c>
      <c r="W397" s="699">
        <v>6415</v>
      </c>
      <c r="X397" s="699">
        <v>6415</v>
      </c>
      <c r="Y397" s="660">
        <f t="shared" si="153"/>
        <v>1</v>
      </c>
      <c r="Z397" s="660">
        <v>10000</v>
      </c>
    </row>
    <row r="398" spans="1:26" s="161" customFormat="1" ht="12.75">
      <c r="A398" s="172" t="s">
        <v>287</v>
      </c>
      <c r="B398" s="120">
        <v>1</v>
      </c>
      <c r="C398" s="120"/>
      <c r="D398" s="120"/>
      <c r="E398" s="120"/>
      <c r="F398" s="120"/>
      <c r="G398" s="120"/>
      <c r="H398" s="120"/>
      <c r="I398" s="120"/>
      <c r="J398" s="120">
        <v>560</v>
      </c>
      <c r="K398" s="182">
        <v>3221</v>
      </c>
      <c r="L398" s="216" t="s">
        <v>130</v>
      </c>
      <c r="M398" s="217"/>
      <c r="N398" s="180">
        <v>1500</v>
      </c>
      <c r="O398" s="532">
        <v>17000</v>
      </c>
      <c r="P398" s="532">
        <v>17808</v>
      </c>
      <c r="Q398" s="532">
        <v>37000</v>
      </c>
      <c r="R398" s="168">
        <v>0</v>
      </c>
      <c r="S398" s="532">
        <v>0</v>
      </c>
      <c r="T398" s="595">
        <v>37000</v>
      </c>
      <c r="U398" s="509">
        <f t="shared" si="151"/>
        <v>-25395</v>
      </c>
      <c r="V398" s="344">
        <v>11605</v>
      </c>
      <c r="W398" s="700">
        <v>11605</v>
      </c>
      <c r="X398" s="700">
        <v>11591</v>
      </c>
      <c r="Y398" s="660">
        <f t="shared" si="153"/>
        <v>0.9987936234381732</v>
      </c>
      <c r="Z398" s="660">
        <v>20000</v>
      </c>
    </row>
    <row r="399" spans="1:26" s="161" customFormat="1" ht="12.75">
      <c r="A399" s="172" t="s">
        <v>287</v>
      </c>
      <c r="B399" s="120">
        <v>1</v>
      </c>
      <c r="C399" s="120"/>
      <c r="D399" s="120"/>
      <c r="E399" s="120"/>
      <c r="F399" s="120"/>
      <c r="G399" s="120"/>
      <c r="H399" s="120"/>
      <c r="I399" s="120"/>
      <c r="J399" s="120">
        <v>560</v>
      </c>
      <c r="K399" s="182">
        <v>3223</v>
      </c>
      <c r="L399" s="216" t="s">
        <v>82</v>
      </c>
      <c r="M399" s="217"/>
      <c r="N399" s="180">
        <v>5000</v>
      </c>
      <c r="O399" s="532">
        <v>8000</v>
      </c>
      <c r="P399" s="532">
        <v>7822</v>
      </c>
      <c r="Q399" s="532">
        <v>20000</v>
      </c>
      <c r="R399" s="168">
        <v>0</v>
      </c>
      <c r="S399" s="532">
        <v>0</v>
      </c>
      <c r="T399" s="595">
        <v>20000</v>
      </c>
      <c r="U399" s="509">
        <f t="shared" si="151"/>
        <v>-15734</v>
      </c>
      <c r="V399" s="344">
        <v>3312</v>
      </c>
      <c r="W399" s="700">
        <v>4266</v>
      </c>
      <c r="X399" s="700">
        <v>14898</v>
      </c>
      <c r="Y399" s="660">
        <f t="shared" si="153"/>
        <v>3.492264416315049</v>
      </c>
      <c r="Z399" s="660">
        <v>10000</v>
      </c>
    </row>
    <row r="400" spans="1:26" s="161" customFormat="1" ht="12.75" hidden="1">
      <c r="A400" s="172" t="s">
        <v>287</v>
      </c>
      <c r="B400" s="120">
        <v>1</v>
      </c>
      <c r="C400" s="120"/>
      <c r="D400" s="120"/>
      <c r="E400" s="120">
        <v>4</v>
      </c>
      <c r="F400" s="120"/>
      <c r="G400" s="120"/>
      <c r="H400" s="120"/>
      <c r="I400" s="120"/>
      <c r="J400" s="120">
        <v>560</v>
      </c>
      <c r="K400" s="182">
        <v>3225</v>
      </c>
      <c r="L400" s="216" t="s">
        <v>167</v>
      </c>
      <c r="M400" s="217"/>
      <c r="N400" s="180">
        <v>0</v>
      </c>
      <c r="O400" s="532"/>
      <c r="P400" s="532"/>
      <c r="Q400" s="532">
        <v>0</v>
      </c>
      <c r="R400" s="168"/>
      <c r="S400" s="532"/>
      <c r="T400" s="595">
        <v>0</v>
      </c>
      <c r="U400" s="509">
        <f t="shared" si="151"/>
        <v>0</v>
      </c>
      <c r="V400" s="344"/>
      <c r="W400" s="700"/>
      <c r="X400" s="700"/>
      <c r="Y400" s="660" t="e">
        <f t="shared" si="153"/>
        <v>#DIV/0!</v>
      </c>
      <c r="Z400" s="660">
        <v>0</v>
      </c>
    </row>
    <row r="401" spans="1:26" s="161" customFormat="1" ht="12.75">
      <c r="A401" s="172" t="s">
        <v>287</v>
      </c>
      <c r="B401" s="120">
        <v>1</v>
      </c>
      <c r="C401" s="120"/>
      <c r="D401" s="120"/>
      <c r="E401" s="120"/>
      <c r="F401" s="120"/>
      <c r="G401" s="120"/>
      <c r="H401" s="120"/>
      <c r="I401" s="120"/>
      <c r="J401" s="120">
        <v>560</v>
      </c>
      <c r="K401" s="187">
        <v>323</v>
      </c>
      <c r="L401" s="188" t="s">
        <v>7</v>
      </c>
      <c r="M401" s="189"/>
      <c r="N401" s="180">
        <f aca="true" t="shared" si="159" ref="N401:Z401">N402+N403+N404</f>
        <v>5800</v>
      </c>
      <c r="O401" s="180">
        <f t="shared" si="159"/>
        <v>6500</v>
      </c>
      <c r="P401" s="180">
        <f t="shared" si="159"/>
        <v>0</v>
      </c>
      <c r="Q401" s="180">
        <f t="shared" si="159"/>
        <v>10000</v>
      </c>
      <c r="R401" s="162">
        <f t="shared" si="159"/>
        <v>0</v>
      </c>
      <c r="S401" s="180">
        <f t="shared" si="159"/>
        <v>0</v>
      </c>
      <c r="T401" s="556">
        <f t="shared" si="159"/>
        <v>10000</v>
      </c>
      <c r="U401" s="509">
        <f t="shared" si="151"/>
        <v>10525</v>
      </c>
      <c r="V401" s="320">
        <f t="shared" si="159"/>
        <v>20525</v>
      </c>
      <c r="W401" s="670">
        <f>W403+W404</f>
        <v>20525</v>
      </c>
      <c r="X401" s="670">
        <f>X403+X404</f>
        <v>20525</v>
      </c>
      <c r="Y401" s="660">
        <f t="shared" si="153"/>
        <v>1</v>
      </c>
      <c r="Z401" s="705">
        <f t="shared" si="159"/>
        <v>15000</v>
      </c>
    </row>
    <row r="402" spans="1:26" s="161" customFormat="1" ht="12.75" hidden="1">
      <c r="A402" s="172" t="s">
        <v>287</v>
      </c>
      <c r="B402" s="120">
        <v>1</v>
      </c>
      <c r="C402" s="120"/>
      <c r="D402" s="120"/>
      <c r="E402" s="120">
        <v>4</v>
      </c>
      <c r="F402" s="120"/>
      <c r="G402" s="120"/>
      <c r="H402" s="120"/>
      <c r="I402" s="120"/>
      <c r="J402" s="120">
        <v>560</v>
      </c>
      <c r="K402" s="182">
        <v>3231</v>
      </c>
      <c r="L402" s="216" t="s">
        <v>175</v>
      </c>
      <c r="M402" s="217"/>
      <c r="N402" s="180">
        <v>0</v>
      </c>
      <c r="O402" s="532"/>
      <c r="P402" s="532"/>
      <c r="Q402" s="532">
        <v>0</v>
      </c>
      <c r="R402" s="168"/>
      <c r="S402" s="532"/>
      <c r="T402" s="595">
        <v>0</v>
      </c>
      <c r="U402" s="509">
        <f t="shared" si="151"/>
        <v>0</v>
      </c>
      <c r="V402" s="344"/>
      <c r="W402" s="700"/>
      <c r="X402" s="700"/>
      <c r="Y402" s="660" t="e">
        <f t="shared" si="153"/>
        <v>#DIV/0!</v>
      </c>
      <c r="Z402" s="660">
        <v>0</v>
      </c>
    </row>
    <row r="403" spans="1:26" s="161" customFormat="1" ht="12.75">
      <c r="A403" s="172" t="s">
        <v>287</v>
      </c>
      <c r="B403" s="120">
        <v>1</v>
      </c>
      <c r="C403" s="120"/>
      <c r="D403" s="120"/>
      <c r="E403" s="120"/>
      <c r="F403" s="120"/>
      <c r="G403" s="120"/>
      <c r="H403" s="120"/>
      <c r="I403" s="120"/>
      <c r="J403" s="120">
        <v>560</v>
      </c>
      <c r="K403" s="202">
        <v>3236</v>
      </c>
      <c r="L403" s="183" t="s">
        <v>131</v>
      </c>
      <c r="M403" s="184"/>
      <c r="N403" s="134">
        <v>1100</v>
      </c>
      <c r="O403" s="509">
        <v>6500</v>
      </c>
      <c r="P403" s="509">
        <v>0</v>
      </c>
      <c r="Q403" s="509">
        <v>10000</v>
      </c>
      <c r="R403" s="167">
        <v>0</v>
      </c>
      <c r="S403" s="509">
        <v>0</v>
      </c>
      <c r="T403" s="594">
        <v>10000</v>
      </c>
      <c r="U403" s="509">
        <f t="shared" si="151"/>
        <v>-7075</v>
      </c>
      <c r="V403" s="343">
        <v>2925</v>
      </c>
      <c r="W403" s="699">
        <v>2925</v>
      </c>
      <c r="X403" s="699">
        <v>2925</v>
      </c>
      <c r="Y403" s="660">
        <f t="shared" si="153"/>
        <v>1</v>
      </c>
      <c r="Z403" s="660">
        <v>10000</v>
      </c>
    </row>
    <row r="404" spans="1:26" s="161" customFormat="1" ht="12.75">
      <c r="A404" s="172" t="s">
        <v>287</v>
      </c>
      <c r="B404" s="120">
        <v>1</v>
      </c>
      <c r="C404" s="120"/>
      <c r="D404" s="120"/>
      <c r="E404" s="120"/>
      <c r="F404" s="120"/>
      <c r="G404" s="120"/>
      <c r="H404" s="120"/>
      <c r="I404" s="120"/>
      <c r="J404" s="120">
        <v>560</v>
      </c>
      <c r="K404" s="202">
        <v>3237</v>
      </c>
      <c r="L404" s="183" t="s">
        <v>154</v>
      </c>
      <c r="M404" s="184"/>
      <c r="N404" s="134">
        <v>4700</v>
      </c>
      <c r="O404" s="509">
        <v>0</v>
      </c>
      <c r="P404" s="509">
        <v>0</v>
      </c>
      <c r="Q404" s="509">
        <v>0</v>
      </c>
      <c r="R404" s="167">
        <v>0</v>
      </c>
      <c r="S404" s="509">
        <v>0</v>
      </c>
      <c r="T404" s="594">
        <v>0</v>
      </c>
      <c r="U404" s="509">
        <f>W404-T404</f>
        <v>17600</v>
      </c>
      <c r="V404" s="343">
        <v>17600</v>
      </c>
      <c r="W404" s="699">
        <v>17600</v>
      </c>
      <c r="X404" s="699">
        <v>17600</v>
      </c>
      <c r="Y404" s="660">
        <f t="shared" si="153"/>
        <v>1</v>
      </c>
      <c r="Z404" s="660">
        <v>5000</v>
      </c>
    </row>
    <row r="405" spans="1:26" ht="12.75" hidden="1">
      <c r="A405" s="172" t="s">
        <v>287</v>
      </c>
      <c r="B405" s="120">
        <v>1</v>
      </c>
      <c r="C405" s="120"/>
      <c r="D405" s="120"/>
      <c r="E405" s="120">
        <v>4</v>
      </c>
      <c r="F405" s="120"/>
      <c r="G405" s="120"/>
      <c r="H405" s="120"/>
      <c r="I405" s="120"/>
      <c r="J405" s="120">
        <v>560</v>
      </c>
      <c r="K405" s="33">
        <v>4</v>
      </c>
      <c r="L405" s="33" t="s">
        <v>1</v>
      </c>
      <c r="M405" s="33"/>
      <c r="N405" s="36">
        <f aca="true" t="shared" si="160" ref="N405:Q407">N406</f>
        <v>0</v>
      </c>
      <c r="O405" s="36"/>
      <c r="P405" s="36"/>
      <c r="Q405" s="36">
        <f t="shared" si="160"/>
        <v>0</v>
      </c>
      <c r="R405" s="119"/>
      <c r="S405" s="36"/>
      <c r="T405" s="562">
        <f>T406</f>
        <v>0</v>
      </c>
      <c r="U405" s="134"/>
      <c r="V405" s="325"/>
      <c r="W405" s="676"/>
      <c r="X405" s="676"/>
      <c r="Y405" s="666"/>
      <c r="Z405" s="666">
        <f>Z406</f>
        <v>0</v>
      </c>
    </row>
    <row r="406" spans="1:26" ht="12.75" hidden="1">
      <c r="A406" s="172" t="s">
        <v>287</v>
      </c>
      <c r="B406" s="120">
        <v>1</v>
      </c>
      <c r="C406" s="120"/>
      <c r="D406" s="120"/>
      <c r="E406" s="120">
        <v>4</v>
      </c>
      <c r="F406" s="120"/>
      <c r="G406" s="120"/>
      <c r="H406" s="120"/>
      <c r="I406" s="120"/>
      <c r="J406" s="120">
        <v>560</v>
      </c>
      <c r="K406" s="34">
        <v>42</v>
      </c>
      <c r="L406" s="34" t="s">
        <v>168</v>
      </c>
      <c r="M406" s="34"/>
      <c r="N406" s="36">
        <f t="shared" si="160"/>
        <v>0</v>
      </c>
      <c r="O406" s="36"/>
      <c r="P406" s="36"/>
      <c r="Q406" s="36">
        <f t="shared" si="160"/>
        <v>0</v>
      </c>
      <c r="R406" s="119"/>
      <c r="S406" s="36"/>
      <c r="T406" s="562">
        <f>T407</f>
        <v>0</v>
      </c>
      <c r="U406" s="134"/>
      <c r="V406" s="325"/>
      <c r="W406" s="676"/>
      <c r="X406" s="676"/>
      <c r="Y406" s="666"/>
      <c r="Z406" s="666">
        <f>Z407</f>
        <v>0</v>
      </c>
    </row>
    <row r="407" spans="1:26" ht="12.75" hidden="1">
      <c r="A407" s="172" t="s">
        <v>287</v>
      </c>
      <c r="B407" s="120">
        <v>1</v>
      </c>
      <c r="C407" s="120"/>
      <c r="D407" s="120"/>
      <c r="E407" s="120">
        <v>4</v>
      </c>
      <c r="F407" s="120"/>
      <c r="G407" s="120"/>
      <c r="H407" s="120"/>
      <c r="I407" s="120"/>
      <c r="J407" s="120">
        <v>560</v>
      </c>
      <c r="K407" s="113">
        <v>422</v>
      </c>
      <c r="L407" s="114" t="s">
        <v>14</v>
      </c>
      <c r="M407" s="115"/>
      <c r="N407" s="54">
        <f t="shared" si="160"/>
        <v>0</v>
      </c>
      <c r="O407" s="54"/>
      <c r="P407" s="54"/>
      <c r="Q407" s="54">
        <f t="shared" si="160"/>
        <v>0</v>
      </c>
      <c r="R407" s="138"/>
      <c r="S407" s="54"/>
      <c r="T407" s="576">
        <f>T408</f>
        <v>0</v>
      </c>
      <c r="U407" s="180"/>
      <c r="V407" s="333"/>
      <c r="W407" s="677"/>
      <c r="X407" s="677"/>
      <c r="Y407" s="666"/>
      <c r="Z407" s="736">
        <f>Z408</f>
        <v>0</v>
      </c>
    </row>
    <row r="408" spans="1:26" ht="13.5" hidden="1" thickBot="1">
      <c r="A408" s="172" t="s">
        <v>287</v>
      </c>
      <c r="B408" s="120">
        <v>1</v>
      </c>
      <c r="C408" s="120"/>
      <c r="D408" s="120"/>
      <c r="E408" s="120">
        <v>4</v>
      </c>
      <c r="F408" s="120"/>
      <c r="G408" s="120"/>
      <c r="H408" s="120"/>
      <c r="I408" s="120"/>
      <c r="J408" s="120">
        <v>560</v>
      </c>
      <c r="K408" s="55">
        <v>4227</v>
      </c>
      <c r="L408" s="56" t="s">
        <v>169</v>
      </c>
      <c r="M408" s="57"/>
      <c r="N408" s="58">
        <v>0</v>
      </c>
      <c r="O408" s="58"/>
      <c r="P408" s="58"/>
      <c r="Q408" s="58">
        <v>0</v>
      </c>
      <c r="R408" s="154"/>
      <c r="S408" s="58"/>
      <c r="T408" s="596">
        <v>0</v>
      </c>
      <c r="U408" s="284"/>
      <c r="V408" s="345"/>
      <c r="W408" s="678"/>
      <c r="X408" s="678"/>
      <c r="Y408" s="666"/>
      <c r="Z408" s="737">
        <v>0</v>
      </c>
    </row>
    <row r="409" spans="1:50" s="439" customFormat="1" ht="12.75">
      <c r="A409" s="277"/>
      <c r="B409" s="277"/>
      <c r="C409" s="277"/>
      <c r="D409" s="277"/>
      <c r="E409" s="277"/>
      <c r="F409" s="277"/>
      <c r="G409" s="277"/>
      <c r="H409" s="277"/>
      <c r="I409" s="277"/>
      <c r="J409" s="277"/>
      <c r="K409" s="434"/>
      <c r="L409" s="434" t="s">
        <v>122</v>
      </c>
      <c r="M409" s="434"/>
      <c r="N409" s="510">
        <f aca="true" t="shared" si="161" ref="N409:Z409">N384+N405</f>
        <v>144000</v>
      </c>
      <c r="O409" s="510">
        <f t="shared" si="161"/>
        <v>349320</v>
      </c>
      <c r="P409" s="510">
        <f t="shared" si="161"/>
        <v>336815</v>
      </c>
      <c r="Q409" s="510">
        <f t="shared" si="161"/>
        <v>612736</v>
      </c>
      <c r="R409" s="381">
        <f t="shared" si="161"/>
        <v>0</v>
      </c>
      <c r="S409" s="510">
        <f t="shared" si="161"/>
        <v>0</v>
      </c>
      <c r="T409" s="559">
        <f t="shared" si="161"/>
        <v>612736</v>
      </c>
      <c r="U409" s="510">
        <f t="shared" si="161"/>
        <v>-44795</v>
      </c>
      <c r="V409" s="382">
        <f>V384</f>
        <v>566987</v>
      </c>
      <c r="W409" s="673">
        <f>W384</f>
        <v>567941</v>
      </c>
      <c r="X409" s="673">
        <f>X384</f>
        <v>636106</v>
      </c>
      <c r="Y409" s="662">
        <f>X409/W409</f>
        <v>1.1200212698149985</v>
      </c>
      <c r="Z409" s="708">
        <f t="shared" si="161"/>
        <v>282600</v>
      </c>
      <c r="AA409" s="250"/>
      <c r="AB409" s="250"/>
      <c r="AC409" s="250"/>
      <c r="AD409" s="250"/>
      <c r="AE409" s="250"/>
      <c r="AF409" s="250"/>
      <c r="AG409" s="250"/>
      <c r="AH409" s="250"/>
      <c r="AI409" s="250"/>
      <c r="AJ409" s="250"/>
      <c r="AK409" s="250"/>
      <c r="AL409" s="250"/>
      <c r="AM409" s="250"/>
      <c r="AN409" s="250"/>
      <c r="AO409" s="250"/>
      <c r="AP409" s="250"/>
      <c r="AQ409" s="250"/>
      <c r="AR409" s="250"/>
      <c r="AS409" s="250"/>
      <c r="AT409" s="250"/>
      <c r="AU409" s="250"/>
      <c r="AV409" s="250"/>
      <c r="AW409" s="250"/>
      <c r="AX409" s="250"/>
    </row>
    <row r="410" spans="1:26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9"/>
      <c r="L410" s="19"/>
      <c r="M410" s="19"/>
      <c r="N410" s="27"/>
      <c r="O410" s="27"/>
      <c r="P410" s="27"/>
      <c r="Q410" s="27"/>
      <c r="R410" s="145"/>
      <c r="S410" s="27"/>
      <c r="T410" s="560"/>
      <c r="U410" s="27"/>
      <c r="V410" s="323"/>
      <c r="W410" s="680"/>
      <c r="X410" s="680"/>
      <c r="Y410" s="709"/>
      <c r="Z410" s="709"/>
    </row>
    <row r="411" spans="1:50" s="66" customFormat="1" ht="12.75">
      <c r="A411" s="277"/>
      <c r="B411" s="277"/>
      <c r="C411" s="277"/>
      <c r="D411" s="277"/>
      <c r="E411" s="277"/>
      <c r="F411" s="277"/>
      <c r="G411" s="277"/>
      <c r="H411" s="277"/>
      <c r="I411" s="277"/>
      <c r="J411" s="277"/>
      <c r="K411" s="428" t="s">
        <v>289</v>
      </c>
      <c r="L411" s="831" t="s">
        <v>290</v>
      </c>
      <c r="M411" s="831"/>
      <c r="N411" s="47"/>
      <c r="O411" s="47"/>
      <c r="P411" s="47"/>
      <c r="Q411" s="47"/>
      <c r="R411" s="147"/>
      <c r="S411" s="47"/>
      <c r="T411" s="593"/>
      <c r="U411" s="47"/>
      <c r="V411" s="330"/>
      <c r="W411" s="695"/>
      <c r="X411" s="695"/>
      <c r="Y411" s="734"/>
      <c r="Z411" s="734"/>
      <c r="AA411" s="250"/>
      <c r="AB411" s="250"/>
      <c r="AC411" s="250"/>
      <c r="AD411" s="250"/>
      <c r="AE411" s="250"/>
      <c r="AF411" s="250"/>
      <c r="AG411" s="250"/>
      <c r="AH411" s="250"/>
      <c r="AI411" s="250"/>
      <c r="AJ411" s="250"/>
      <c r="AK411" s="250"/>
      <c r="AL411" s="250"/>
      <c r="AM411" s="250"/>
      <c r="AN411" s="250"/>
      <c r="AO411" s="250"/>
      <c r="AP411" s="250"/>
      <c r="AQ411" s="250"/>
      <c r="AR411" s="250"/>
      <c r="AS411" s="250"/>
      <c r="AT411" s="250"/>
      <c r="AU411" s="250"/>
      <c r="AV411" s="250"/>
      <c r="AW411" s="250"/>
      <c r="AX411" s="250"/>
    </row>
    <row r="412" spans="1:50" s="66" customFormat="1" ht="12.75">
      <c r="A412" s="277" t="s">
        <v>291</v>
      </c>
      <c r="B412" s="277"/>
      <c r="C412" s="277"/>
      <c r="D412" s="277"/>
      <c r="E412" s="277"/>
      <c r="F412" s="277"/>
      <c r="G412" s="277"/>
      <c r="H412" s="277"/>
      <c r="I412" s="277"/>
      <c r="J412" s="277">
        <v>640</v>
      </c>
      <c r="K412" s="379" t="s">
        <v>25</v>
      </c>
      <c r="L412" s="377" t="s">
        <v>99</v>
      </c>
      <c r="M412" s="379"/>
      <c r="N412" s="511"/>
      <c r="O412" s="511"/>
      <c r="P412" s="511"/>
      <c r="Q412" s="511"/>
      <c r="R412" s="387"/>
      <c r="S412" s="511"/>
      <c r="T412" s="565"/>
      <c r="U412" s="511"/>
      <c r="V412" s="380"/>
      <c r="W412" s="435"/>
      <c r="X412" s="435"/>
      <c r="Y412" s="711"/>
      <c r="Z412" s="711"/>
      <c r="AA412" s="250"/>
      <c r="AB412" s="250"/>
      <c r="AC412" s="250"/>
      <c r="AD412" s="250"/>
      <c r="AE412" s="250"/>
      <c r="AF412" s="250"/>
      <c r="AG412" s="250"/>
      <c r="AH412" s="250"/>
      <c r="AI412" s="250"/>
      <c r="AJ412" s="250"/>
      <c r="AK412" s="250"/>
      <c r="AL412" s="250"/>
      <c r="AM412" s="250"/>
      <c r="AN412" s="250"/>
      <c r="AO412" s="250"/>
      <c r="AP412" s="250"/>
      <c r="AQ412" s="250"/>
      <c r="AR412" s="250"/>
      <c r="AS412" s="250"/>
      <c r="AT412" s="250"/>
      <c r="AU412" s="250"/>
      <c r="AV412" s="250"/>
      <c r="AW412" s="250"/>
      <c r="AX412" s="250"/>
    </row>
    <row r="413" spans="1:26" s="161" customFormat="1" ht="12.75">
      <c r="A413" s="172" t="s">
        <v>292</v>
      </c>
      <c r="B413" s="120">
        <v>1</v>
      </c>
      <c r="C413" s="120"/>
      <c r="D413" s="120"/>
      <c r="E413" s="120">
        <v>4</v>
      </c>
      <c r="F413" s="120"/>
      <c r="G413" s="120"/>
      <c r="H413" s="120"/>
      <c r="I413" s="120"/>
      <c r="J413" s="120">
        <v>640</v>
      </c>
      <c r="K413" s="125">
        <v>3</v>
      </c>
      <c r="L413" s="125" t="s">
        <v>0</v>
      </c>
      <c r="M413" s="125"/>
      <c r="N413" s="134">
        <f aca="true" t="shared" si="162" ref="N413:Z413">N414</f>
        <v>400000</v>
      </c>
      <c r="O413" s="134">
        <f t="shared" si="162"/>
        <v>560000</v>
      </c>
      <c r="P413" s="134">
        <f t="shared" si="162"/>
        <v>616850</v>
      </c>
      <c r="Q413" s="134">
        <f t="shared" si="162"/>
        <v>500000</v>
      </c>
      <c r="R413" s="126">
        <f t="shared" si="162"/>
        <v>0</v>
      </c>
      <c r="S413" s="134">
        <f t="shared" si="162"/>
        <v>0</v>
      </c>
      <c r="T413" s="555">
        <f t="shared" si="162"/>
        <v>500000</v>
      </c>
      <c r="U413" s="509">
        <f aca="true" t="shared" si="163" ref="U413:U418">W413-T413</f>
        <v>0</v>
      </c>
      <c r="V413" s="319">
        <f t="shared" si="162"/>
        <v>400135</v>
      </c>
      <c r="W413" s="669">
        <f>W414</f>
        <v>500000</v>
      </c>
      <c r="X413" s="669">
        <f>X414</f>
        <v>641803</v>
      </c>
      <c r="Y413" s="660">
        <f aca="true" t="shared" si="164" ref="Y413:Y419">X413/W413</f>
        <v>1.283606</v>
      </c>
      <c r="Z413" s="660">
        <f t="shared" si="162"/>
        <v>500000</v>
      </c>
    </row>
    <row r="414" spans="1:26" s="161" customFormat="1" ht="12.75">
      <c r="A414" s="172" t="s">
        <v>292</v>
      </c>
      <c r="B414" s="120">
        <v>1</v>
      </c>
      <c r="C414" s="120"/>
      <c r="D414" s="120"/>
      <c r="E414" s="120">
        <v>4</v>
      </c>
      <c r="F414" s="120"/>
      <c r="G414" s="120"/>
      <c r="H414" s="120"/>
      <c r="I414" s="120"/>
      <c r="J414" s="120">
        <v>640</v>
      </c>
      <c r="K414" s="202">
        <v>32</v>
      </c>
      <c r="L414" s="183" t="s">
        <v>5</v>
      </c>
      <c r="M414" s="184"/>
      <c r="N414" s="134">
        <f aca="true" t="shared" si="165" ref="N414:Z414">N415+N417</f>
        <v>400000</v>
      </c>
      <c r="O414" s="134">
        <f>O415+O417</f>
        <v>560000</v>
      </c>
      <c r="P414" s="134">
        <f>P415+P417</f>
        <v>616850</v>
      </c>
      <c r="Q414" s="134">
        <f t="shared" si="165"/>
        <v>500000</v>
      </c>
      <c r="R414" s="126">
        <f t="shared" si="165"/>
        <v>0</v>
      </c>
      <c r="S414" s="134">
        <f t="shared" si="165"/>
        <v>0</v>
      </c>
      <c r="T414" s="555">
        <f t="shared" si="165"/>
        <v>500000</v>
      </c>
      <c r="U414" s="509">
        <f t="shared" si="163"/>
        <v>0</v>
      </c>
      <c r="V414" s="319">
        <f t="shared" si="165"/>
        <v>400135</v>
      </c>
      <c r="W414" s="669">
        <f>W415+W417</f>
        <v>500000</v>
      </c>
      <c r="X414" s="669">
        <f>X415+X417</f>
        <v>641803</v>
      </c>
      <c r="Y414" s="660">
        <f t="shared" si="164"/>
        <v>1.283606</v>
      </c>
      <c r="Z414" s="660">
        <f t="shared" si="165"/>
        <v>500000</v>
      </c>
    </row>
    <row r="415" spans="1:26" s="161" customFormat="1" ht="12.75">
      <c r="A415" s="172" t="s">
        <v>292</v>
      </c>
      <c r="B415" s="120">
        <v>1</v>
      </c>
      <c r="C415" s="120"/>
      <c r="D415" s="120"/>
      <c r="E415" s="120">
        <v>4</v>
      </c>
      <c r="F415" s="120"/>
      <c r="G415" s="120"/>
      <c r="H415" s="120"/>
      <c r="I415" s="120"/>
      <c r="J415" s="120">
        <v>640</v>
      </c>
      <c r="K415" s="169">
        <v>322</v>
      </c>
      <c r="L415" s="199" t="s">
        <v>26</v>
      </c>
      <c r="M415" s="200"/>
      <c r="N415" s="134">
        <f aca="true" t="shared" si="166" ref="N415:Z415">N416</f>
        <v>250000</v>
      </c>
      <c r="O415" s="134">
        <f t="shared" si="166"/>
        <v>330000</v>
      </c>
      <c r="P415" s="134">
        <f t="shared" si="166"/>
        <v>369876</v>
      </c>
      <c r="Q415" s="134">
        <f t="shared" si="166"/>
        <v>300000</v>
      </c>
      <c r="R415" s="126">
        <f t="shared" si="166"/>
        <v>0</v>
      </c>
      <c r="S415" s="134">
        <f t="shared" si="166"/>
        <v>0</v>
      </c>
      <c r="T415" s="555">
        <f t="shared" si="166"/>
        <v>300000</v>
      </c>
      <c r="U415" s="509">
        <f t="shared" si="163"/>
        <v>0</v>
      </c>
      <c r="V415" s="319">
        <f t="shared" si="166"/>
        <v>265587</v>
      </c>
      <c r="W415" s="669">
        <f>W416</f>
        <v>300000</v>
      </c>
      <c r="X415" s="669">
        <f>X416</f>
        <v>457852</v>
      </c>
      <c r="Y415" s="660">
        <f t="shared" si="164"/>
        <v>1.5261733333333334</v>
      </c>
      <c r="Z415" s="660">
        <f t="shared" si="166"/>
        <v>300000</v>
      </c>
    </row>
    <row r="416" spans="1:26" s="161" customFormat="1" ht="12.75">
      <c r="A416" s="172" t="s">
        <v>292</v>
      </c>
      <c r="B416" s="120">
        <v>1</v>
      </c>
      <c r="C416" s="120"/>
      <c r="D416" s="120"/>
      <c r="E416" s="120">
        <v>4</v>
      </c>
      <c r="F416" s="120"/>
      <c r="G416" s="120"/>
      <c r="H416" s="120"/>
      <c r="I416" s="120"/>
      <c r="J416" s="120">
        <v>640</v>
      </c>
      <c r="K416" s="202">
        <v>3223</v>
      </c>
      <c r="L416" s="820" t="s">
        <v>82</v>
      </c>
      <c r="M416" s="811"/>
      <c r="N416" s="134">
        <v>250000</v>
      </c>
      <c r="O416" s="134">
        <v>330000</v>
      </c>
      <c r="P416" s="134">
        <v>369876</v>
      </c>
      <c r="Q416" s="134">
        <v>300000</v>
      </c>
      <c r="R416" s="126">
        <v>0</v>
      </c>
      <c r="S416" s="134">
        <v>0</v>
      </c>
      <c r="T416" s="555">
        <v>300000</v>
      </c>
      <c r="U416" s="509">
        <f t="shared" si="163"/>
        <v>0</v>
      </c>
      <c r="V416" s="319">
        <v>265587</v>
      </c>
      <c r="W416" s="669">
        <v>300000</v>
      </c>
      <c r="X416" s="669">
        <v>457852</v>
      </c>
      <c r="Y416" s="660">
        <f t="shared" si="164"/>
        <v>1.5261733333333334</v>
      </c>
      <c r="Z416" s="660">
        <v>300000</v>
      </c>
    </row>
    <row r="417" spans="1:26" s="161" customFormat="1" ht="12.75">
      <c r="A417" s="172" t="s">
        <v>292</v>
      </c>
      <c r="B417" s="120">
        <v>1</v>
      </c>
      <c r="C417" s="120"/>
      <c r="D417" s="120"/>
      <c r="E417" s="120">
        <v>4</v>
      </c>
      <c r="F417" s="120"/>
      <c r="G417" s="120"/>
      <c r="H417" s="120"/>
      <c r="I417" s="120"/>
      <c r="J417" s="120">
        <v>640</v>
      </c>
      <c r="K417" s="169">
        <v>323</v>
      </c>
      <c r="L417" s="199" t="s">
        <v>7</v>
      </c>
      <c r="M417" s="200"/>
      <c r="N417" s="134">
        <f>N418</f>
        <v>150000</v>
      </c>
      <c r="O417" s="134">
        <f>O418</f>
        <v>230000</v>
      </c>
      <c r="P417" s="134">
        <f aca="true" t="shared" si="167" ref="P417:Z417">P418</f>
        <v>246974</v>
      </c>
      <c r="Q417" s="134">
        <f t="shared" si="167"/>
        <v>200000</v>
      </c>
      <c r="R417" s="126">
        <f t="shared" si="167"/>
        <v>0</v>
      </c>
      <c r="S417" s="134">
        <f t="shared" si="167"/>
        <v>0</v>
      </c>
      <c r="T417" s="555">
        <f t="shared" si="167"/>
        <v>200000</v>
      </c>
      <c r="U417" s="509">
        <f t="shared" si="163"/>
        <v>0</v>
      </c>
      <c r="V417" s="319">
        <f t="shared" si="167"/>
        <v>134548</v>
      </c>
      <c r="W417" s="669">
        <f>W418</f>
        <v>200000</v>
      </c>
      <c r="X417" s="669">
        <f>X418</f>
        <v>183951</v>
      </c>
      <c r="Y417" s="660">
        <f t="shared" si="164"/>
        <v>0.919755</v>
      </c>
      <c r="Z417" s="660">
        <f t="shared" si="167"/>
        <v>200000</v>
      </c>
    </row>
    <row r="418" spans="1:26" s="161" customFormat="1" ht="12.75">
      <c r="A418" s="172" t="s">
        <v>292</v>
      </c>
      <c r="B418" s="120">
        <v>1</v>
      </c>
      <c r="C418" s="120"/>
      <c r="D418" s="120"/>
      <c r="E418" s="120">
        <v>4</v>
      </c>
      <c r="F418" s="120"/>
      <c r="G418" s="120"/>
      <c r="H418" s="120"/>
      <c r="I418" s="120"/>
      <c r="J418" s="120">
        <v>640</v>
      </c>
      <c r="K418" s="202">
        <v>3232</v>
      </c>
      <c r="L418" s="820" t="s">
        <v>100</v>
      </c>
      <c r="M418" s="811"/>
      <c r="N418" s="134">
        <v>150000</v>
      </c>
      <c r="O418" s="134">
        <v>230000</v>
      </c>
      <c r="P418" s="134">
        <v>246974</v>
      </c>
      <c r="Q418" s="134">
        <v>200000</v>
      </c>
      <c r="R418" s="126">
        <v>0</v>
      </c>
      <c r="S418" s="134">
        <v>0</v>
      </c>
      <c r="T418" s="555">
        <v>200000</v>
      </c>
      <c r="U418" s="509">
        <f t="shared" si="163"/>
        <v>0</v>
      </c>
      <c r="V418" s="319">
        <v>134548</v>
      </c>
      <c r="W418" s="669">
        <v>200000</v>
      </c>
      <c r="X418" s="669">
        <v>183951</v>
      </c>
      <c r="Y418" s="660">
        <f t="shared" si="164"/>
        <v>0.919755</v>
      </c>
      <c r="Z418" s="660">
        <v>200000</v>
      </c>
    </row>
    <row r="419" spans="1:50" s="439" customFormat="1" ht="12.75">
      <c r="A419" s="277"/>
      <c r="B419" s="277"/>
      <c r="C419" s="277"/>
      <c r="D419" s="277"/>
      <c r="E419" s="277"/>
      <c r="F419" s="277"/>
      <c r="G419" s="277"/>
      <c r="H419" s="277"/>
      <c r="I419" s="277"/>
      <c r="J419" s="277"/>
      <c r="K419" s="473"/>
      <c r="L419" s="817" t="s">
        <v>122</v>
      </c>
      <c r="M419" s="818"/>
      <c r="N419" s="530">
        <f aca="true" t="shared" si="168" ref="N419:Z419">N413</f>
        <v>400000</v>
      </c>
      <c r="O419" s="530">
        <f t="shared" si="168"/>
        <v>560000</v>
      </c>
      <c r="P419" s="530">
        <f t="shared" si="168"/>
        <v>616850</v>
      </c>
      <c r="Q419" s="530">
        <f t="shared" si="168"/>
        <v>500000</v>
      </c>
      <c r="R419" s="392">
        <f t="shared" si="168"/>
        <v>0</v>
      </c>
      <c r="S419" s="530">
        <f t="shared" si="168"/>
        <v>0</v>
      </c>
      <c r="T419" s="591">
        <f>T413</f>
        <v>500000</v>
      </c>
      <c r="U419" s="530">
        <f>U413</f>
        <v>0</v>
      </c>
      <c r="V419" s="393">
        <f>V413</f>
        <v>400135</v>
      </c>
      <c r="W419" s="466">
        <f>W413</f>
        <v>500000</v>
      </c>
      <c r="X419" s="466">
        <f>X413</f>
        <v>641803</v>
      </c>
      <c r="Y419" s="662">
        <f t="shared" si="164"/>
        <v>1.283606</v>
      </c>
      <c r="Z419" s="662">
        <f t="shared" si="168"/>
        <v>500000</v>
      </c>
      <c r="AA419" s="250"/>
      <c r="AB419" s="250"/>
      <c r="AC419" s="250"/>
      <c r="AD419" s="250"/>
      <c r="AE419" s="250"/>
      <c r="AF419" s="250"/>
      <c r="AG419" s="250"/>
      <c r="AH419" s="250"/>
      <c r="AI419" s="250"/>
      <c r="AJ419" s="250"/>
      <c r="AK419" s="250"/>
      <c r="AL419" s="250"/>
      <c r="AM419" s="250"/>
      <c r="AN419" s="250"/>
      <c r="AO419" s="250"/>
      <c r="AP419" s="250"/>
      <c r="AQ419" s="250"/>
      <c r="AR419" s="250"/>
      <c r="AS419" s="250"/>
      <c r="AT419" s="250"/>
      <c r="AU419" s="250"/>
      <c r="AV419" s="250"/>
      <c r="AW419" s="250"/>
      <c r="AX419" s="250"/>
    </row>
    <row r="420" spans="1:50" s="65" customFormat="1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42"/>
      <c r="L420" s="122"/>
      <c r="M420" s="131"/>
      <c r="N420" s="46"/>
      <c r="O420" s="46"/>
      <c r="P420" s="46"/>
      <c r="Q420" s="46"/>
      <c r="R420" s="132"/>
      <c r="S420" s="46"/>
      <c r="T420" s="590"/>
      <c r="U420" s="46"/>
      <c r="V420" s="339"/>
      <c r="W420" s="680"/>
      <c r="X420" s="680"/>
      <c r="Y420" s="729"/>
      <c r="Z420" s="729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</row>
    <row r="421" spans="1:50" s="156" customFormat="1" ht="12.75">
      <c r="A421" s="277"/>
      <c r="B421" s="277"/>
      <c r="C421" s="277"/>
      <c r="D421" s="277"/>
      <c r="E421" s="277"/>
      <c r="F421" s="277"/>
      <c r="G421" s="277"/>
      <c r="H421" s="277"/>
      <c r="I421" s="277"/>
      <c r="J421" s="277"/>
      <c r="K421" s="444" t="s">
        <v>550</v>
      </c>
      <c r="L421" s="481" t="s">
        <v>551</v>
      </c>
      <c r="M421" s="481"/>
      <c r="N421" s="516"/>
      <c r="O421" s="516"/>
      <c r="P421" s="516"/>
      <c r="Q421" s="516"/>
      <c r="R421" s="385"/>
      <c r="S421" s="516"/>
      <c r="T421" s="571"/>
      <c r="U421" s="516"/>
      <c r="V421" s="386"/>
      <c r="W421" s="442"/>
      <c r="X421" s="442"/>
      <c r="Y421" s="719"/>
      <c r="Z421" s="719"/>
      <c r="AA421" s="250"/>
      <c r="AB421" s="250"/>
      <c r="AC421" s="250"/>
      <c r="AD421" s="250"/>
      <c r="AE421" s="250"/>
      <c r="AF421" s="250"/>
      <c r="AG421" s="250"/>
      <c r="AH421" s="250"/>
      <c r="AI421" s="250"/>
      <c r="AJ421" s="250"/>
      <c r="AK421" s="250"/>
      <c r="AL421" s="250"/>
      <c r="AM421" s="250"/>
      <c r="AN421" s="250"/>
      <c r="AO421" s="250"/>
      <c r="AP421" s="250"/>
      <c r="AQ421" s="250"/>
      <c r="AR421" s="250"/>
      <c r="AS421" s="250"/>
      <c r="AT421" s="250"/>
      <c r="AU421" s="250"/>
      <c r="AV421" s="250"/>
      <c r="AW421" s="250"/>
      <c r="AX421" s="250"/>
    </row>
    <row r="422" spans="1:50" s="156" customFormat="1" ht="12.75">
      <c r="A422" s="277" t="s">
        <v>291</v>
      </c>
      <c r="B422" s="277"/>
      <c r="C422" s="277"/>
      <c r="D422" s="277"/>
      <c r="E422" s="277"/>
      <c r="F422" s="277"/>
      <c r="G422" s="277"/>
      <c r="H422" s="277"/>
      <c r="I422" s="277"/>
      <c r="J422" s="277"/>
      <c r="K422" s="444" t="s">
        <v>552</v>
      </c>
      <c r="L422" s="881" t="s">
        <v>553</v>
      </c>
      <c r="M422" s="881"/>
      <c r="N422" s="516"/>
      <c r="O422" s="516"/>
      <c r="P422" s="516"/>
      <c r="Q422" s="516"/>
      <c r="R422" s="385"/>
      <c r="S422" s="516"/>
      <c r="T422" s="571"/>
      <c r="U422" s="516"/>
      <c r="V422" s="386"/>
      <c r="W422" s="442"/>
      <c r="X422" s="442"/>
      <c r="Y422" s="719"/>
      <c r="Z422" s="738"/>
      <c r="AA422" s="250"/>
      <c r="AB422" s="250"/>
      <c r="AC422" s="250"/>
      <c r="AD422" s="250"/>
      <c r="AE422" s="250"/>
      <c r="AF422" s="250"/>
      <c r="AG422" s="250"/>
      <c r="AH422" s="250"/>
      <c r="AI422" s="250"/>
      <c r="AJ422" s="250"/>
      <c r="AK422" s="250"/>
      <c r="AL422" s="250"/>
      <c r="AM422" s="250"/>
      <c r="AN422" s="250"/>
      <c r="AO422" s="250"/>
      <c r="AP422" s="250"/>
      <c r="AQ422" s="250"/>
      <c r="AR422" s="250"/>
      <c r="AS422" s="250"/>
      <c r="AT422" s="250"/>
      <c r="AU422" s="250"/>
      <c r="AV422" s="250"/>
      <c r="AW422" s="250"/>
      <c r="AX422" s="250"/>
    </row>
    <row r="423" spans="1:26" s="161" customFormat="1" ht="12.75">
      <c r="A423" s="120" t="s">
        <v>554</v>
      </c>
      <c r="B423" s="120">
        <v>1</v>
      </c>
      <c r="C423" s="120"/>
      <c r="D423" s="120"/>
      <c r="E423" s="120"/>
      <c r="F423" s="120"/>
      <c r="G423" s="120"/>
      <c r="H423" s="120"/>
      <c r="I423" s="120"/>
      <c r="J423" s="120">
        <v>660</v>
      </c>
      <c r="K423" s="125">
        <v>4</v>
      </c>
      <c r="L423" s="853" t="s">
        <v>1</v>
      </c>
      <c r="M423" s="850"/>
      <c r="N423" s="134">
        <f aca="true" t="shared" si="169" ref="N423:Z425">N424</f>
        <v>0</v>
      </c>
      <c r="O423" s="134">
        <f t="shared" si="169"/>
        <v>80000</v>
      </c>
      <c r="P423" s="134">
        <f t="shared" si="169"/>
        <v>0</v>
      </c>
      <c r="Q423" s="134">
        <f t="shared" si="169"/>
        <v>80000</v>
      </c>
      <c r="R423" s="126">
        <f t="shared" si="169"/>
        <v>-80000</v>
      </c>
      <c r="S423" s="134">
        <f t="shared" si="169"/>
        <v>-80000</v>
      </c>
      <c r="T423" s="555">
        <v>0</v>
      </c>
      <c r="U423" s="509">
        <f>W423-T423</f>
        <v>0</v>
      </c>
      <c r="V423" s="319">
        <v>0</v>
      </c>
      <c r="W423" s="669">
        <f aca="true" t="shared" si="170" ref="W423:X425">W424</f>
        <v>0</v>
      </c>
      <c r="X423" s="669">
        <f t="shared" si="170"/>
        <v>0</v>
      </c>
      <c r="Y423" s="660" t="e">
        <f>X423/W423</f>
        <v>#DIV/0!</v>
      </c>
      <c r="Z423" s="660">
        <f t="shared" si="169"/>
        <v>0</v>
      </c>
    </row>
    <row r="424" spans="1:26" s="161" customFormat="1" ht="12.75">
      <c r="A424" s="120" t="s">
        <v>554</v>
      </c>
      <c r="B424" s="120">
        <v>1</v>
      </c>
      <c r="C424" s="120"/>
      <c r="D424" s="120"/>
      <c r="E424" s="120"/>
      <c r="F424" s="120"/>
      <c r="G424" s="120"/>
      <c r="H424" s="120"/>
      <c r="I424" s="120"/>
      <c r="J424" s="120">
        <v>660</v>
      </c>
      <c r="K424" s="202">
        <v>42</v>
      </c>
      <c r="L424" s="820" t="s">
        <v>28</v>
      </c>
      <c r="M424" s="811"/>
      <c r="N424" s="134">
        <f t="shared" si="169"/>
        <v>0</v>
      </c>
      <c r="O424" s="134">
        <f t="shared" si="169"/>
        <v>80000</v>
      </c>
      <c r="P424" s="134">
        <f t="shared" si="169"/>
        <v>0</v>
      </c>
      <c r="Q424" s="134">
        <f t="shared" si="169"/>
        <v>80000</v>
      </c>
      <c r="R424" s="126">
        <f t="shared" si="169"/>
        <v>-80000</v>
      </c>
      <c r="S424" s="134">
        <f t="shared" si="169"/>
        <v>-80000</v>
      </c>
      <c r="T424" s="555">
        <v>0</v>
      </c>
      <c r="U424" s="509">
        <f>W424-T424</f>
        <v>0</v>
      </c>
      <c r="V424" s="319">
        <v>0</v>
      </c>
      <c r="W424" s="669">
        <f t="shared" si="170"/>
        <v>0</v>
      </c>
      <c r="X424" s="669">
        <f t="shared" si="170"/>
        <v>0</v>
      </c>
      <c r="Y424" s="660" t="e">
        <f>X424/W424</f>
        <v>#DIV/0!</v>
      </c>
      <c r="Z424" s="660">
        <f t="shared" si="169"/>
        <v>0</v>
      </c>
    </row>
    <row r="425" spans="1:26" s="161" customFormat="1" ht="12.75">
      <c r="A425" s="120" t="s">
        <v>554</v>
      </c>
      <c r="B425" s="120">
        <v>1</v>
      </c>
      <c r="C425" s="120"/>
      <c r="D425" s="120"/>
      <c r="E425" s="120"/>
      <c r="F425" s="120"/>
      <c r="G425" s="120"/>
      <c r="H425" s="120"/>
      <c r="I425" s="120"/>
      <c r="J425" s="120">
        <v>660</v>
      </c>
      <c r="K425" s="125">
        <v>422</v>
      </c>
      <c r="L425" s="853" t="s">
        <v>14</v>
      </c>
      <c r="M425" s="850"/>
      <c r="N425" s="134">
        <f t="shared" si="169"/>
        <v>0</v>
      </c>
      <c r="O425" s="134">
        <f t="shared" si="169"/>
        <v>80000</v>
      </c>
      <c r="P425" s="134">
        <f t="shared" si="169"/>
        <v>0</v>
      </c>
      <c r="Q425" s="134">
        <f t="shared" si="169"/>
        <v>80000</v>
      </c>
      <c r="R425" s="126">
        <f t="shared" si="169"/>
        <v>-80000</v>
      </c>
      <c r="S425" s="134">
        <f t="shared" si="169"/>
        <v>-80000</v>
      </c>
      <c r="T425" s="555">
        <v>0</v>
      </c>
      <c r="U425" s="509">
        <f>W425-T425</f>
        <v>0</v>
      </c>
      <c r="V425" s="319">
        <v>0</v>
      </c>
      <c r="W425" s="669">
        <f t="shared" si="170"/>
        <v>0</v>
      </c>
      <c r="X425" s="669">
        <f t="shared" si="170"/>
        <v>0</v>
      </c>
      <c r="Y425" s="660" t="e">
        <f>X425/W425</f>
        <v>#DIV/0!</v>
      </c>
      <c r="Z425" s="660">
        <f t="shared" si="169"/>
        <v>0</v>
      </c>
    </row>
    <row r="426" spans="1:26" s="161" customFormat="1" ht="27" customHeight="1">
      <c r="A426" s="120" t="s">
        <v>554</v>
      </c>
      <c r="B426" s="120">
        <v>1</v>
      </c>
      <c r="C426" s="120"/>
      <c r="D426" s="120"/>
      <c r="E426" s="120"/>
      <c r="F426" s="120"/>
      <c r="G426" s="120"/>
      <c r="H426" s="120"/>
      <c r="I426" s="120"/>
      <c r="J426" s="120">
        <v>660</v>
      </c>
      <c r="K426" s="202">
        <v>4227</v>
      </c>
      <c r="L426" s="832" t="s">
        <v>555</v>
      </c>
      <c r="M426" s="833"/>
      <c r="N426" s="134">
        <v>0</v>
      </c>
      <c r="O426" s="134">
        <v>80000</v>
      </c>
      <c r="P426" s="134">
        <v>0</v>
      </c>
      <c r="Q426" s="134">
        <v>80000</v>
      </c>
      <c r="R426" s="126">
        <v>-80000</v>
      </c>
      <c r="S426" s="134">
        <v>-80000</v>
      </c>
      <c r="T426" s="555">
        <v>0</v>
      </c>
      <c r="U426" s="509">
        <f>W426-T426</f>
        <v>0</v>
      </c>
      <c r="V426" s="319">
        <v>0</v>
      </c>
      <c r="W426" s="669">
        <v>0</v>
      </c>
      <c r="X426" s="669">
        <v>0</v>
      </c>
      <c r="Y426" s="660" t="e">
        <f>X426/W426</f>
        <v>#DIV/0!</v>
      </c>
      <c r="Z426" s="660">
        <v>0</v>
      </c>
    </row>
    <row r="427" spans="1:50" s="439" customFormat="1" ht="12.75">
      <c r="A427" s="277"/>
      <c r="B427" s="277"/>
      <c r="C427" s="277"/>
      <c r="D427" s="277"/>
      <c r="E427" s="277"/>
      <c r="F427" s="277"/>
      <c r="G427" s="277"/>
      <c r="H427" s="277"/>
      <c r="I427" s="277"/>
      <c r="J427" s="277"/>
      <c r="K427" s="473"/>
      <c r="L427" s="817" t="s">
        <v>122</v>
      </c>
      <c r="M427" s="818"/>
      <c r="N427" s="530">
        <f aca="true" t="shared" si="171" ref="N427:Z427">N423</f>
        <v>0</v>
      </c>
      <c r="O427" s="530">
        <f t="shared" si="171"/>
        <v>80000</v>
      </c>
      <c r="P427" s="530">
        <f t="shared" si="171"/>
        <v>0</v>
      </c>
      <c r="Q427" s="530">
        <f t="shared" si="171"/>
        <v>80000</v>
      </c>
      <c r="R427" s="392">
        <f t="shared" si="171"/>
        <v>-80000</v>
      </c>
      <c r="S427" s="530">
        <f t="shared" si="171"/>
        <v>-80000</v>
      </c>
      <c r="T427" s="591">
        <v>0</v>
      </c>
      <c r="U427" s="530">
        <v>0</v>
      </c>
      <c r="V427" s="393">
        <v>0</v>
      </c>
      <c r="W427" s="466">
        <f>W423</f>
        <v>0</v>
      </c>
      <c r="X427" s="466">
        <f>X423</f>
        <v>0</v>
      </c>
      <c r="Y427" s="662" t="e">
        <f>X427/W427</f>
        <v>#DIV/0!</v>
      </c>
      <c r="Z427" s="662">
        <f t="shared" si="171"/>
        <v>0</v>
      </c>
      <c r="AA427" s="250"/>
      <c r="AB427" s="250"/>
      <c r="AC427" s="250"/>
      <c r="AD427" s="250"/>
      <c r="AE427" s="250"/>
      <c r="AF427" s="250"/>
      <c r="AG427" s="250"/>
      <c r="AH427" s="250"/>
      <c r="AI427" s="250"/>
      <c r="AJ427" s="250"/>
      <c r="AK427" s="250"/>
      <c r="AL427" s="250"/>
      <c r="AM427" s="250"/>
      <c r="AN427" s="250"/>
      <c r="AO427" s="250"/>
      <c r="AP427" s="250"/>
      <c r="AQ427" s="250"/>
      <c r="AR427" s="250"/>
      <c r="AS427" s="250"/>
      <c r="AT427" s="250"/>
      <c r="AU427" s="250"/>
      <c r="AV427" s="250"/>
      <c r="AW427" s="250"/>
      <c r="AX427" s="250"/>
    </row>
    <row r="428" spans="1:26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9"/>
      <c r="L428" s="22"/>
      <c r="M428" s="59"/>
      <c r="N428" s="27"/>
      <c r="O428" s="27"/>
      <c r="P428" s="27"/>
      <c r="Q428" s="27"/>
      <c r="R428" s="145"/>
      <c r="S428" s="27"/>
      <c r="T428" s="560"/>
      <c r="U428" s="27"/>
      <c r="V428" s="323"/>
      <c r="W428" s="680"/>
      <c r="X428" s="680"/>
      <c r="Y428" s="709"/>
      <c r="Z428" s="709"/>
    </row>
    <row r="429" spans="1:50" s="66" customFormat="1" ht="12.75">
      <c r="A429" s="277"/>
      <c r="B429" s="277"/>
      <c r="C429" s="277"/>
      <c r="D429" s="277"/>
      <c r="E429" s="277"/>
      <c r="F429" s="277"/>
      <c r="G429" s="277"/>
      <c r="H429" s="277"/>
      <c r="I429" s="277"/>
      <c r="J429" s="277"/>
      <c r="K429" s="428" t="s">
        <v>293</v>
      </c>
      <c r="L429" s="831" t="s">
        <v>359</v>
      </c>
      <c r="M429" s="831"/>
      <c r="N429" s="831"/>
      <c r="O429" s="506"/>
      <c r="P429" s="506"/>
      <c r="Q429" s="47"/>
      <c r="R429" s="147"/>
      <c r="S429" s="47"/>
      <c r="T429" s="593"/>
      <c r="U429" s="47"/>
      <c r="V429" s="330"/>
      <c r="W429" s="695"/>
      <c r="X429" s="695"/>
      <c r="Y429" s="734"/>
      <c r="Z429" s="734"/>
      <c r="AA429" s="250"/>
      <c r="AB429" s="250"/>
      <c r="AC429" s="250"/>
      <c r="AD429" s="250"/>
      <c r="AE429" s="250"/>
      <c r="AF429" s="250"/>
      <c r="AG429" s="250"/>
      <c r="AH429" s="250"/>
      <c r="AI429" s="250"/>
      <c r="AJ429" s="250"/>
      <c r="AK429" s="250"/>
      <c r="AL429" s="250"/>
      <c r="AM429" s="250"/>
      <c r="AN429" s="250"/>
      <c r="AO429" s="250"/>
      <c r="AP429" s="250"/>
      <c r="AQ429" s="250"/>
      <c r="AR429" s="250"/>
      <c r="AS429" s="250"/>
      <c r="AT429" s="250"/>
      <c r="AU429" s="250"/>
      <c r="AV429" s="250"/>
      <c r="AW429" s="250"/>
      <c r="AX429" s="250"/>
    </row>
    <row r="430" spans="1:50" s="66" customFormat="1" ht="12.75">
      <c r="A430" s="277" t="s">
        <v>294</v>
      </c>
      <c r="B430" s="277"/>
      <c r="C430" s="277"/>
      <c r="D430" s="277"/>
      <c r="E430" s="277"/>
      <c r="F430" s="277"/>
      <c r="G430" s="277"/>
      <c r="H430" s="277"/>
      <c r="I430" s="277"/>
      <c r="J430" s="277">
        <v>520</v>
      </c>
      <c r="K430" s="379" t="s">
        <v>57</v>
      </c>
      <c r="L430" s="377" t="s">
        <v>101</v>
      </c>
      <c r="M430" s="379"/>
      <c r="N430" s="511"/>
      <c r="O430" s="511"/>
      <c r="P430" s="511"/>
      <c r="Q430" s="511"/>
      <c r="R430" s="387"/>
      <c r="S430" s="511"/>
      <c r="T430" s="565"/>
      <c r="U430" s="511"/>
      <c r="V430" s="380"/>
      <c r="W430" s="435"/>
      <c r="X430" s="435"/>
      <c r="Y430" s="711"/>
      <c r="Z430" s="711"/>
      <c r="AA430" s="250"/>
      <c r="AB430" s="250"/>
      <c r="AC430" s="250"/>
      <c r="AD430" s="250"/>
      <c r="AE430" s="250"/>
      <c r="AF430" s="250"/>
      <c r="AG430" s="250"/>
      <c r="AH430" s="250"/>
      <c r="AI430" s="250"/>
      <c r="AJ430" s="250"/>
      <c r="AK430" s="250"/>
      <c r="AL430" s="250"/>
      <c r="AM430" s="250"/>
      <c r="AN430" s="250"/>
      <c r="AO430" s="250"/>
      <c r="AP430" s="250"/>
      <c r="AQ430" s="250"/>
      <c r="AR430" s="250"/>
      <c r="AS430" s="250"/>
      <c r="AT430" s="250"/>
      <c r="AU430" s="250"/>
      <c r="AV430" s="250"/>
      <c r="AW430" s="250"/>
      <c r="AX430" s="250"/>
    </row>
    <row r="431" spans="1:26" s="161" customFormat="1" ht="12.75">
      <c r="A431" s="172" t="s">
        <v>295</v>
      </c>
      <c r="B431" s="120">
        <v>1</v>
      </c>
      <c r="C431" s="120"/>
      <c r="D431" s="120"/>
      <c r="E431" s="120"/>
      <c r="F431" s="120"/>
      <c r="G431" s="120"/>
      <c r="H431" s="120"/>
      <c r="I431" s="120"/>
      <c r="J431" s="120">
        <v>520</v>
      </c>
      <c r="K431" s="125">
        <v>3</v>
      </c>
      <c r="L431" s="125" t="s">
        <v>0</v>
      </c>
      <c r="M431" s="125"/>
      <c r="N431" s="134">
        <f aca="true" t="shared" si="172" ref="N431:Z432">N432</f>
        <v>55000</v>
      </c>
      <c r="O431" s="134">
        <f t="shared" si="172"/>
        <v>69500</v>
      </c>
      <c r="P431" s="134">
        <f t="shared" si="172"/>
        <v>67672</v>
      </c>
      <c r="Q431" s="134">
        <f t="shared" si="172"/>
        <v>85000</v>
      </c>
      <c r="R431" s="126">
        <f t="shared" si="172"/>
        <v>80000</v>
      </c>
      <c r="S431" s="134">
        <f t="shared" si="172"/>
        <v>90000</v>
      </c>
      <c r="T431" s="555">
        <f t="shared" si="172"/>
        <v>175000</v>
      </c>
      <c r="U431" s="509">
        <f aca="true" t="shared" si="173" ref="U431:U436">W431-T431</f>
        <v>-29625</v>
      </c>
      <c r="V431" s="319">
        <f t="shared" si="172"/>
        <v>111270</v>
      </c>
      <c r="W431" s="669">
        <f t="shared" si="172"/>
        <v>145375</v>
      </c>
      <c r="X431" s="669">
        <f t="shared" si="172"/>
        <v>109008</v>
      </c>
      <c r="Y431" s="660">
        <f aca="true" t="shared" si="174" ref="Y431:Y437">X431/W431</f>
        <v>0.7498400687876182</v>
      </c>
      <c r="Z431" s="660">
        <f t="shared" si="172"/>
        <v>85000</v>
      </c>
    </row>
    <row r="432" spans="1:26" s="161" customFormat="1" ht="12.75">
      <c r="A432" s="172" t="s">
        <v>295</v>
      </c>
      <c r="B432" s="120">
        <v>1</v>
      </c>
      <c r="C432" s="120"/>
      <c r="D432" s="120"/>
      <c r="E432" s="120"/>
      <c r="F432" s="120"/>
      <c r="G432" s="120"/>
      <c r="H432" s="120"/>
      <c r="I432" s="120"/>
      <c r="J432" s="120">
        <v>520</v>
      </c>
      <c r="K432" s="202">
        <v>32</v>
      </c>
      <c r="L432" s="183" t="s">
        <v>5</v>
      </c>
      <c r="M432" s="184"/>
      <c r="N432" s="134">
        <f t="shared" si="172"/>
        <v>55000</v>
      </c>
      <c r="O432" s="134">
        <f t="shared" si="172"/>
        <v>69500</v>
      </c>
      <c r="P432" s="134">
        <f t="shared" si="172"/>
        <v>67672</v>
      </c>
      <c r="Q432" s="134">
        <f t="shared" si="172"/>
        <v>85000</v>
      </c>
      <c r="R432" s="126">
        <f t="shared" si="172"/>
        <v>80000</v>
      </c>
      <c r="S432" s="134">
        <f t="shared" si="172"/>
        <v>90000</v>
      </c>
      <c r="T432" s="555">
        <f t="shared" si="172"/>
        <v>175000</v>
      </c>
      <c r="U432" s="509">
        <f t="shared" si="173"/>
        <v>-29625</v>
      </c>
      <c r="V432" s="319">
        <f t="shared" si="172"/>
        <v>111270</v>
      </c>
      <c r="W432" s="669">
        <f t="shared" si="172"/>
        <v>145375</v>
      </c>
      <c r="X432" s="669">
        <f t="shared" si="172"/>
        <v>109008</v>
      </c>
      <c r="Y432" s="660">
        <f t="shared" si="174"/>
        <v>0.7498400687876182</v>
      </c>
      <c r="Z432" s="660">
        <f t="shared" si="172"/>
        <v>85000</v>
      </c>
    </row>
    <row r="433" spans="1:26" s="161" customFormat="1" ht="12.75">
      <c r="A433" s="172" t="s">
        <v>295</v>
      </c>
      <c r="B433" s="120">
        <v>1</v>
      </c>
      <c r="C433" s="120"/>
      <c r="D433" s="120"/>
      <c r="E433" s="120"/>
      <c r="F433" s="120"/>
      <c r="G433" s="120"/>
      <c r="H433" s="120"/>
      <c r="I433" s="120"/>
      <c r="J433" s="120">
        <v>520</v>
      </c>
      <c r="K433" s="169">
        <v>323</v>
      </c>
      <c r="L433" s="199" t="s">
        <v>7</v>
      </c>
      <c r="M433" s="200"/>
      <c r="N433" s="134">
        <f aca="true" t="shared" si="175" ref="N433:Z433">N434+N435+N436</f>
        <v>55000</v>
      </c>
      <c r="O433" s="134">
        <f>O434+O435+O436</f>
        <v>69500</v>
      </c>
      <c r="P433" s="134">
        <f>P434+P435+P436</f>
        <v>67672</v>
      </c>
      <c r="Q433" s="134">
        <f t="shared" si="175"/>
        <v>85000</v>
      </c>
      <c r="R433" s="126">
        <f t="shared" si="175"/>
        <v>80000</v>
      </c>
      <c r="S433" s="134">
        <f t="shared" si="175"/>
        <v>90000</v>
      </c>
      <c r="T433" s="555">
        <f t="shared" si="175"/>
        <v>175000</v>
      </c>
      <c r="U433" s="509">
        <f t="shared" si="173"/>
        <v>-29625</v>
      </c>
      <c r="V433" s="319">
        <f t="shared" si="175"/>
        <v>111270</v>
      </c>
      <c r="W433" s="669">
        <f>W434+W435+W436</f>
        <v>145375</v>
      </c>
      <c r="X433" s="669">
        <f>X434+X435+X436</f>
        <v>109008</v>
      </c>
      <c r="Y433" s="660">
        <f t="shared" si="174"/>
        <v>0.7498400687876182</v>
      </c>
      <c r="Z433" s="660">
        <f t="shared" si="175"/>
        <v>85000</v>
      </c>
    </row>
    <row r="434" spans="1:26" s="161" customFormat="1" ht="12.75">
      <c r="A434" s="172" t="s">
        <v>295</v>
      </c>
      <c r="B434" s="120">
        <v>1</v>
      </c>
      <c r="C434" s="120"/>
      <c r="D434" s="120"/>
      <c r="E434" s="120"/>
      <c r="F434" s="120"/>
      <c r="G434" s="120"/>
      <c r="H434" s="120"/>
      <c r="I434" s="120"/>
      <c r="J434" s="120">
        <v>520</v>
      </c>
      <c r="K434" s="202">
        <v>3234</v>
      </c>
      <c r="L434" s="202" t="s">
        <v>102</v>
      </c>
      <c r="M434" s="202"/>
      <c r="N434" s="134">
        <v>25000</v>
      </c>
      <c r="O434" s="134">
        <v>25000</v>
      </c>
      <c r="P434" s="134">
        <v>22875</v>
      </c>
      <c r="Q434" s="134">
        <v>25000</v>
      </c>
      <c r="R434" s="126">
        <v>0</v>
      </c>
      <c r="S434" s="134">
        <v>0</v>
      </c>
      <c r="T434" s="555">
        <v>25000</v>
      </c>
      <c r="U434" s="509">
        <f t="shared" si="173"/>
        <v>-9625</v>
      </c>
      <c r="V434" s="319">
        <v>15375</v>
      </c>
      <c r="W434" s="669">
        <v>15375</v>
      </c>
      <c r="X434" s="669">
        <v>15375</v>
      </c>
      <c r="Y434" s="660">
        <f t="shared" si="174"/>
        <v>1</v>
      </c>
      <c r="Z434" s="660">
        <v>25000</v>
      </c>
    </row>
    <row r="435" spans="1:26" s="161" customFormat="1" ht="12.75">
      <c r="A435" s="172" t="s">
        <v>295</v>
      </c>
      <c r="B435" s="120">
        <v>1</v>
      </c>
      <c r="C435" s="120"/>
      <c r="D435" s="120"/>
      <c r="E435" s="120"/>
      <c r="F435" s="120"/>
      <c r="G435" s="120"/>
      <c r="H435" s="120"/>
      <c r="I435" s="120"/>
      <c r="J435" s="120">
        <v>520</v>
      </c>
      <c r="K435" s="202">
        <v>3234</v>
      </c>
      <c r="L435" s="202" t="s">
        <v>170</v>
      </c>
      <c r="M435" s="202"/>
      <c r="N435" s="134">
        <v>10000</v>
      </c>
      <c r="O435" s="134">
        <v>10000</v>
      </c>
      <c r="P435" s="134">
        <v>3125</v>
      </c>
      <c r="Q435" s="134">
        <v>30000</v>
      </c>
      <c r="R435" s="126">
        <v>0</v>
      </c>
      <c r="S435" s="134">
        <v>0</v>
      </c>
      <c r="T435" s="555">
        <v>30000</v>
      </c>
      <c r="U435" s="509">
        <f t="shared" si="173"/>
        <v>0</v>
      </c>
      <c r="V435" s="319">
        <v>23825</v>
      </c>
      <c r="W435" s="669">
        <v>30000</v>
      </c>
      <c r="X435" s="669">
        <v>29575</v>
      </c>
      <c r="Y435" s="660">
        <f t="shared" si="174"/>
        <v>0.9858333333333333</v>
      </c>
      <c r="Z435" s="660">
        <v>30000</v>
      </c>
    </row>
    <row r="436" spans="1:26" s="161" customFormat="1" ht="13.5" thickBot="1">
      <c r="A436" s="172" t="s">
        <v>295</v>
      </c>
      <c r="B436" s="120">
        <v>1</v>
      </c>
      <c r="C436" s="120"/>
      <c r="D436" s="120"/>
      <c r="E436" s="120"/>
      <c r="F436" s="120"/>
      <c r="G436" s="120"/>
      <c r="H436" s="120"/>
      <c r="I436" s="120"/>
      <c r="J436" s="120">
        <v>520</v>
      </c>
      <c r="K436" s="130">
        <v>3234</v>
      </c>
      <c r="L436" s="130" t="s">
        <v>510</v>
      </c>
      <c r="M436" s="130"/>
      <c r="N436" s="128">
        <v>20000</v>
      </c>
      <c r="O436" s="128">
        <v>34500</v>
      </c>
      <c r="P436" s="128">
        <v>41672</v>
      </c>
      <c r="Q436" s="128">
        <v>30000</v>
      </c>
      <c r="R436" s="129">
        <v>80000</v>
      </c>
      <c r="S436" s="128">
        <v>90000</v>
      </c>
      <c r="T436" s="570">
        <v>120000</v>
      </c>
      <c r="U436" s="509">
        <f t="shared" si="173"/>
        <v>-20000</v>
      </c>
      <c r="V436" s="329">
        <v>72070</v>
      </c>
      <c r="W436" s="686">
        <v>100000</v>
      </c>
      <c r="X436" s="686">
        <v>64058</v>
      </c>
      <c r="Y436" s="660">
        <f t="shared" si="174"/>
        <v>0.64058</v>
      </c>
      <c r="Z436" s="660">
        <v>30000</v>
      </c>
    </row>
    <row r="437" spans="1:50" s="439" customFormat="1" ht="12.75">
      <c r="A437" s="277"/>
      <c r="B437" s="277"/>
      <c r="C437" s="277"/>
      <c r="D437" s="277"/>
      <c r="E437" s="277"/>
      <c r="F437" s="277"/>
      <c r="G437" s="277"/>
      <c r="H437" s="277"/>
      <c r="I437" s="277"/>
      <c r="J437" s="277"/>
      <c r="K437" s="463"/>
      <c r="L437" s="463" t="s">
        <v>122</v>
      </c>
      <c r="M437" s="463"/>
      <c r="N437" s="526">
        <f aca="true" t="shared" si="176" ref="N437:Z437">N431</f>
        <v>55000</v>
      </c>
      <c r="O437" s="526">
        <f t="shared" si="176"/>
        <v>69500</v>
      </c>
      <c r="P437" s="526">
        <f t="shared" si="176"/>
        <v>67672</v>
      </c>
      <c r="Q437" s="526">
        <f t="shared" si="176"/>
        <v>85000</v>
      </c>
      <c r="R437" s="390">
        <f t="shared" si="176"/>
        <v>80000</v>
      </c>
      <c r="S437" s="526">
        <f t="shared" si="176"/>
        <v>90000</v>
      </c>
      <c r="T437" s="584">
        <f t="shared" si="176"/>
        <v>175000</v>
      </c>
      <c r="U437" s="526">
        <f t="shared" si="176"/>
        <v>-29625</v>
      </c>
      <c r="V437" s="391">
        <f t="shared" si="176"/>
        <v>111270</v>
      </c>
      <c r="W437" s="461">
        <f>W431</f>
        <v>145375</v>
      </c>
      <c r="X437" s="461">
        <f>X431</f>
        <v>109008</v>
      </c>
      <c r="Y437" s="665">
        <f t="shared" si="174"/>
        <v>0.7498400687876182</v>
      </c>
      <c r="Z437" s="665">
        <f t="shared" si="176"/>
        <v>85000</v>
      </c>
      <c r="AA437" s="250"/>
      <c r="AB437" s="250"/>
      <c r="AC437" s="250"/>
      <c r="AD437" s="250"/>
      <c r="AE437" s="250"/>
      <c r="AF437" s="250"/>
      <c r="AG437" s="250"/>
      <c r="AH437" s="250"/>
      <c r="AI437" s="250"/>
      <c r="AJ437" s="250"/>
      <c r="AK437" s="250"/>
      <c r="AL437" s="250"/>
      <c r="AM437" s="250"/>
      <c r="AN437" s="250"/>
      <c r="AO437" s="250"/>
      <c r="AP437" s="250"/>
      <c r="AQ437" s="250"/>
      <c r="AR437" s="250"/>
      <c r="AS437" s="250"/>
      <c r="AT437" s="250"/>
      <c r="AU437" s="250"/>
      <c r="AV437" s="250"/>
      <c r="AW437" s="250"/>
      <c r="AX437" s="250"/>
    </row>
    <row r="438" spans="1:26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42"/>
      <c r="L438" s="42"/>
      <c r="M438" s="42"/>
      <c r="N438" s="46"/>
      <c r="O438" s="46"/>
      <c r="P438" s="46"/>
      <c r="Q438" s="46"/>
      <c r="R438" s="132"/>
      <c r="S438" s="46"/>
      <c r="T438" s="590"/>
      <c r="U438" s="46"/>
      <c r="V438" s="339"/>
      <c r="W438" s="680"/>
      <c r="X438" s="680"/>
      <c r="Y438" s="729"/>
      <c r="Z438" s="729"/>
    </row>
    <row r="439" spans="1:50" s="66" customFormat="1" ht="12.75">
      <c r="A439" s="277" t="s">
        <v>296</v>
      </c>
      <c r="B439" s="277"/>
      <c r="C439" s="277"/>
      <c r="D439" s="277"/>
      <c r="E439" s="277"/>
      <c r="F439" s="277"/>
      <c r="G439" s="277"/>
      <c r="H439" s="277"/>
      <c r="I439" s="277"/>
      <c r="J439" s="277">
        <v>630</v>
      </c>
      <c r="K439" s="379" t="s">
        <v>57</v>
      </c>
      <c r="L439" s="859" t="s">
        <v>297</v>
      </c>
      <c r="M439" s="859"/>
      <c r="N439" s="511"/>
      <c r="O439" s="511"/>
      <c r="P439" s="511"/>
      <c r="Q439" s="511"/>
      <c r="R439" s="387"/>
      <c r="S439" s="511"/>
      <c r="T439" s="565"/>
      <c r="U439" s="511"/>
      <c r="V439" s="380"/>
      <c r="W439" s="435"/>
      <c r="X439" s="435"/>
      <c r="Y439" s="711"/>
      <c r="Z439" s="711"/>
      <c r="AA439" s="250"/>
      <c r="AB439" s="250"/>
      <c r="AC439" s="250"/>
      <c r="AD439" s="250"/>
      <c r="AE439" s="250"/>
      <c r="AF439" s="250"/>
      <c r="AG439" s="250"/>
      <c r="AH439" s="250"/>
      <c r="AI439" s="250"/>
      <c r="AJ439" s="250"/>
      <c r="AK439" s="250"/>
      <c r="AL439" s="250"/>
      <c r="AM439" s="250"/>
      <c r="AN439" s="250"/>
      <c r="AO439" s="250"/>
      <c r="AP439" s="250"/>
      <c r="AQ439" s="250"/>
      <c r="AR439" s="250"/>
      <c r="AS439" s="250"/>
      <c r="AT439" s="250"/>
      <c r="AU439" s="250"/>
      <c r="AV439" s="250"/>
      <c r="AW439" s="250"/>
      <c r="AX439" s="250"/>
    </row>
    <row r="440" spans="1:26" s="161" customFormat="1" ht="12.75">
      <c r="A440" s="172" t="s">
        <v>296</v>
      </c>
      <c r="B440" s="120">
        <v>1</v>
      </c>
      <c r="C440" s="120"/>
      <c r="D440" s="120"/>
      <c r="E440" s="120"/>
      <c r="F440" s="120"/>
      <c r="G440" s="120"/>
      <c r="H440" s="120"/>
      <c r="I440" s="120"/>
      <c r="J440" s="120">
        <v>630</v>
      </c>
      <c r="K440" s="125">
        <v>3</v>
      </c>
      <c r="L440" s="125" t="s">
        <v>0</v>
      </c>
      <c r="M440" s="125"/>
      <c r="N440" s="134">
        <f aca="true" t="shared" si="177" ref="N440:Z442">N441</f>
        <v>20000</v>
      </c>
      <c r="O440" s="134">
        <f t="shared" si="177"/>
        <v>45000</v>
      </c>
      <c r="P440" s="134">
        <f t="shared" si="177"/>
        <v>44676</v>
      </c>
      <c r="Q440" s="134">
        <f t="shared" si="177"/>
        <v>150000</v>
      </c>
      <c r="R440" s="126">
        <f t="shared" si="177"/>
        <v>-120000</v>
      </c>
      <c r="S440" s="134">
        <f t="shared" si="177"/>
        <v>-50000</v>
      </c>
      <c r="T440" s="555">
        <f t="shared" si="177"/>
        <v>100000</v>
      </c>
      <c r="U440" s="134">
        <f>V440-T440</f>
        <v>-100000</v>
      </c>
      <c r="V440" s="319">
        <f t="shared" si="177"/>
        <v>0</v>
      </c>
      <c r="W440" s="669">
        <f aca="true" t="shared" si="178" ref="W440:X442">W441</f>
        <v>0</v>
      </c>
      <c r="X440" s="669">
        <f t="shared" si="178"/>
        <v>0</v>
      </c>
      <c r="Y440" s="660" t="e">
        <f>X440/W440</f>
        <v>#DIV/0!</v>
      </c>
      <c r="Z440" s="660">
        <f t="shared" si="177"/>
        <v>50000</v>
      </c>
    </row>
    <row r="441" spans="1:26" s="161" customFormat="1" ht="12.75">
      <c r="A441" s="172" t="s">
        <v>296</v>
      </c>
      <c r="B441" s="120">
        <v>1</v>
      </c>
      <c r="C441" s="120"/>
      <c r="D441" s="120"/>
      <c r="E441" s="120"/>
      <c r="F441" s="120"/>
      <c r="G441" s="120"/>
      <c r="H441" s="120"/>
      <c r="I441" s="120"/>
      <c r="J441" s="120">
        <v>630</v>
      </c>
      <c r="K441" s="202">
        <v>32</v>
      </c>
      <c r="L441" s="183" t="s">
        <v>5</v>
      </c>
      <c r="M441" s="184"/>
      <c r="N441" s="134">
        <f t="shared" si="177"/>
        <v>20000</v>
      </c>
      <c r="O441" s="134">
        <f t="shared" si="177"/>
        <v>45000</v>
      </c>
      <c r="P441" s="134">
        <f t="shared" si="177"/>
        <v>44676</v>
      </c>
      <c r="Q441" s="134">
        <f t="shared" si="177"/>
        <v>150000</v>
      </c>
      <c r="R441" s="126">
        <f t="shared" si="177"/>
        <v>-120000</v>
      </c>
      <c r="S441" s="134">
        <f t="shared" si="177"/>
        <v>-50000</v>
      </c>
      <c r="T441" s="555">
        <f t="shared" si="177"/>
        <v>100000</v>
      </c>
      <c r="U441" s="134">
        <f>V441-T441</f>
        <v>-100000</v>
      </c>
      <c r="V441" s="319">
        <f t="shared" si="177"/>
        <v>0</v>
      </c>
      <c r="W441" s="669">
        <f t="shared" si="178"/>
        <v>0</v>
      </c>
      <c r="X441" s="669">
        <f t="shared" si="178"/>
        <v>0</v>
      </c>
      <c r="Y441" s="660" t="e">
        <f>X441/W441</f>
        <v>#DIV/0!</v>
      </c>
      <c r="Z441" s="660">
        <f t="shared" si="177"/>
        <v>50000</v>
      </c>
    </row>
    <row r="442" spans="1:26" s="161" customFormat="1" ht="12.75">
      <c r="A442" s="172" t="s">
        <v>296</v>
      </c>
      <c r="B442" s="120">
        <v>1</v>
      </c>
      <c r="C442" s="120"/>
      <c r="D442" s="120"/>
      <c r="E442" s="120"/>
      <c r="F442" s="120"/>
      <c r="G442" s="120"/>
      <c r="H442" s="120"/>
      <c r="I442" s="120"/>
      <c r="J442" s="120">
        <v>630</v>
      </c>
      <c r="K442" s="169">
        <v>323</v>
      </c>
      <c r="L442" s="199" t="s">
        <v>7</v>
      </c>
      <c r="M442" s="200"/>
      <c r="N442" s="134">
        <f t="shared" si="177"/>
        <v>20000</v>
      </c>
      <c r="O442" s="134">
        <f t="shared" si="177"/>
        <v>45000</v>
      </c>
      <c r="P442" s="134">
        <f t="shared" si="177"/>
        <v>44676</v>
      </c>
      <c r="Q442" s="134">
        <f t="shared" si="177"/>
        <v>150000</v>
      </c>
      <c r="R442" s="126">
        <f t="shared" si="177"/>
        <v>-120000</v>
      </c>
      <c r="S442" s="134">
        <f t="shared" si="177"/>
        <v>-50000</v>
      </c>
      <c r="T442" s="555">
        <f t="shared" si="177"/>
        <v>100000</v>
      </c>
      <c r="U442" s="134">
        <f>V442-T442</f>
        <v>-100000</v>
      </c>
      <c r="V442" s="319">
        <f t="shared" si="177"/>
        <v>0</v>
      </c>
      <c r="W442" s="669">
        <f t="shared" si="178"/>
        <v>0</v>
      </c>
      <c r="X442" s="669">
        <f t="shared" si="178"/>
        <v>0</v>
      </c>
      <c r="Y442" s="660" t="e">
        <f>X442/W442</f>
        <v>#DIV/0!</v>
      </c>
      <c r="Z442" s="660">
        <f t="shared" si="177"/>
        <v>50000</v>
      </c>
    </row>
    <row r="443" spans="1:26" s="161" customFormat="1" ht="13.5" thickBot="1">
      <c r="A443" s="172" t="s">
        <v>296</v>
      </c>
      <c r="B443" s="120">
        <v>1</v>
      </c>
      <c r="C443" s="120"/>
      <c r="D443" s="120"/>
      <c r="E443" s="120"/>
      <c r="F443" s="120"/>
      <c r="G443" s="120"/>
      <c r="H443" s="120"/>
      <c r="I443" s="120"/>
      <c r="J443" s="120">
        <v>630</v>
      </c>
      <c r="K443" s="202">
        <v>3232</v>
      </c>
      <c r="L443" s="871" t="s">
        <v>104</v>
      </c>
      <c r="M443" s="872"/>
      <c r="N443" s="134">
        <v>20000</v>
      </c>
      <c r="O443" s="134">
        <v>45000</v>
      </c>
      <c r="P443" s="134">
        <v>44676</v>
      </c>
      <c r="Q443" s="134">
        <v>150000</v>
      </c>
      <c r="R443" s="126">
        <v>-120000</v>
      </c>
      <c r="S443" s="134">
        <v>-50000</v>
      </c>
      <c r="T443" s="555">
        <v>100000</v>
      </c>
      <c r="U443" s="134">
        <f>V443-T443</f>
        <v>-100000</v>
      </c>
      <c r="V443" s="319">
        <v>0</v>
      </c>
      <c r="W443" s="669">
        <v>0</v>
      </c>
      <c r="X443" s="669">
        <v>0</v>
      </c>
      <c r="Y443" s="660" t="e">
        <f>X443/W443</f>
        <v>#DIV/0!</v>
      </c>
      <c r="Z443" s="660">
        <v>50000</v>
      </c>
    </row>
    <row r="444" spans="1:50" s="439" customFormat="1" ht="12.75">
      <c r="A444" s="277"/>
      <c r="B444" s="277"/>
      <c r="C444" s="277"/>
      <c r="D444" s="277"/>
      <c r="E444" s="277"/>
      <c r="F444" s="277"/>
      <c r="G444" s="277"/>
      <c r="H444" s="277"/>
      <c r="I444" s="277"/>
      <c r="J444" s="277"/>
      <c r="K444" s="463"/>
      <c r="L444" s="463" t="s">
        <v>122</v>
      </c>
      <c r="M444" s="463"/>
      <c r="N444" s="526">
        <f aca="true" t="shared" si="179" ref="N444:Z444">N440</f>
        <v>20000</v>
      </c>
      <c r="O444" s="526">
        <f t="shared" si="179"/>
        <v>45000</v>
      </c>
      <c r="P444" s="526">
        <f t="shared" si="179"/>
        <v>44676</v>
      </c>
      <c r="Q444" s="526">
        <f t="shared" si="179"/>
        <v>150000</v>
      </c>
      <c r="R444" s="390">
        <f t="shared" si="179"/>
        <v>-120000</v>
      </c>
      <c r="S444" s="526">
        <f t="shared" si="179"/>
        <v>-50000</v>
      </c>
      <c r="T444" s="584">
        <f t="shared" si="179"/>
        <v>100000</v>
      </c>
      <c r="U444" s="526">
        <f t="shared" si="179"/>
        <v>-100000</v>
      </c>
      <c r="V444" s="391">
        <v>0</v>
      </c>
      <c r="W444" s="461">
        <f>W440</f>
        <v>0</v>
      </c>
      <c r="X444" s="461">
        <f>X440</f>
        <v>0</v>
      </c>
      <c r="Y444" s="665" t="e">
        <f>X444/W444</f>
        <v>#DIV/0!</v>
      </c>
      <c r="Z444" s="665">
        <f t="shared" si="179"/>
        <v>50000</v>
      </c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0"/>
      <c r="AK444" s="250"/>
      <c r="AL444" s="250"/>
      <c r="AM444" s="250"/>
      <c r="AN444" s="250"/>
      <c r="AO444" s="250"/>
      <c r="AP444" s="250"/>
      <c r="AQ444" s="250"/>
      <c r="AR444" s="250"/>
      <c r="AS444" s="250"/>
      <c r="AT444" s="250"/>
      <c r="AU444" s="250"/>
      <c r="AV444" s="250"/>
      <c r="AW444" s="250"/>
      <c r="AX444" s="250"/>
    </row>
    <row r="445" spans="1:26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9"/>
      <c r="L445" s="19"/>
      <c r="M445" s="19"/>
      <c r="N445" s="27"/>
      <c r="O445" s="27"/>
      <c r="P445" s="27"/>
      <c r="Q445" s="27"/>
      <c r="R445" s="145"/>
      <c r="S445" s="27"/>
      <c r="T445" s="560"/>
      <c r="U445" s="27"/>
      <c r="V445" s="323"/>
      <c r="W445" s="680"/>
      <c r="X445" s="680"/>
      <c r="Y445" s="709"/>
      <c r="Z445" s="709"/>
    </row>
    <row r="446" spans="1:50" s="66" customFormat="1" ht="12.75">
      <c r="A446" s="277" t="s">
        <v>299</v>
      </c>
      <c r="B446" s="277"/>
      <c r="C446" s="277"/>
      <c r="D446" s="277"/>
      <c r="E446" s="277"/>
      <c r="F446" s="277"/>
      <c r="G446" s="277"/>
      <c r="H446" s="277"/>
      <c r="I446" s="277"/>
      <c r="J446" s="277"/>
      <c r="K446" s="428" t="s">
        <v>301</v>
      </c>
      <c r="L446" s="428" t="s">
        <v>298</v>
      </c>
      <c r="M446" s="428"/>
      <c r="N446" s="47"/>
      <c r="O446" s="47"/>
      <c r="P446" s="47"/>
      <c r="Q446" s="47"/>
      <c r="R446" s="147"/>
      <c r="S446" s="47"/>
      <c r="T446" s="593"/>
      <c r="U446" s="47"/>
      <c r="V446" s="330"/>
      <c r="W446" s="695"/>
      <c r="X446" s="695"/>
      <c r="Y446" s="734"/>
      <c r="Z446" s="734"/>
      <c r="AA446" s="250"/>
      <c r="AB446" s="250"/>
      <c r="AC446" s="250"/>
      <c r="AD446" s="250"/>
      <c r="AE446" s="250"/>
      <c r="AF446" s="250"/>
      <c r="AG446" s="250"/>
      <c r="AH446" s="250"/>
      <c r="AI446" s="250"/>
      <c r="AJ446" s="250"/>
      <c r="AK446" s="250"/>
      <c r="AL446" s="250"/>
      <c r="AM446" s="250"/>
      <c r="AN446" s="250"/>
      <c r="AO446" s="250"/>
      <c r="AP446" s="250"/>
      <c r="AQ446" s="250"/>
      <c r="AR446" s="250"/>
      <c r="AS446" s="250"/>
      <c r="AT446" s="250"/>
      <c r="AU446" s="250"/>
      <c r="AV446" s="250"/>
      <c r="AW446" s="250"/>
      <c r="AX446" s="250"/>
    </row>
    <row r="447" spans="1:50" s="66" customFormat="1" ht="12.75">
      <c r="A447" s="277" t="s">
        <v>300</v>
      </c>
      <c r="B447" s="277"/>
      <c r="C447" s="277"/>
      <c r="D447" s="277"/>
      <c r="E447" s="277"/>
      <c r="F447" s="277"/>
      <c r="G447" s="277"/>
      <c r="H447" s="277"/>
      <c r="I447" s="277"/>
      <c r="J447" s="277">
        <v>510</v>
      </c>
      <c r="K447" s="379" t="s">
        <v>312</v>
      </c>
      <c r="L447" s="377" t="s">
        <v>103</v>
      </c>
      <c r="M447" s="379"/>
      <c r="N447" s="511"/>
      <c r="O447" s="511"/>
      <c r="P447" s="511"/>
      <c r="Q447" s="511"/>
      <c r="R447" s="387"/>
      <c r="S447" s="511"/>
      <c r="T447" s="565"/>
      <c r="U447" s="511"/>
      <c r="V447" s="380"/>
      <c r="W447" s="435"/>
      <c r="X447" s="435"/>
      <c r="Y447" s="711"/>
      <c r="Z447" s="711"/>
      <c r="AA447" s="250"/>
      <c r="AB447" s="250"/>
      <c r="AC447" s="250"/>
      <c r="AD447" s="250"/>
      <c r="AE447" s="250"/>
      <c r="AF447" s="250"/>
      <c r="AG447" s="250"/>
      <c r="AH447" s="250"/>
      <c r="AI447" s="250"/>
      <c r="AJ447" s="250"/>
      <c r="AK447" s="250"/>
      <c r="AL447" s="250"/>
      <c r="AM447" s="250"/>
      <c r="AN447" s="250"/>
      <c r="AO447" s="250"/>
      <c r="AP447" s="250"/>
      <c r="AQ447" s="250"/>
      <c r="AR447" s="250"/>
      <c r="AS447" s="250"/>
      <c r="AT447" s="250"/>
      <c r="AU447" s="250"/>
      <c r="AV447" s="250"/>
      <c r="AW447" s="250"/>
      <c r="AX447" s="250"/>
    </row>
    <row r="448" spans="1:26" s="161" customFormat="1" ht="12.75">
      <c r="A448" s="172" t="s">
        <v>300</v>
      </c>
      <c r="B448" s="120">
        <v>1</v>
      </c>
      <c r="C448" s="120"/>
      <c r="D448" s="120"/>
      <c r="E448" s="120">
        <v>4</v>
      </c>
      <c r="F448" s="120"/>
      <c r="G448" s="120"/>
      <c r="H448" s="120"/>
      <c r="I448" s="120"/>
      <c r="J448" s="120">
        <v>510</v>
      </c>
      <c r="K448" s="125">
        <v>4</v>
      </c>
      <c r="L448" s="125" t="s">
        <v>1</v>
      </c>
      <c r="M448" s="125"/>
      <c r="N448" s="134">
        <f>N449</f>
        <v>100000</v>
      </c>
      <c r="O448" s="134">
        <f>O449</f>
        <v>230000</v>
      </c>
      <c r="P448" s="134">
        <f>P449</f>
        <v>227875</v>
      </c>
      <c r="Q448" s="134">
        <f>Q449</f>
        <v>300000</v>
      </c>
      <c r="R448" s="126">
        <f>R449</f>
        <v>0</v>
      </c>
      <c r="S448" s="134">
        <f>S450+S456+S458+S460</f>
        <v>742000</v>
      </c>
      <c r="T448" s="555">
        <f>T449</f>
        <v>1042000</v>
      </c>
      <c r="U448" s="509">
        <f aca="true" t="shared" si="180" ref="U448:U464">W448-T448</f>
        <v>-958600</v>
      </c>
      <c r="V448" s="319">
        <f>V449</f>
        <v>0</v>
      </c>
      <c r="W448" s="669">
        <f>W449</f>
        <v>83400</v>
      </c>
      <c r="X448" s="669">
        <f>X449</f>
        <v>83400</v>
      </c>
      <c r="Y448" s="660">
        <f>X448/W448</f>
        <v>1</v>
      </c>
      <c r="Z448" s="660">
        <f>Z449</f>
        <v>1190000</v>
      </c>
    </row>
    <row r="449" spans="1:26" s="161" customFormat="1" ht="12.75">
      <c r="A449" s="172" t="s">
        <v>300</v>
      </c>
      <c r="B449" s="120">
        <v>1</v>
      </c>
      <c r="C449" s="120"/>
      <c r="D449" s="120"/>
      <c r="E449" s="120">
        <v>4</v>
      </c>
      <c r="F449" s="120"/>
      <c r="G449" s="120"/>
      <c r="H449" s="120"/>
      <c r="I449" s="120"/>
      <c r="J449" s="120">
        <v>510</v>
      </c>
      <c r="K449" s="202">
        <v>42</v>
      </c>
      <c r="L449" s="202" t="s">
        <v>28</v>
      </c>
      <c r="M449" s="202"/>
      <c r="N449" s="134">
        <f aca="true" t="shared" si="181" ref="N449:S449">N450+N456+N458</f>
        <v>100000</v>
      </c>
      <c r="O449" s="134">
        <f t="shared" si="181"/>
        <v>230000</v>
      </c>
      <c r="P449" s="134">
        <f t="shared" si="181"/>
        <v>227875</v>
      </c>
      <c r="Q449" s="134">
        <f t="shared" si="181"/>
        <v>300000</v>
      </c>
      <c r="R449" s="126">
        <f t="shared" si="181"/>
        <v>0</v>
      </c>
      <c r="S449" s="134">
        <f t="shared" si="181"/>
        <v>0</v>
      </c>
      <c r="T449" s="555">
        <f>T450+T456+T460+T459</f>
        <v>1042000</v>
      </c>
      <c r="U449" s="509">
        <f t="shared" si="180"/>
        <v>-958600</v>
      </c>
      <c r="V449" s="319">
        <f>V450+V456+V460+V459</f>
        <v>0</v>
      </c>
      <c r="W449" s="669">
        <f>W450+W456+W460+W458</f>
        <v>83400</v>
      </c>
      <c r="X449" s="669">
        <f>X450+X456+X460+X458</f>
        <v>83400</v>
      </c>
      <c r="Y449" s="660">
        <f aca="true" t="shared" si="182" ref="Y449:Y463">X449/W449</f>
        <v>1</v>
      </c>
      <c r="Z449" s="660">
        <f>Z450+Z456+Z460+Z459</f>
        <v>1190000</v>
      </c>
    </row>
    <row r="450" spans="1:26" s="161" customFormat="1" ht="20.25" customHeight="1">
      <c r="A450" s="172" t="s">
        <v>300</v>
      </c>
      <c r="B450" s="120">
        <v>1</v>
      </c>
      <c r="C450" s="120"/>
      <c r="D450" s="120"/>
      <c r="E450" s="120">
        <v>4</v>
      </c>
      <c r="F450" s="120"/>
      <c r="G450" s="120"/>
      <c r="H450" s="120"/>
      <c r="I450" s="120"/>
      <c r="J450" s="120">
        <v>510</v>
      </c>
      <c r="K450" s="169">
        <v>422</v>
      </c>
      <c r="L450" s="169" t="s">
        <v>14</v>
      </c>
      <c r="M450" s="169"/>
      <c r="N450" s="134">
        <f aca="true" t="shared" si="183" ref="N450:Z450">N451+N452+N453+N454+N455</f>
        <v>100000</v>
      </c>
      <c r="O450" s="134">
        <v>0</v>
      </c>
      <c r="P450" s="134">
        <f>P451+P452+P453+P454+P455</f>
        <v>0</v>
      </c>
      <c r="Q450" s="134">
        <f t="shared" si="183"/>
        <v>250000</v>
      </c>
      <c r="R450" s="126">
        <f t="shared" si="183"/>
        <v>0</v>
      </c>
      <c r="S450" s="134">
        <f t="shared" si="183"/>
        <v>0</v>
      </c>
      <c r="T450" s="555">
        <f t="shared" si="183"/>
        <v>250000</v>
      </c>
      <c r="U450" s="509">
        <f t="shared" si="180"/>
        <v>-166600</v>
      </c>
      <c r="V450" s="319">
        <f t="shared" si="183"/>
        <v>0</v>
      </c>
      <c r="W450" s="669">
        <f>W451+W452+W453+W454+W455</f>
        <v>83400</v>
      </c>
      <c r="X450" s="669">
        <f>X451+X452+X453+X454+X455</f>
        <v>83400</v>
      </c>
      <c r="Y450" s="660">
        <f t="shared" si="182"/>
        <v>1</v>
      </c>
      <c r="Z450" s="660">
        <f t="shared" si="183"/>
        <v>0</v>
      </c>
    </row>
    <row r="451" spans="1:26" s="161" customFormat="1" ht="26.25" customHeight="1">
      <c r="A451" s="120" t="s">
        <v>300</v>
      </c>
      <c r="B451" s="120">
        <v>1</v>
      </c>
      <c r="C451" s="120"/>
      <c r="D451" s="120"/>
      <c r="E451" s="120">
        <v>4</v>
      </c>
      <c r="F451" s="120"/>
      <c r="G451" s="120"/>
      <c r="H451" s="120"/>
      <c r="I451" s="120"/>
      <c r="J451" s="120">
        <v>510</v>
      </c>
      <c r="K451" s="202">
        <v>4227</v>
      </c>
      <c r="L451" s="812" t="s">
        <v>586</v>
      </c>
      <c r="M451" s="813"/>
      <c r="N451" s="134">
        <v>0</v>
      </c>
      <c r="O451" s="134">
        <v>0</v>
      </c>
      <c r="P451" s="134">
        <v>0</v>
      </c>
      <c r="Q451" s="134">
        <v>250000</v>
      </c>
      <c r="R451" s="126">
        <v>0</v>
      </c>
      <c r="S451" s="134">
        <v>0</v>
      </c>
      <c r="T451" s="555">
        <v>250000</v>
      </c>
      <c r="U451" s="509">
        <f t="shared" si="180"/>
        <v>-250000</v>
      </c>
      <c r="V451" s="319">
        <v>0</v>
      </c>
      <c r="W451" s="669">
        <v>0</v>
      </c>
      <c r="X451" s="669">
        <v>0</v>
      </c>
      <c r="Y451" s="660" t="e">
        <f t="shared" si="182"/>
        <v>#DIV/0!</v>
      </c>
      <c r="Z451" s="660">
        <v>0</v>
      </c>
    </row>
    <row r="452" spans="1:26" s="161" customFormat="1" ht="20.25" customHeight="1">
      <c r="A452" s="172" t="s">
        <v>300</v>
      </c>
      <c r="B452" s="120">
        <v>1</v>
      </c>
      <c r="C452" s="120"/>
      <c r="D452" s="120"/>
      <c r="E452" s="120"/>
      <c r="F452" s="120"/>
      <c r="G452" s="120"/>
      <c r="H452" s="120"/>
      <c r="I452" s="120"/>
      <c r="J452" s="120">
        <v>510</v>
      </c>
      <c r="K452" s="202">
        <v>4227</v>
      </c>
      <c r="L452" s="800" t="s">
        <v>522</v>
      </c>
      <c r="M452" s="799"/>
      <c r="N452" s="134">
        <v>100000</v>
      </c>
      <c r="O452" s="134">
        <v>0</v>
      </c>
      <c r="P452" s="134">
        <v>0</v>
      </c>
      <c r="Q452" s="134">
        <v>0</v>
      </c>
      <c r="R452" s="126">
        <v>0</v>
      </c>
      <c r="S452" s="134">
        <v>0</v>
      </c>
      <c r="T452" s="555">
        <v>0</v>
      </c>
      <c r="U452" s="509">
        <f t="shared" si="180"/>
        <v>0</v>
      </c>
      <c r="V452" s="319">
        <v>0</v>
      </c>
      <c r="W452" s="669">
        <v>0</v>
      </c>
      <c r="X452" s="669">
        <v>0</v>
      </c>
      <c r="Y452" s="660" t="e">
        <f t="shared" si="182"/>
        <v>#DIV/0!</v>
      </c>
      <c r="Z452" s="660">
        <v>0</v>
      </c>
    </row>
    <row r="453" spans="1:26" s="161" customFormat="1" ht="12.75" customHeight="1">
      <c r="A453" s="172" t="s">
        <v>300</v>
      </c>
      <c r="B453" s="120"/>
      <c r="C453" s="120"/>
      <c r="D453" s="120"/>
      <c r="E453" s="120"/>
      <c r="F453" s="120"/>
      <c r="G453" s="120"/>
      <c r="H453" s="120"/>
      <c r="I453" s="120"/>
      <c r="J453" s="120">
        <v>510</v>
      </c>
      <c r="K453" s="202">
        <v>4227</v>
      </c>
      <c r="L453" s="202" t="s">
        <v>158</v>
      </c>
      <c r="M453" s="202"/>
      <c r="N453" s="134">
        <v>0</v>
      </c>
      <c r="O453" s="134">
        <v>0</v>
      </c>
      <c r="P453" s="134">
        <v>0</v>
      </c>
      <c r="Q453" s="134">
        <v>0</v>
      </c>
      <c r="R453" s="126"/>
      <c r="S453" s="134"/>
      <c r="T453" s="555">
        <v>0</v>
      </c>
      <c r="U453" s="509">
        <f t="shared" si="180"/>
        <v>0</v>
      </c>
      <c r="V453" s="319"/>
      <c r="W453" s="669">
        <v>0</v>
      </c>
      <c r="X453" s="669">
        <v>0</v>
      </c>
      <c r="Y453" s="660" t="e">
        <f t="shared" si="182"/>
        <v>#DIV/0!</v>
      </c>
      <c r="Z453" s="660">
        <v>0</v>
      </c>
    </row>
    <row r="454" spans="1:26" s="161" customFormat="1" ht="26.25" customHeight="1">
      <c r="A454" s="172" t="s">
        <v>300</v>
      </c>
      <c r="B454" s="120"/>
      <c r="C454" s="120"/>
      <c r="D454" s="120"/>
      <c r="E454" s="120"/>
      <c r="F454" s="120"/>
      <c r="G454" s="120"/>
      <c r="H454" s="120"/>
      <c r="I454" s="120"/>
      <c r="J454" s="120">
        <v>510</v>
      </c>
      <c r="K454" s="202">
        <v>4227</v>
      </c>
      <c r="L454" s="832" t="s">
        <v>652</v>
      </c>
      <c r="M454" s="833"/>
      <c r="N454" s="134">
        <v>0</v>
      </c>
      <c r="O454" s="134">
        <v>0</v>
      </c>
      <c r="P454" s="134">
        <v>0</v>
      </c>
      <c r="Q454" s="134">
        <v>0</v>
      </c>
      <c r="R454" s="126"/>
      <c r="S454" s="134"/>
      <c r="T454" s="555">
        <v>0</v>
      </c>
      <c r="U454" s="509">
        <f t="shared" si="180"/>
        <v>83400</v>
      </c>
      <c r="V454" s="319"/>
      <c r="W454" s="669">
        <v>83400</v>
      </c>
      <c r="X454" s="669">
        <v>83400</v>
      </c>
      <c r="Y454" s="660">
        <f t="shared" si="182"/>
        <v>1</v>
      </c>
      <c r="Z454" s="660">
        <v>0</v>
      </c>
    </row>
    <row r="455" spans="1:26" s="161" customFormat="1" ht="12.75">
      <c r="A455" s="172" t="s">
        <v>300</v>
      </c>
      <c r="B455" s="120"/>
      <c r="C455" s="120"/>
      <c r="D455" s="120"/>
      <c r="E455" s="120"/>
      <c r="F455" s="120"/>
      <c r="G455" s="120"/>
      <c r="H455" s="120"/>
      <c r="I455" s="120"/>
      <c r="J455" s="120">
        <v>510</v>
      </c>
      <c r="K455" s="130">
        <v>4227</v>
      </c>
      <c r="L455" s="202" t="s">
        <v>155</v>
      </c>
      <c r="M455" s="130"/>
      <c r="N455" s="128">
        <v>0</v>
      </c>
      <c r="O455" s="128">
        <v>0</v>
      </c>
      <c r="P455" s="128">
        <v>0</v>
      </c>
      <c r="Q455" s="128">
        <v>0</v>
      </c>
      <c r="R455" s="129"/>
      <c r="S455" s="128"/>
      <c r="T455" s="570">
        <v>0</v>
      </c>
      <c r="U455" s="509">
        <f t="shared" si="180"/>
        <v>0</v>
      </c>
      <c r="V455" s="329"/>
      <c r="W455" s="686">
        <v>0</v>
      </c>
      <c r="X455" s="686">
        <v>0</v>
      </c>
      <c r="Y455" s="660" t="e">
        <f t="shared" si="182"/>
        <v>#DIV/0!</v>
      </c>
      <c r="Z455" s="664">
        <v>0</v>
      </c>
    </row>
    <row r="456" spans="1:26" s="161" customFormat="1" ht="12.75">
      <c r="A456" s="172" t="s">
        <v>300</v>
      </c>
      <c r="B456" s="120">
        <v>1</v>
      </c>
      <c r="C456" s="120"/>
      <c r="D456" s="120"/>
      <c r="E456" s="120"/>
      <c r="F456" s="120"/>
      <c r="G456" s="120"/>
      <c r="H456" s="120"/>
      <c r="I456" s="120"/>
      <c r="J456" s="120">
        <v>510</v>
      </c>
      <c r="K456" s="206">
        <v>423</v>
      </c>
      <c r="L456" s="206" t="s">
        <v>15</v>
      </c>
      <c r="M456" s="206"/>
      <c r="N456" s="128">
        <f aca="true" t="shared" si="184" ref="N456:S456">N457</f>
        <v>0</v>
      </c>
      <c r="O456" s="128">
        <f t="shared" si="184"/>
        <v>230000</v>
      </c>
      <c r="P456" s="128">
        <f t="shared" si="184"/>
        <v>227875</v>
      </c>
      <c r="Q456" s="128">
        <f t="shared" si="184"/>
        <v>0</v>
      </c>
      <c r="R456" s="129">
        <f t="shared" si="184"/>
        <v>0</v>
      </c>
      <c r="S456" s="128">
        <f t="shared" si="184"/>
        <v>0</v>
      </c>
      <c r="T456" s="555">
        <v>0</v>
      </c>
      <c r="U456" s="509">
        <f t="shared" si="180"/>
        <v>0</v>
      </c>
      <c r="V456" s="319">
        <v>0</v>
      </c>
      <c r="W456" s="669">
        <f>W457</f>
        <v>0</v>
      </c>
      <c r="X456" s="669">
        <f>X457</f>
        <v>0</v>
      </c>
      <c r="Y456" s="660" t="e">
        <f t="shared" si="182"/>
        <v>#DIV/0!</v>
      </c>
      <c r="Z456" s="660">
        <v>0</v>
      </c>
    </row>
    <row r="457" spans="1:26" s="161" customFormat="1" ht="12.75">
      <c r="A457" s="172" t="s">
        <v>300</v>
      </c>
      <c r="B457" s="120">
        <v>1</v>
      </c>
      <c r="C457" s="120"/>
      <c r="D457" s="120"/>
      <c r="E457" s="120"/>
      <c r="F457" s="120"/>
      <c r="G457" s="120"/>
      <c r="H457" s="120"/>
      <c r="I457" s="120"/>
      <c r="J457" s="120">
        <v>510</v>
      </c>
      <c r="K457" s="130">
        <v>4231</v>
      </c>
      <c r="L457" s="130" t="s">
        <v>587</v>
      </c>
      <c r="M457" s="130"/>
      <c r="N457" s="128">
        <v>0</v>
      </c>
      <c r="O457" s="128">
        <v>230000</v>
      </c>
      <c r="P457" s="128">
        <v>227875</v>
      </c>
      <c r="Q457" s="128">
        <v>0</v>
      </c>
      <c r="R457" s="129"/>
      <c r="S457" s="128">
        <v>0</v>
      </c>
      <c r="T457" s="570">
        <v>0</v>
      </c>
      <c r="U457" s="509">
        <f t="shared" si="180"/>
        <v>0</v>
      </c>
      <c r="V457" s="329">
        <v>0</v>
      </c>
      <c r="W457" s="686">
        <v>0</v>
      </c>
      <c r="X457" s="686">
        <v>0</v>
      </c>
      <c r="Y457" s="660" t="e">
        <f t="shared" si="182"/>
        <v>#DIV/0!</v>
      </c>
      <c r="Z457" s="664">
        <v>0</v>
      </c>
    </row>
    <row r="458" spans="1:26" s="161" customFormat="1" ht="12.75">
      <c r="A458" s="172" t="s">
        <v>300</v>
      </c>
      <c r="B458" s="120">
        <v>1</v>
      </c>
      <c r="C458" s="120"/>
      <c r="D458" s="120"/>
      <c r="E458" s="120"/>
      <c r="F458" s="120"/>
      <c r="G458" s="120"/>
      <c r="H458" s="120"/>
      <c r="I458" s="120"/>
      <c r="J458" s="120">
        <v>510</v>
      </c>
      <c r="K458" s="206">
        <v>453</v>
      </c>
      <c r="L458" s="206" t="s">
        <v>501</v>
      </c>
      <c r="M458" s="206"/>
      <c r="N458" s="128">
        <f aca="true" t="shared" si="185" ref="N458:Z458">N459</f>
        <v>0</v>
      </c>
      <c r="O458" s="128">
        <f t="shared" si="185"/>
        <v>0</v>
      </c>
      <c r="P458" s="128">
        <v>0</v>
      </c>
      <c r="Q458" s="128">
        <f t="shared" si="185"/>
        <v>50000</v>
      </c>
      <c r="R458" s="129">
        <f t="shared" si="185"/>
        <v>0</v>
      </c>
      <c r="S458" s="128">
        <f t="shared" si="185"/>
        <v>0</v>
      </c>
      <c r="T458" s="570">
        <f t="shared" si="185"/>
        <v>50000</v>
      </c>
      <c r="U458" s="509">
        <f t="shared" si="180"/>
        <v>-50000</v>
      </c>
      <c r="V458" s="329">
        <f t="shared" si="185"/>
        <v>0</v>
      </c>
      <c r="W458" s="686">
        <f>W459</f>
        <v>0</v>
      </c>
      <c r="X458" s="686">
        <f>X459</f>
        <v>0</v>
      </c>
      <c r="Y458" s="660" t="e">
        <f t="shared" si="182"/>
        <v>#DIV/0!</v>
      </c>
      <c r="Z458" s="664">
        <f t="shared" si="185"/>
        <v>50000</v>
      </c>
    </row>
    <row r="459" spans="1:26" s="161" customFormat="1" ht="12.75">
      <c r="A459" s="172" t="s">
        <v>300</v>
      </c>
      <c r="B459" s="120">
        <v>1</v>
      </c>
      <c r="C459" s="120"/>
      <c r="D459" s="120"/>
      <c r="E459" s="120"/>
      <c r="F459" s="120"/>
      <c r="G459" s="120"/>
      <c r="H459" s="120"/>
      <c r="I459" s="120"/>
      <c r="J459" s="120">
        <v>510</v>
      </c>
      <c r="K459" s="130">
        <v>4531</v>
      </c>
      <c r="L459" s="130" t="s">
        <v>501</v>
      </c>
      <c r="M459" s="130"/>
      <c r="N459" s="128">
        <v>0</v>
      </c>
      <c r="O459" s="128">
        <v>0</v>
      </c>
      <c r="P459" s="128">
        <v>0</v>
      </c>
      <c r="Q459" s="128">
        <v>50000</v>
      </c>
      <c r="R459" s="129">
        <v>0</v>
      </c>
      <c r="S459" s="128">
        <v>0</v>
      </c>
      <c r="T459" s="570">
        <v>50000</v>
      </c>
      <c r="U459" s="509">
        <f t="shared" si="180"/>
        <v>-50000</v>
      </c>
      <c r="V459" s="329">
        <v>0</v>
      </c>
      <c r="W459" s="686">
        <v>0</v>
      </c>
      <c r="X459" s="686">
        <v>0</v>
      </c>
      <c r="Y459" s="660" t="e">
        <f t="shared" si="182"/>
        <v>#DIV/0!</v>
      </c>
      <c r="Z459" s="664">
        <v>50000</v>
      </c>
    </row>
    <row r="460" spans="1:26" s="161" customFormat="1" ht="12.75">
      <c r="A460" s="172" t="s">
        <v>300</v>
      </c>
      <c r="B460" s="120">
        <v>1</v>
      </c>
      <c r="C460" s="120"/>
      <c r="D460" s="120"/>
      <c r="E460" s="120">
        <v>4</v>
      </c>
      <c r="F460" s="120"/>
      <c r="G460" s="120"/>
      <c r="H460" s="120"/>
      <c r="I460" s="120"/>
      <c r="J460" s="120">
        <v>510</v>
      </c>
      <c r="K460" s="127">
        <v>421</v>
      </c>
      <c r="L460" s="853" t="s">
        <v>13</v>
      </c>
      <c r="M460" s="850"/>
      <c r="N460" s="128"/>
      <c r="O460" s="128"/>
      <c r="P460" s="128">
        <v>0</v>
      </c>
      <c r="Q460" s="134">
        <f aca="true" t="shared" si="186" ref="Q460:Z460">Q461+Q462+Q463</f>
        <v>0</v>
      </c>
      <c r="R460" s="126">
        <f t="shared" si="186"/>
        <v>0</v>
      </c>
      <c r="S460" s="134">
        <f t="shared" si="186"/>
        <v>742000</v>
      </c>
      <c r="T460" s="570">
        <f t="shared" si="186"/>
        <v>742000</v>
      </c>
      <c r="U460" s="509">
        <f t="shared" si="180"/>
        <v>-742000</v>
      </c>
      <c r="V460" s="329">
        <f t="shared" si="186"/>
        <v>0</v>
      </c>
      <c r="W460" s="686">
        <f>W461+W462+W463</f>
        <v>0</v>
      </c>
      <c r="X460" s="686">
        <f>X461+X462+X463</f>
        <v>0</v>
      </c>
      <c r="Y460" s="660" t="e">
        <f t="shared" si="182"/>
        <v>#DIV/0!</v>
      </c>
      <c r="Z460" s="664">
        <f t="shared" si="186"/>
        <v>1140000</v>
      </c>
    </row>
    <row r="461" spans="1:26" s="161" customFormat="1" ht="12.75">
      <c r="A461" s="172" t="s">
        <v>300</v>
      </c>
      <c r="B461" s="120">
        <v>1</v>
      </c>
      <c r="C461" s="120"/>
      <c r="D461" s="120"/>
      <c r="E461" s="120">
        <v>4</v>
      </c>
      <c r="F461" s="120"/>
      <c r="G461" s="120"/>
      <c r="H461" s="120"/>
      <c r="I461" s="120"/>
      <c r="J461" s="120">
        <v>510</v>
      </c>
      <c r="K461" s="130">
        <v>4212</v>
      </c>
      <c r="L461" s="820" t="s">
        <v>617</v>
      </c>
      <c r="M461" s="811"/>
      <c r="N461" s="128">
        <v>0</v>
      </c>
      <c r="O461" s="128">
        <v>0</v>
      </c>
      <c r="P461" s="128">
        <v>0</v>
      </c>
      <c r="Q461" s="128">
        <v>0</v>
      </c>
      <c r="R461" s="129"/>
      <c r="S461" s="128">
        <v>160000</v>
      </c>
      <c r="T461" s="570">
        <v>160000</v>
      </c>
      <c r="U461" s="509">
        <f t="shared" si="180"/>
        <v>-160000</v>
      </c>
      <c r="V461" s="329">
        <v>0</v>
      </c>
      <c r="W461" s="686">
        <v>0</v>
      </c>
      <c r="X461" s="686">
        <v>0</v>
      </c>
      <c r="Y461" s="660" t="e">
        <f t="shared" si="182"/>
        <v>#DIV/0!</v>
      </c>
      <c r="Z461" s="664">
        <v>1140000</v>
      </c>
    </row>
    <row r="462" spans="1:26" s="161" customFormat="1" ht="12.75">
      <c r="A462" s="172" t="s">
        <v>300</v>
      </c>
      <c r="B462" s="120">
        <v>1</v>
      </c>
      <c r="C462" s="120"/>
      <c r="D462" s="120"/>
      <c r="E462" s="120">
        <v>4</v>
      </c>
      <c r="F462" s="120"/>
      <c r="G462" s="120"/>
      <c r="H462" s="120"/>
      <c r="I462" s="120"/>
      <c r="J462" s="120">
        <v>510</v>
      </c>
      <c r="K462" s="130">
        <v>4212</v>
      </c>
      <c r="L462" s="820" t="s">
        <v>622</v>
      </c>
      <c r="M462" s="811"/>
      <c r="N462" s="128">
        <v>0</v>
      </c>
      <c r="O462" s="128">
        <v>0</v>
      </c>
      <c r="P462" s="128">
        <v>0</v>
      </c>
      <c r="Q462" s="128">
        <v>0</v>
      </c>
      <c r="R462" s="129"/>
      <c r="S462" s="128">
        <v>255000</v>
      </c>
      <c r="T462" s="570">
        <v>255000</v>
      </c>
      <c r="U462" s="509">
        <f t="shared" si="180"/>
        <v>-255000</v>
      </c>
      <c r="V462" s="329">
        <v>0</v>
      </c>
      <c r="W462" s="686">
        <v>0</v>
      </c>
      <c r="X462" s="686">
        <v>0</v>
      </c>
      <c r="Y462" s="660" t="e">
        <f t="shared" si="182"/>
        <v>#DIV/0!</v>
      </c>
      <c r="Z462" s="664">
        <v>0</v>
      </c>
    </row>
    <row r="463" spans="1:26" s="161" customFormat="1" ht="13.5" thickBot="1">
      <c r="A463" s="172" t="s">
        <v>300</v>
      </c>
      <c r="B463" s="120">
        <v>1</v>
      </c>
      <c r="C463" s="120"/>
      <c r="D463" s="120"/>
      <c r="E463" s="120">
        <v>4</v>
      </c>
      <c r="F463" s="120"/>
      <c r="G463" s="120"/>
      <c r="H463" s="120"/>
      <c r="I463" s="120"/>
      <c r="J463" s="120">
        <v>510</v>
      </c>
      <c r="K463" s="130">
        <v>4212</v>
      </c>
      <c r="L463" s="871" t="s">
        <v>623</v>
      </c>
      <c r="M463" s="872"/>
      <c r="N463" s="128">
        <v>0</v>
      </c>
      <c r="O463" s="128">
        <v>0</v>
      </c>
      <c r="P463" s="128">
        <v>0</v>
      </c>
      <c r="Q463" s="128">
        <v>0</v>
      </c>
      <c r="R463" s="129"/>
      <c r="S463" s="128">
        <v>327000</v>
      </c>
      <c r="T463" s="570">
        <v>327000</v>
      </c>
      <c r="U463" s="509">
        <f t="shared" si="180"/>
        <v>-327000</v>
      </c>
      <c r="V463" s="329">
        <v>0</v>
      </c>
      <c r="W463" s="686">
        <v>0</v>
      </c>
      <c r="X463" s="686">
        <v>0</v>
      </c>
      <c r="Y463" s="660" t="e">
        <f t="shared" si="182"/>
        <v>#DIV/0!</v>
      </c>
      <c r="Z463" s="664">
        <v>0</v>
      </c>
    </row>
    <row r="464" spans="1:50" s="439" customFormat="1" ht="12.75">
      <c r="A464" s="277"/>
      <c r="B464" s="277"/>
      <c r="C464" s="277"/>
      <c r="D464" s="277"/>
      <c r="E464" s="277"/>
      <c r="F464" s="277"/>
      <c r="G464" s="277"/>
      <c r="H464" s="277"/>
      <c r="I464" s="277"/>
      <c r="J464" s="277"/>
      <c r="K464" s="463"/>
      <c r="L464" s="463" t="s">
        <v>122</v>
      </c>
      <c r="M464" s="463"/>
      <c r="N464" s="526">
        <f aca="true" t="shared" si="187" ref="N464:Z464">N448</f>
        <v>100000</v>
      </c>
      <c r="O464" s="526">
        <f t="shared" si="187"/>
        <v>230000</v>
      </c>
      <c r="P464" s="526">
        <f t="shared" si="187"/>
        <v>227875</v>
      </c>
      <c r="Q464" s="526">
        <f t="shared" si="187"/>
        <v>300000</v>
      </c>
      <c r="R464" s="390">
        <f t="shared" si="187"/>
        <v>0</v>
      </c>
      <c r="S464" s="526">
        <f t="shared" si="187"/>
        <v>742000</v>
      </c>
      <c r="T464" s="584">
        <f t="shared" si="187"/>
        <v>1042000</v>
      </c>
      <c r="U464" s="604">
        <f t="shared" si="180"/>
        <v>-958600</v>
      </c>
      <c r="V464" s="391">
        <f t="shared" si="187"/>
        <v>0</v>
      </c>
      <c r="W464" s="461">
        <f>W448</f>
        <v>83400</v>
      </c>
      <c r="X464" s="461">
        <f>X448</f>
        <v>83400</v>
      </c>
      <c r="Y464" s="665">
        <f>X464/W464</f>
        <v>1</v>
      </c>
      <c r="Z464" s="665">
        <f t="shared" si="187"/>
        <v>1190000</v>
      </c>
      <c r="AA464" s="250"/>
      <c r="AB464" s="250"/>
      <c r="AC464" s="250"/>
      <c r="AD464" s="250"/>
      <c r="AE464" s="250"/>
      <c r="AF464" s="250"/>
      <c r="AG464" s="250"/>
      <c r="AH464" s="250"/>
      <c r="AI464" s="250"/>
      <c r="AJ464" s="250"/>
      <c r="AK464" s="250"/>
      <c r="AL464" s="250"/>
      <c r="AM464" s="250"/>
      <c r="AN464" s="250"/>
      <c r="AO464" s="250"/>
      <c r="AP464" s="250"/>
      <c r="AQ464" s="250"/>
      <c r="AR464" s="250"/>
      <c r="AS464" s="250"/>
      <c r="AT464" s="250"/>
      <c r="AU464" s="250"/>
      <c r="AV464" s="250"/>
      <c r="AW464" s="250"/>
      <c r="AX464" s="250"/>
    </row>
    <row r="465" spans="1:26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9"/>
      <c r="L465" s="19"/>
      <c r="M465" s="19"/>
      <c r="N465" s="27"/>
      <c r="O465" s="27"/>
      <c r="P465" s="27"/>
      <c r="Q465" s="27"/>
      <c r="R465" s="145"/>
      <c r="S465" s="27"/>
      <c r="T465" s="560"/>
      <c r="U465" s="27"/>
      <c r="V465" s="323"/>
      <c r="W465" s="680"/>
      <c r="X465" s="680"/>
      <c r="Y465" s="709"/>
      <c r="Z465" s="709"/>
    </row>
    <row r="466" spans="1:50" s="66" customFormat="1" ht="12.75">
      <c r="A466" s="277" t="s">
        <v>304</v>
      </c>
      <c r="B466" s="277"/>
      <c r="C466" s="277"/>
      <c r="D466" s="277"/>
      <c r="E466" s="277"/>
      <c r="F466" s="277"/>
      <c r="G466" s="277"/>
      <c r="H466" s="277"/>
      <c r="I466" s="277"/>
      <c r="J466" s="277"/>
      <c r="K466" s="141" t="s">
        <v>303</v>
      </c>
      <c r="L466" s="878" t="s">
        <v>317</v>
      </c>
      <c r="M466" s="878"/>
      <c r="N466" s="878"/>
      <c r="O466" s="533"/>
      <c r="P466" s="533"/>
      <c r="Q466" s="9"/>
      <c r="R466" s="146"/>
      <c r="S466" s="9"/>
      <c r="T466" s="597"/>
      <c r="U466" s="9"/>
      <c r="V466" s="318"/>
      <c r="W466" s="696"/>
      <c r="X466" s="696"/>
      <c r="Y466" s="739"/>
      <c r="Z466" s="739"/>
      <c r="AA466" s="250"/>
      <c r="AB466" s="250"/>
      <c r="AC466" s="250"/>
      <c r="AD466" s="250"/>
      <c r="AE466" s="250"/>
      <c r="AF466" s="250"/>
      <c r="AG466" s="250"/>
      <c r="AH466" s="250"/>
      <c r="AI466" s="250"/>
      <c r="AJ466" s="250"/>
      <c r="AK466" s="250"/>
      <c r="AL466" s="250"/>
      <c r="AM466" s="250"/>
      <c r="AN466" s="250"/>
      <c r="AO466" s="250"/>
      <c r="AP466" s="250"/>
      <c r="AQ466" s="250"/>
      <c r="AR466" s="250"/>
      <c r="AS466" s="250"/>
      <c r="AT466" s="250"/>
      <c r="AU466" s="250"/>
      <c r="AV466" s="250"/>
      <c r="AW466" s="250"/>
      <c r="AX466" s="250"/>
    </row>
    <row r="467" spans="1:50" s="66" customFormat="1" ht="12.75">
      <c r="A467" s="277" t="s">
        <v>318</v>
      </c>
      <c r="B467" s="277"/>
      <c r="C467" s="277"/>
      <c r="D467" s="277"/>
      <c r="E467" s="277"/>
      <c r="F467" s="277"/>
      <c r="G467" s="277"/>
      <c r="H467" s="277"/>
      <c r="I467" s="277"/>
      <c r="J467" s="277">
        <v>510</v>
      </c>
      <c r="K467" s="379" t="s">
        <v>57</v>
      </c>
      <c r="L467" s="877" t="s">
        <v>317</v>
      </c>
      <c r="M467" s="877"/>
      <c r="N467" s="877"/>
      <c r="O467" s="534"/>
      <c r="P467" s="534"/>
      <c r="Q467" s="511"/>
      <c r="R467" s="387"/>
      <c r="S467" s="511"/>
      <c r="T467" s="565"/>
      <c r="U467" s="511"/>
      <c r="V467" s="380"/>
      <c r="W467" s="435"/>
      <c r="X467" s="435"/>
      <c r="Y467" s="711"/>
      <c r="Z467" s="711"/>
      <c r="AA467" s="250"/>
      <c r="AB467" s="250"/>
      <c r="AC467" s="250"/>
      <c r="AD467" s="250"/>
      <c r="AE467" s="250"/>
      <c r="AF467" s="250"/>
      <c r="AG467" s="250"/>
      <c r="AH467" s="250"/>
      <c r="AI467" s="250"/>
      <c r="AJ467" s="250"/>
      <c r="AK467" s="250"/>
      <c r="AL467" s="250"/>
      <c r="AM467" s="250"/>
      <c r="AN467" s="250"/>
      <c r="AO467" s="250"/>
      <c r="AP467" s="250"/>
      <c r="AQ467" s="250"/>
      <c r="AR467" s="250"/>
      <c r="AS467" s="250"/>
      <c r="AT467" s="250"/>
      <c r="AU467" s="250"/>
      <c r="AV467" s="250"/>
      <c r="AW467" s="250"/>
      <c r="AX467" s="250"/>
    </row>
    <row r="468" spans="1:26" s="161" customFormat="1" ht="12.75">
      <c r="A468" s="172" t="s">
        <v>318</v>
      </c>
      <c r="B468" s="120">
        <v>1</v>
      </c>
      <c r="C468" s="120"/>
      <c r="D468" s="120">
        <v>3</v>
      </c>
      <c r="E468" s="120"/>
      <c r="F468" s="120"/>
      <c r="G468" s="120"/>
      <c r="H468" s="120"/>
      <c r="I468" s="120"/>
      <c r="J468" s="120">
        <v>510</v>
      </c>
      <c r="K468" s="125">
        <v>3</v>
      </c>
      <c r="L468" s="125" t="s">
        <v>0</v>
      </c>
      <c r="M468" s="125"/>
      <c r="N468" s="134">
        <f aca="true" t="shared" si="188" ref="N468:Z469">N469</f>
        <v>45000</v>
      </c>
      <c r="O468" s="134">
        <f t="shared" si="188"/>
        <v>50000</v>
      </c>
      <c r="P468" s="134">
        <f t="shared" si="188"/>
        <v>24138</v>
      </c>
      <c r="Q468" s="134">
        <f t="shared" si="188"/>
        <v>35000</v>
      </c>
      <c r="R468" s="126">
        <f t="shared" si="188"/>
        <v>0</v>
      </c>
      <c r="S468" s="134">
        <f t="shared" si="188"/>
        <v>10000</v>
      </c>
      <c r="T468" s="555">
        <f t="shared" si="188"/>
        <v>45000</v>
      </c>
      <c r="U468" s="134">
        <f aca="true" t="shared" si="189" ref="U468:U473">W468-T468</f>
        <v>-35000</v>
      </c>
      <c r="V468" s="319">
        <f t="shared" si="188"/>
        <v>6238</v>
      </c>
      <c r="W468" s="669">
        <f t="shared" si="188"/>
        <v>10000</v>
      </c>
      <c r="X468" s="669">
        <f t="shared" si="188"/>
        <v>8613</v>
      </c>
      <c r="Y468" s="660">
        <f>X468/W468</f>
        <v>0.8613</v>
      </c>
      <c r="Z468" s="660">
        <f t="shared" si="188"/>
        <v>40000</v>
      </c>
    </row>
    <row r="469" spans="1:26" s="161" customFormat="1" ht="12.75">
      <c r="A469" s="172" t="s">
        <v>318</v>
      </c>
      <c r="B469" s="120">
        <v>1</v>
      </c>
      <c r="C469" s="120"/>
      <c r="D469" s="120">
        <v>3</v>
      </c>
      <c r="E469" s="120"/>
      <c r="F469" s="120"/>
      <c r="G469" s="120"/>
      <c r="H469" s="120"/>
      <c r="I469" s="120"/>
      <c r="J469" s="120">
        <v>510</v>
      </c>
      <c r="K469" s="202">
        <v>32</v>
      </c>
      <c r="L469" s="183" t="s">
        <v>5</v>
      </c>
      <c r="M469" s="184"/>
      <c r="N469" s="134">
        <f t="shared" si="188"/>
        <v>45000</v>
      </c>
      <c r="O469" s="134">
        <f t="shared" si="188"/>
        <v>50000</v>
      </c>
      <c r="P469" s="134">
        <f t="shared" si="188"/>
        <v>24138</v>
      </c>
      <c r="Q469" s="134">
        <f t="shared" si="188"/>
        <v>35000</v>
      </c>
      <c r="R469" s="126">
        <f t="shared" si="188"/>
        <v>0</v>
      </c>
      <c r="S469" s="134">
        <f t="shared" si="188"/>
        <v>10000</v>
      </c>
      <c r="T469" s="555">
        <f t="shared" si="188"/>
        <v>45000</v>
      </c>
      <c r="U469" s="134">
        <f t="shared" si="189"/>
        <v>-35000</v>
      </c>
      <c r="V469" s="319">
        <f t="shared" si="188"/>
        <v>6238</v>
      </c>
      <c r="W469" s="669">
        <f t="shared" si="188"/>
        <v>10000</v>
      </c>
      <c r="X469" s="669">
        <f t="shared" si="188"/>
        <v>8613</v>
      </c>
      <c r="Y469" s="660">
        <f aca="true" t="shared" si="190" ref="Y469:Y474">X469/W469</f>
        <v>0.8613</v>
      </c>
      <c r="Z469" s="660">
        <f t="shared" si="188"/>
        <v>40000</v>
      </c>
    </row>
    <row r="470" spans="1:26" s="161" customFormat="1" ht="12.75">
      <c r="A470" s="172" t="s">
        <v>318</v>
      </c>
      <c r="B470" s="172">
        <v>1</v>
      </c>
      <c r="C470" s="172"/>
      <c r="D470" s="172">
        <v>3</v>
      </c>
      <c r="E470" s="172"/>
      <c r="F470" s="172"/>
      <c r="G470" s="172"/>
      <c r="H470" s="172"/>
      <c r="I470" s="172"/>
      <c r="J470" s="172">
        <v>510</v>
      </c>
      <c r="K470" s="169">
        <v>323</v>
      </c>
      <c r="L470" s="803" t="s">
        <v>360</v>
      </c>
      <c r="M470" s="804"/>
      <c r="N470" s="134">
        <f aca="true" t="shared" si="191" ref="N470:Z470">N471+N472+N473+N474</f>
        <v>45000</v>
      </c>
      <c r="O470" s="134">
        <f>O471+O472+O473+O474</f>
        <v>50000</v>
      </c>
      <c r="P470" s="134">
        <f>P471+P472+P473+P474</f>
        <v>24138</v>
      </c>
      <c r="Q470" s="134">
        <f t="shared" si="191"/>
        <v>35000</v>
      </c>
      <c r="R470" s="126">
        <f t="shared" si="191"/>
        <v>0</v>
      </c>
      <c r="S470" s="134">
        <f t="shared" si="191"/>
        <v>10000</v>
      </c>
      <c r="T470" s="555">
        <f t="shared" si="191"/>
        <v>45000</v>
      </c>
      <c r="U470" s="134">
        <f t="shared" si="189"/>
        <v>-35000</v>
      </c>
      <c r="V470" s="319">
        <f t="shared" si="191"/>
        <v>6238</v>
      </c>
      <c r="W470" s="669">
        <f>W471+W472+W473+W474</f>
        <v>10000</v>
      </c>
      <c r="X470" s="669">
        <f>X471+X472+X473+X474</f>
        <v>8613</v>
      </c>
      <c r="Y470" s="660">
        <f t="shared" si="190"/>
        <v>0.8613</v>
      </c>
      <c r="Z470" s="660">
        <f t="shared" si="191"/>
        <v>40000</v>
      </c>
    </row>
    <row r="471" spans="1:26" s="161" customFormat="1" ht="12.75">
      <c r="A471" s="172" t="s">
        <v>318</v>
      </c>
      <c r="B471" s="120">
        <v>1</v>
      </c>
      <c r="C471" s="120"/>
      <c r="D471" s="120">
        <v>3</v>
      </c>
      <c r="E471" s="120"/>
      <c r="F471" s="120"/>
      <c r="G471" s="120"/>
      <c r="H471" s="120"/>
      <c r="I471" s="120"/>
      <c r="J471" s="120">
        <v>510</v>
      </c>
      <c r="K471" s="202">
        <v>3232</v>
      </c>
      <c r="L471" s="202" t="s">
        <v>124</v>
      </c>
      <c r="M471" s="202"/>
      <c r="N471" s="134">
        <v>10000</v>
      </c>
      <c r="O471" s="134">
        <v>0</v>
      </c>
      <c r="P471" s="134">
        <v>0</v>
      </c>
      <c r="Q471" s="134">
        <v>0</v>
      </c>
      <c r="R471" s="126">
        <v>0</v>
      </c>
      <c r="S471" s="134">
        <v>0</v>
      </c>
      <c r="T471" s="555">
        <v>0</v>
      </c>
      <c r="U471" s="134">
        <f t="shared" si="189"/>
        <v>0</v>
      </c>
      <c r="V471" s="319">
        <v>0</v>
      </c>
      <c r="W471" s="669">
        <v>0</v>
      </c>
      <c r="X471" s="669">
        <v>0</v>
      </c>
      <c r="Y471" s="660" t="e">
        <f t="shared" si="190"/>
        <v>#DIV/0!</v>
      </c>
      <c r="Z471" s="660">
        <v>10000</v>
      </c>
    </row>
    <row r="472" spans="1:26" s="161" customFormat="1" ht="12.75">
      <c r="A472" s="172" t="s">
        <v>318</v>
      </c>
      <c r="B472" s="120">
        <v>1</v>
      </c>
      <c r="C472" s="120"/>
      <c r="D472" s="120">
        <v>3</v>
      </c>
      <c r="E472" s="120"/>
      <c r="F472" s="120"/>
      <c r="G472" s="120"/>
      <c r="H472" s="120"/>
      <c r="I472" s="120"/>
      <c r="J472" s="120">
        <v>510</v>
      </c>
      <c r="K472" s="202">
        <v>3232</v>
      </c>
      <c r="L472" s="202" t="s">
        <v>128</v>
      </c>
      <c r="M472" s="202"/>
      <c r="N472" s="134">
        <v>20000</v>
      </c>
      <c r="O472" s="134">
        <v>20000</v>
      </c>
      <c r="P472" s="134">
        <v>0</v>
      </c>
      <c r="Q472" s="134">
        <v>20000</v>
      </c>
      <c r="R472" s="126">
        <v>0</v>
      </c>
      <c r="S472" s="134">
        <v>0</v>
      </c>
      <c r="T472" s="555">
        <v>20000</v>
      </c>
      <c r="U472" s="134">
        <f t="shared" si="189"/>
        <v>-20000</v>
      </c>
      <c r="V472" s="319">
        <v>0</v>
      </c>
      <c r="W472" s="669">
        <v>0</v>
      </c>
      <c r="X472" s="669">
        <v>0</v>
      </c>
      <c r="Y472" s="660" t="e">
        <f t="shared" si="190"/>
        <v>#DIV/0!</v>
      </c>
      <c r="Z472" s="660">
        <v>20000</v>
      </c>
    </row>
    <row r="473" spans="1:26" s="161" customFormat="1" ht="12.75">
      <c r="A473" s="172" t="s">
        <v>318</v>
      </c>
      <c r="B473" s="120">
        <v>1</v>
      </c>
      <c r="C473" s="120"/>
      <c r="D473" s="120">
        <v>3</v>
      </c>
      <c r="E473" s="120"/>
      <c r="F473" s="120"/>
      <c r="G473" s="120"/>
      <c r="H473" s="120"/>
      <c r="I473" s="120"/>
      <c r="J473" s="120">
        <v>510</v>
      </c>
      <c r="K473" s="202">
        <v>3232</v>
      </c>
      <c r="L473" s="202" t="s">
        <v>491</v>
      </c>
      <c r="M473" s="202"/>
      <c r="N473" s="134">
        <v>10000</v>
      </c>
      <c r="O473" s="134">
        <v>5000</v>
      </c>
      <c r="P473" s="134">
        <v>0</v>
      </c>
      <c r="Q473" s="134">
        <v>0</v>
      </c>
      <c r="R473" s="126">
        <v>0</v>
      </c>
      <c r="S473" s="134">
        <v>10000</v>
      </c>
      <c r="T473" s="555">
        <v>10000</v>
      </c>
      <c r="U473" s="134">
        <f t="shared" si="189"/>
        <v>-10000</v>
      </c>
      <c r="V473" s="319">
        <v>0</v>
      </c>
      <c r="W473" s="669">
        <v>0</v>
      </c>
      <c r="X473" s="669">
        <v>0</v>
      </c>
      <c r="Y473" s="660" t="e">
        <f t="shared" si="190"/>
        <v>#DIV/0!</v>
      </c>
      <c r="Z473" s="660">
        <v>10000</v>
      </c>
    </row>
    <row r="474" spans="1:26" s="161" customFormat="1" ht="12.75">
      <c r="A474" s="172" t="s">
        <v>318</v>
      </c>
      <c r="B474" s="120">
        <v>1</v>
      </c>
      <c r="C474" s="120"/>
      <c r="D474" s="120">
        <v>3</v>
      </c>
      <c r="E474" s="120"/>
      <c r="F474" s="120"/>
      <c r="G474" s="120"/>
      <c r="H474" s="120"/>
      <c r="I474" s="120"/>
      <c r="J474" s="120">
        <v>510</v>
      </c>
      <c r="K474" s="202">
        <v>3237</v>
      </c>
      <c r="L474" s="800" t="s">
        <v>319</v>
      </c>
      <c r="M474" s="811"/>
      <c r="N474" s="134">
        <v>5000</v>
      </c>
      <c r="O474" s="134">
        <v>25000</v>
      </c>
      <c r="P474" s="134">
        <v>24138</v>
      </c>
      <c r="Q474" s="134">
        <v>15000</v>
      </c>
      <c r="R474" s="126">
        <v>0</v>
      </c>
      <c r="S474" s="134">
        <v>0</v>
      </c>
      <c r="T474" s="555">
        <v>15000</v>
      </c>
      <c r="U474" s="134">
        <f>W474-T474</f>
        <v>-5000</v>
      </c>
      <c r="V474" s="319">
        <v>6238</v>
      </c>
      <c r="W474" s="669">
        <v>10000</v>
      </c>
      <c r="X474" s="669">
        <v>8613</v>
      </c>
      <c r="Y474" s="660">
        <f t="shared" si="190"/>
        <v>0.8613</v>
      </c>
      <c r="Z474" s="660">
        <v>0</v>
      </c>
    </row>
    <row r="475" spans="1:26" ht="12.75" hidden="1">
      <c r="A475" s="172" t="s">
        <v>318</v>
      </c>
      <c r="B475" s="120">
        <v>1</v>
      </c>
      <c r="C475" s="120"/>
      <c r="D475" s="120">
        <v>3</v>
      </c>
      <c r="E475" s="172"/>
      <c r="F475" s="120">
        <v>5</v>
      </c>
      <c r="G475" s="120"/>
      <c r="H475" s="120"/>
      <c r="I475" s="120"/>
      <c r="J475" s="120">
        <v>510</v>
      </c>
      <c r="K475" s="33">
        <v>4</v>
      </c>
      <c r="L475" s="33" t="s">
        <v>1</v>
      </c>
      <c r="M475" s="33"/>
      <c r="N475" s="36">
        <f>N476</f>
        <v>0</v>
      </c>
      <c r="O475" s="36"/>
      <c r="P475" s="36"/>
      <c r="Q475" s="36">
        <f>Q476</f>
        <v>0</v>
      </c>
      <c r="R475" s="119"/>
      <c r="S475" s="36"/>
      <c r="T475" s="562">
        <f>T476</f>
        <v>0</v>
      </c>
      <c r="U475" s="134"/>
      <c r="V475" s="325"/>
      <c r="W475" s="676"/>
      <c r="X475" s="676"/>
      <c r="Y475" s="666"/>
      <c r="Z475" s="666">
        <f>Z476</f>
        <v>0</v>
      </c>
    </row>
    <row r="476" spans="1:26" ht="12.75" hidden="1">
      <c r="A476" s="172" t="s">
        <v>318</v>
      </c>
      <c r="B476" s="120">
        <v>1</v>
      </c>
      <c r="C476" s="120"/>
      <c r="D476" s="120">
        <v>3</v>
      </c>
      <c r="E476" s="120"/>
      <c r="F476" s="120">
        <v>5</v>
      </c>
      <c r="G476" s="120"/>
      <c r="H476" s="120"/>
      <c r="I476" s="120"/>
      <c r="J476" s="120">
        <v>510</v>
      </c>
      <c r="K476" s="34">
        <v>42</v>
      </c>
      <c r="L476" s="34" t="s">
        <v>28</v>
      </c>
      <c r="M476" s="34"/>
      <c r="N476" s="36">
        <f>N477+N479</f>
        <v>0</v>
      </c>
      <c r="O476" s="36"/>
      <c r="P476" s="36"/>
      <c r="Q476" s="36">
        <f>Q477+Q479</f>
        <v>0</v>
      </c>
      <c r="R476" s="119"/>
      <c r="S476" s="36"/>
      <c r="T476" s="562">
        <f>T477+T479</f>
        <v>0</v>
      </c>
      <c r="U476" s="134"/>
      <c r="V476" s="325"/>
      <c r="W476" s="676"/>
      <c r="X476" s="676"/>
      <c r="Y476" s="666"/>
      <c r="Z476" s="666">
        <f>Z477+Z479</f>
        <v>0</v>
      </c>
    </row>
    <row r="477" spans="1:26" ht="12.75" hidden="1">
      <c r="A477" s="172" t="s">
        <v>318</v>
      </c>
      <c r="B477" s="120">
        <v>1</v>
      </c>
      <c r="C477" s="120"/>
      <c r="D477" s="120">
        <v>3</v>
      </c>
      <c r="E477" s="120"/>
      <c r="F477" s="120">
        <v>5</v>
      </c>
      <c r="G477" s="120"/>
      <c r="H477" s="120"/>
      <c r="I477" s="120"/>
      <c r="J477" s="120">
        <v>510</v>
      </c>
      <c r="K477" s="113">
        <v>421</v>
      </c>
      <c r="L477" s="43" t="s">
        <v>13</v>
      </c>
      <c r="M477" s="43"/>
      <c r="N477" s="54">
        <f>N478</f>
        <v>0</v>
      </c>
      <c r="O477" s="54"/>
      <c r="P477" s="54"/>
      <c r="Q477" s="54">
        <f>Q478</f>
        <v>0</v>
      </c>
      <c r="R477" s="138"/>
      <c r="S477" s="54"/>
      <c r="T477" s="576">
        <f>T478</f>
        <v>0</v>
      </c>
      <c r="U477" s="180"/>
      <c r="V477" s="333"/>
      <c r="W477" s="677"/>
      <c r="X477" s="677"/>
      <c r="Y477" s="666"/>
      <c r="Z477" s="666">
        <f>Z478</f>
        <v>0</v>
      </c>
    </row>
    <row r="478" spans="1:26" ht="12.75" hidden="1">
      <c r="A478" s="172" t="s">
        <v>318</v>
      </c>
      <c r="B478" s="120">
        <v>1</v>
      </c>
      <c r="C478" s="120"/>
      <c r="D478" s="120">
        <v>3</v>
      </c>
      <c r="E478" s="120"/>
      <c r="F478" s="120">
        <v>5</v>
      </c>
      <c r="G478" s="120"/>
      <c r="H478" s="120"/>
      <c r="I478" s="120"/>
      <c r="J478" s="120">
        <v>510</v>
      </c>
      <c r="K478" s="53">
        <v>4214</v>
      </c>
      <c r="L478" s="34" t="s">
        <v>180</v>
      </c>
      <c r="M478" s="34"/>
      <c r="N478" s="54">
        <v>0</v>
      </c>
      <c r="O478" s="54"/>
      <c r="P478" s="54"/>
      <c r="Q478" s="54">
        <v>0</v>
      </c>
      <c r="R478" s="138"/>
      <c r="S478" s="54"/>
      <c r="T478" s="576">
        <v>0</v>
      </c>
      <c r="U478" s="180"/>
      <c r="V478" s="333"/>
      <c r="W478" s="677"/>
      <c r="X478" s="677"/>
      <c r="Y478" s="666"/>
      <c r="Z478" s="666">
        <v>0</v>
      </c>
    </row>
    <row r="479" spans="1:26" ht="12.75" hidden="1">
      <c r="A479" s="172" t="s">
        <v>318</v>
      </c>
      <c r="B479" s="120">
        <v>1</v>
      </c>
      <c r="C479" s="120"/>
      <c r="D479" s="120">
        <v>3</v>
      </c>
      <c r="E479" s="120"/>
      <c r="F479" s="120">
        <v>5</v>
      </c>
      <c r="G479" s="120"/>
      <c r="H479" s="120"/>
      <c r="I479" s="120"/>
      <c r="J479" s="120">
        <v>510</v>
      </c>
      <c r="K479" s="113">
        <v>426</v>
      </c>
      <c r="L479" s="43" t="s">
        <v>30</v>
      </c>
      <c r="M479" s="43"/>
      <c r="N479" s="54">
        <f>N480</f>
        <v>0</v>
      </c>
      <c r="O479" s="54"/>
      <c r="P479" s="54"/>
      <c r="Q479" s="54">
        <f>Q480</f>
        <v>0</v>
      </c>
      <c r="R479" s="138"/>
      <c r="S479" s="54"/>
      <c r="T479" s="576">
        <f>T480</f>
        <v>0</v>
      </c>
      <c r="U479" s="180"/>
      <c r="V479" s="333"/>
      <c r="W479" s="677"/>
      <c r="X479" s="677"/>
      <c r="Y479" s="666"/>
      <c r="Z479" s="666">
        <f>Z480</f>
        <v>0</v>
      </c>
    </row>
    <row r="480" spans="1:26" ht="12.75" hidden="1">
      <c r="A480" s="172" t="s">
        <v>318</v>
      </c>
      <c r="B480" s="120">
        <v>1</v>
      </c>
      <c r="C480" s="120"/>
      <c r="D480" s="120"/>
      <c r="E480" s="120"/>
      <c r="F480" s="120">
        <v>5</v>
      </c>
      <c r="G480" s="120"/>
      <c r="H480" s="120"/>
      <c r="I480" s="120"/>
      <c r="J480" s="120">
        <v>510</v>
      </c>
      <c r="K480" s="53">
        <v>4264</v>
      </c>
      <c r="L480" s="45" t="s">
        <v>119</v>
      </c>
      <c r="M480" s="60"/>
      <c r="N480" s="54">
        <v>0</v>
      </c>
      <c r="O480" s="54"/>
      <c r="P480" s="54"/>
      <c r="Q480" s="54">
        <v>0</v>
      </c>
      <c r="R480" s="138"/>
      <c r="S480" s="54"/>
      <c r="T480" s="576">
        <v>0</v>
      </c>
      <c r="U480" s="180"/>
      <c r="V480" s="333"/>
      <c r="W480" s="677"/>
      <c r="X480" s="677"/>
      <c r="Y480" s="666"/>
      <c r="Z480" s="666">
        <v>0</v>
      </c>
    </row>
    <row r="481" spans="1:50" s="439" customFormat="1" ht="12.75">
      <c r="A481" s="277"/>
      <c r="B481" s="277"/>
      <c r="C481" s="277"/>
      <c r="D481" s="277"/>
      <c r="E481" s="277"/>
      <c r="F481" s="277"/>
      <c r="G481" s="277"/>
      <c r="H481" s="277"/>
      <c r="I481" s="277"/>
      <c r="J481" s="277"/>
      <c r="K481" s="473"/>
      <c r="L481" s="817" t="s">
        <v>193</v>
      </c>
      <c r="M481" s="818"/>
      <c r="N481" s="530">
        <f aca="true" t="shared" si="192" ref="N481:S481">N468+N475</f>
        <v>45000</v>
      </c>
      <c r="O481" s="530">
        <f t="shared" si="192"/>
        <v>50000</v>
      </c>
      <c r="P481" s="530">
        <f t="shared" si="192"/>
        <v>24138</v>
      </c>
      <c r="Q481" s="530">
        <f t="shared" si="192"/>
        <v>35000</v>
      </c>
      <c r="R481" s="392">
        <f t="shared" si="192"/>
        <v>0</v>
      </c>
      <c r="S481" s="530">
        <f t="shared" si="192"/>
        <v>10000</v>
      </c>
      <c r="T481" s="591">
        <f aca="true" t="shared" si="193" ref="T481:Z481">T468</f>
        <v>45000</v>
      </c>
      <c r="U481" s="530">
        <f t="shared" si="193"/>
        <v>-35000</v>
      </c>
      <c r="V481" s="393">
        <f t="shared" si="193"/>
        <v>6238</v>
      </c>
      <c r="W481" s="466">
        <f t="shared" si="193"/>
        <v>10000</v>
      </c>
      <c r="X481" s="466">
        <f>X468</f>
        <v>8613</v>
      </c>
      <c r="Y481" s="662">
        <f>X481/W481</f>
        <v>0.8613</v>
      </c>
      <c r="Z481" s="662">
        <f t="shared" si="193"/>
        <v>40000</v>
      </c>
      <c r="AA481" s="250"/>
      <c r="AB481" s="250"/>
      <c r="AC481" s="250"/>
      <c r="AD481" s="250"/>
      <c r="AE481" s="250"/>
      <c r="AF481" s="250"/>
      <c r="AG481" s="250"/>
      <c r="AH481" s="250"/>
      <c r="AI481" s="250"/>
      <c r="AJ481" s="250"/>
      <c r="AK481" s="250"/>
      <c r="AL481" s="250"/>
      <c r="AM481" s="250"/>
      <c r="AN481" s="250"/>
      <c r="AO481" s="250"/>
      <c r="AP481" s="250"/>
      <c r="AQ481" s="250"/>
      <c r="AR481" s="250"/>
      <c r="AS481" s="250"/>
      <c r="AT481" s="250"/>
      <c r="AU481" s="250"/>
      <c r="AV481" s="250"/>
      <c r="AW481" s="250"/>
      <c r="AX481" s="250"/>
    </row>
    <row r="482" spans="1:26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9"/>
      <c r="L482" s="19"/>
      <c r="M482" s="19"/>
      <c r="N482" s="27"/>
      <c r="O482" s="27"/>
      <c r="P482" s="27"/>
      <c r="Q482" s="27"/>
      <c r="R482" s="145"/>
      <c r="S482" s="27"/>
      <c r="T482" s="560"/>
      <c r="U482" s="27"/>
      <c r="V482" s="323"/>
      <c r="W482" s="680"/>
      <c r="X482" s="680"/>
      <c r="Y482" s="709"/>
      <c r="Z482" s="709"/>
    </row>
    <row r="483" spans="1:50" s="66" customFormat="1" ht="12.75">
      <c r="A483" s="277"/>
      <c r="B483" s="277"/>
      <c r="C483" s="277"/>
      <c r="D483" s="277"/>
      <c r="E483" s="277"/>
      <c r="F483" s="277"/>
      <c r="G483" s="277"/>
      <c r="H483" s="277"/>
      <c r="I483" s="277"/>
      <c r="J483" s="277"/>
      <c r="K483" s="428" t="s">
        <v>306</v>
      </c>
      <c r="L483" s="831" t="s">
        <v>302</v>
      </c>
      <c r="M483" s="831"/>
      <c r="N483" s="47"/>
      <c r="O483" s="47"/>
      <c r="P483" s="47"/>
      <c r="Q483" s="47"/>
      <c r="R483" s="147"/>
      <c r="S483" s="47"/>
      <c r="T483" s="593"/>
      <c r="U483" s="47"/>
      <c r="V483" s="330"/>
      <c r="W483" s="695"/>
      <c r="X483" s="695"/>
      <c r="Y483" s="734"/>
      <c r="Z483" s="734"/>
      <c r="AA483" s="250"/>
      <c r="AB483" s="250"/>
      <c r="AC483" s="250"/>
      <c r="AD483" s="250"/>
      <c r="AE483" s="250"/>
      <c r="AF483" s="250"/>
      <c r="AG483" s="250"/>
      <c r="AH483" s="250"/>
      <c r="AI483" s="250"/>
      <c r="AJ483" s="250"/>
      <c r="AK483" s="250"/>
      <c r="AL483" s="250"/>
      <c r="AM483" s="250"/>
      <c r="AN483" s="250"/>
      <c r="AO483" s="250"/>
      <c r="AP483" s="250"/>
      <c r="AQ483" s="250"/>
      <c r="AR483" s="250"/>
      <c r="AS483" s="250"/>
      <c r="AT483" s="250"/>
      <c r="AU483" s="250"/>
      <c r="AV483" s="250"/>
      <c r="AW483" s="250"/>
      <c r="AX483" s="250"/>
    </row>
    <row r="484" spans="1:50" s="66" customFormat="1" ht="12.75">
      <c r="A484" s="277" t="s">
        <v>308</v>
      </c>
      <c r="B484" s="277"/>
      <c r="C484" s="277"/>
      <c r="D484" s="277"/>
      <c r="E484" s="277"/>
      <c r="F484" s="277"/>
      <c r="G484" s="277"/>
      <c r="H484" s="277"/>
      <c r="I484" s="277"/>
      <c r="J484" s="277"/>
      <c r="K484" s="379" t="s">
        <v>311</v>
      </c>
      <c r="L484" s="379" t="s">
        <v>383</v>
      </c>
      <c r="M484" s="379"/>
      <c r="N484" s="511"/>
      <c r="O484" s="511"/>
      <c r="P484" s="511"/>
      <c r="Q484" s="511"/>
      <c r="R484" s="387"/>
      <c r="S484" s="511"/>
      <c r="T484" s="565"/>
      <c r="U484" s="511"/>
      <c r="V484" s="380"/>
      <c r="W484" s="435"/>
      <c r="X484" s="435"/>
      <c r="Y484" s="711"/>
      <c r="Z484" s="711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0"/>
      <c r="AK484" s="250"/>
      <c r="AL484" s="250"/>
      <c r="AM484" s="250"/>
      <c r="AN484" s="250"/>
      <c r="AO484" s="250"/>
      <c r="AP484" s="250"/>
      <c r="AQ484" s="250"/>
      <c r="AR484" s="250"/>
      <c r="AS484" s="250"/>
      <c r="AT484" s="250"/>
      <c r="AU484" s="250"/>
      <c r="AV484" s="250"/>
      <c r="AW484" s="250"/>
      <c r="AX484" s="250"/>
    </row>
    <row r="485" spans="1:26" s="161" customFormat="1" ht="12.75">
      <c r="A485" s="172" t="s">
        <v>309</v>
      </c>
      <c r="B485" s="120">
        <v>1</v>
      </c>
      <c r="C485" s="120"/>
      <c r="D485" s="120"/>
      <c r="E485" s="120">
        <v>4</v>
      </c>
      <c r="F485" s="120"/>
      <c r="G485" s="120"/>
      <c r="H485" s="120"/>
      <c r="I485" s="120"/>
      <c r="J485" s="120">
        <v>451</v>
      </c>
      <c r="K485" s="125">
        <v>4</v>
      </c>
      <c r="L485" s="803" t="s">
        <v>305</v>
      </c>
      <c r="M485" s="850"/>
      <c r="N485" s="134">
        <f aca="true" t="shared" si="194" ref="N485:Z485">N489+N486</f>
        <v>1070000</v>
      </c>
      <c r="O485" s="134">
        <f t="shared" si="194"/>
        <v>815500</v>
      </c>
      <c r="P485" s="134">
        <f t="shared" si="194"/>
        <v>688034</v>
      </c>
      <c r="Q485" s="134">
        <f t="shared" si="194"/>
        <v>1545000</v>
      </c>
      <c r="R485" s="126">
        <f t="shared" si="194"/>
        <v>610000</v>
      </c>
      <c r="S485" s="134">
        <f t="shared" si="194"/>
        <v>-180000</v>
      </c>
      <c r="T485" s="555">
        <f t="shared" si="194"/>
        <v>1365000</v>
      </c>
      <c r="U485" s="128">
        <f aca="true" t="shared" si="195" ref="U485:U514">W485-T485</f>
        <v>-725549.45</v>
      </c>
      <c r="V485" s="319">
        <f t="shared" si="194"/>
        <v>0</v>
      </c>
      <c r="W485" s="669">
        <f>W486+W489</f>
        <v>639450.55</v>
      </c>
      <c r="X485" s="669">
        <f>X486+X489</f>
        <v>327149</v>
      </c>
      <c r="Y485" s="660">
        <f>X485/W485</f>
        <v>0.5116095372816553</v>
      </c>
      <c r="Z485" s="660">
        <f t="shared" si="194"/>
        <v>2275514</v>
      </c>
    </row>
    <row r="486" spans="1:26" s="161" customFormat="1" ht="12.75">
      <c r="A486" s="172" t="s">
        <v>309</v>
      </c>
      <c r="B486" s="120"/>
      <c r="C486" s="120"/>
      <c r="D486" s="120"/>
      <c r="E486" s="120">
        <v>4</v>
      </c>
      <c r="F486" s="120"/>
      <c r="G486" s="120"/>
      <c r="H486" s="120"/>
      <c r="I486" s="120"/>
      <c r="J486" s="120">
        <v>451</v>
      </c>
      <c r="K486" s="202">
        <v>41</v>
      </c>
      <c r="L486" s="209" t="s">
        <v>168</v>
      </c>
      <c r="M486" s="208"/>
      <c r="N486" s="134">
        <f aca="true" t="shared" si="196" ref="N486:Z486">N488+N487</f>
        <v>0</v>
      </c>
      <c r="O486" s="134">
        <f t="shared" si="196"/>
        <v>50000</v>
      </c>
      <c r="P486" s="134">
        <v>0</v>
      </c>
      <c r="Q486" s="134">
        <f t="shared" si="196"/>
        <v>50000</v>
      </c>
      <c r="R486" s="126">
        <f t="shared" si="196"/>
        <v>50000</v>
      </c>
      <c r="S486" s="134">
        <f t="shared" si="196"/>
        <v>0</v>
      </c>
      <c r="T486" s="555">
        <f t="shared" si="196"/>
        <v>50000</v>
      </c>
      <c r="U486" s="128">
        <f t="shared" si="195"/>
        <v>-50000</v>
      </c>
      <c r="V486" s="319">
        <f t="shared" si="196"/>
        <v>0</v>
      </c>
      <c r="W486" s="669">
        <f>W487+W488</f>
        <v>0</v>
      </c>
      <c r="X486" s="669">
        <f>X487+X488</f>
        <v>31650</v>
      </c>
      <c r="Y486" s="660" t="e">
        <f aca="true" t="shared" si="197" ref="Y486:Y515">X486/W486</f>
        <v>#DIV/0!</v>
      </c>
      <c r="Z486" s="660">
        <f t="shared" si="196"/>
        <v>0</v>
      </c>
    </row>
    <row r="487" spans="1:26" s="161" customFormat="1" ht="12.75">
      <c r="A487" s="172" t="s">
        <v>309</v>
      </c>
      <c r="B487" s="120"/>
      <c r="C487" s="120"/>
      <c r="D487" s="120"/>
      <c r="E487" s="120">
        <v>4</v>
      </c>
      <c r="F487" s="120"/>
      <c r="G487" s="120"/>
      <c r="H487" s="120"/>
      <c r="I487" s="120"/>
      <c r="J487" s="120">
        <v>451</v>
      </c>
      <c r="K487" s="202">
        <v>4111</v>
      </c>
      <c r="L487" s="209" t="s">
        <v>535</v>
      </c>
      <c r="M487" s="208"/>
      <c r="N487" s="134">
        <v>0</v>
      </c>
      <c r="O487" s="134">
        <v>0</v>
      </c>
      <c r="P487" s="134">
        <v>0</v>
      </c>
      <c r="Q487" s="134">
        <v>0</v>
      </c>
      <c r="R487" s="126">
        <v>0</v>
      </c>
      <c r="S487" s="134">
        <v>0</v>
      </c>
      <c r="T487" s="555">
        <v>0</v>
      </c>
      <c r="U487" s="128">
        <f t="shared" si="195"/>
        <v>0</v>
      </c>
      <c r="V487" s="319">
        <v>0</v>
      </c>
      <c r="W487" s="669">
        <v>0</v>
      </c>
      <c r="X487" s="669">
        <v>31650</v>
      </c>
      <c r="Y487" s="660" t="e">
        <f t="shared" si="197"/>
        <v>#DIV/0!</v>
      </c>
      <c r="Z487" s="660">
        <v>0</v>
      </c>
    </row>
    <row r="488" spans="1:26" s="161" customFormat="1" ht="12.75">
      <c r="A488" s="172" t="s">
        <v>309</v>
      </c>
      <c r="B488" s="120"/>
      <c r="C488" s="120"/>
      <c r="D488" s="120"/>
      <c r="E488" s="120">
        <v>4</v>
      </c>
      <c r="F488" s="120"/>
      <c r="G488" s="120"/>
      <c r="H488" s="120"/>
      <c r="I488" s="120"/>
      <c r="J488" s="120">
        <v>451</v>
      </c>
      <c r="K488" s="202">
        <v>4113</v>
      </c>
      <c r="L488" s="209" t="s">
        <v>669</v>
      </c>
      <c r="M488" s="208"/>
      <c r="N488" s="134">
        <v>0</v>
      </c>
      <c r="O488" s="134">
        <v>50000</v>
      </c>
      <c r="P488" s="134">
        <v>0</v>
      </c>
      <c r="Q488" s="134">
        <v>50000</v>
      </c>
      <c r="R488" s="126">
        <v>50000</v>
      </c>
      <c r="S488" s="134">
        <v>0</v>
      </c>
      <c r="T488" s="555">
        <v>50000</v>
      </c>
      <c r="U488" s="128">
        <f t="shared" si="195"/>
        <v>-50000</v>
      </c>
      <c r="V488" s="319">
        <v>0</v>
      </c>
      <c r="W488" s="669">
        <v>0</v>
      </c>
      <c r="X488" s="669">
        <v>0</v>
      </c>
      <c r="Y488" s="660" t="e">
        <f t="shared" si="197"/>
        <v>#DIV/0!</v>
      </c>
      <c r="Z488" s="660">
        <v>0</v>
      </c>
    </row>
    <row r="489" spans="1:26" s="161" customFormat="1" ht="12.75">
      <c r="A489" s="172" t="s">
        <v>309</v>
      </c>
      <c r="B489" s="120"/>
      <c r="C489" s="120"/>
      <c r="D489" s="120"/>
      <c r="E489" s="120">
        <v>4</v>
      </c>
      <c r="F489" s="120"/>
      <c r="G489" s="120"/>
      <c r="H489" s="120"/>
      <c r="I489" s="120"/>
      <c r="J489" s="120">
        <v>451</v>
      </c>
      <c r="K489" s="202">
        <v>42</v>
      </c>
      <c r="L489" s="202" t="s">
        <v>29</v>
      </c>
      <c r="M489" s="202"/>
      <c r="N489" s="134">
        <f aca="true" t="shared" si="198" ref="N489:Z489">N490</f>
        <v>1070000</v>
      </c>
      <c r="O489" s="134">
        <f t="shared" si="198"/>
        <v>765500</v>
      </c>
      <c r="P489" s="134">
        <f t="shared" si="198"/>
        <v>688034</v>
      </c>
      <c r="Q489" s="134">
        <f t="shared" si="198"/>
        <v>1495000</v>
      </c>
      <c r="R489" s="126">
        <f t="shared" si="198"/>
        <v>560000</v>
      </c>
      <c r="S489" s="134">
        <f t="shared" si="198"/>
        <v>-180000</v>
      </c>
      <c r="T489" s="555">
        <f t="shared" si="198"/>
        <v>1315000</v>
      </c>
      <c r="U489" s="128">
        <f t="shared" si="195"/>
        <v>-675549.45</v>
      </c>
      <c r="V489" s="319">
        <f t="shared" si="198"/>
        <v>0</v>
      </c>
      <c r="W489" s="669">
        <f>W490</f>
        <v>639450.55</v>
      </c>
      <c r="X489" s="669">
        <f>X490</f>
        <v>295499</v>
      </c>
      <c r="Y489" s="660">
        <f t="shared" si="197"/>
        <v>0.46211391952043823</v>
      </c>
      <c r="Z489" s="660">
        <f t="shared" si="198"/>
        <v>2275514</v>
      </c>
    </row>
    <row r="490" spans="1:26" s="161" customFormat="1" ht="12.75">
      <c r="A490" s="172" t="s">
        <v>309</v>
      </c>
      <c r="B490" s="120"/>
      <c r="C490" s="120"/>
      <c r="D490" s="120"/>
      <c r="E490" s="120">
        <v>4</v>
      </c>
      <c r="F490" s="120"/>
      <c r="G490" s="120"/>
      <c r="H490" s="120"/>
      <c r="I490" s="120"/>
      <c r="J490" s="120">
        <v>451</v>
      </c>
      <c r="K490" s="169">
        <v>421</v>
      </c>
      <c r="L490" s="803" t="s">
        <v>13</v>
      </c>
      <c r="M490" s="804"/>
      <c r="N490" s="134">
        <f aca="true" t="shared" si="199" ref="N490:Z490">N491+N492+N494+N502+N503+N504+N505+N506+N508+N509+N510+N511+N512+N513+N514+N515</f>
        <v>1070000</v>
      </c>
      <c r="O490" s="134">
        <f t="shared" si="199"/>
        <v>765500</v>
      </c>
      <c r="P490" s="134">
        <f t="shared" si="199"/>
        <v>688034</v>
      </c>
      <c r="Q490" s="134">
        <f t="shared" si="199"/>
        <v>1495000</v>
      </c>
      <c r="R490" s="126">
        <f t="shared" si="199"/>
        <v>560000</v>
      </c>
      <c r="S490" s="134">
        <f t="shared" si="199"/>
        <v>-180000</v>
      </c>
      <c r="T490" s="555">
        <f t="shared" si="199"/>
        <v>1315000</v>
      </c>
      <c r="U490" s="128">
        <f t="shared" si="195"/>
        <v>-675549.45</v>
      </c>
      <c r="V490" s="319">
        <f t="shared" si="199"/>
        <v>0</v>
      </c>
      <c r="W490" s="669">
        <f>SUM(W491:W515)</f>
        <v>639450.55</v>
      </c>
      <c r="X490" s="669">
        <f>SUM(X491:X515)</f>
        <v>295499</v>
      </c>
      <c r="Y490" s="660">
        <f t="shared" si="197"/>
        <v>0.46211391952043823</v>
      </c>
      <c r="Z490" s="660">
        <f t="shared" si="199"/>
        <v>2275514</v>
      </c>
    </row>
    <row r="491" spans="1:26" s="161" customFormat="1" ht="12.75">
      <c r="A491" s="172" t="s">
        <v>309</v>
      </c>
      <c r="B491" s="120">
        <v>1</v>
      </c>
      <c r="C491" s="120"/>
      <c r="D491" s="120"/>
      <c r="E491" s="120">
        <v>4</v>
      </c>
      <c r="F491" s="120"/>
      <c r="G491" s="120"/>
      <c r="H491" s="120"/>
      <c r="I491" s="120"/>
      <c r="J491" s="120">
        <v>451</v>
      </c>
      <c r="K491" s="202">
        <v>4212</v>
      </c>
      <c r="L491" s="202" t="s">
        <v>624</v>
      </c>
      <c r="M491" s="202"/>
      <c r="N491" s="134">
        <v>0</v>
      </c>
      <c r="O491" s="134">
        <v>0</v>
      </c>
      <c r="P491" s="134">
        <v>0</v>
      </c>
      <c r="Q491" s="134">
        <v>50000</v>
      </c>
      <c r="R491" s="126">
        <v>-50000</v>
      </c>
      <c r="S491" s="134">
        <v>150000</v>
      </c>
      <c r="T491" s="555">
        <v>200000</v>
      </c>
      <c r="U491" s="128">
        <f t="shared" si="195"/>
        <v>-200000</v>
      </c>
      <c r="V491" s="319">
        <v>0</v>
      </c>
      <c r="W491" s="669">
        <v>0</v>
      </c>
      <c r="X491" s="669">
        <v>0</v>
      </c>
      <c r="Y491" s="660" t="e">
        <f t="shared" si="197"/>
        <v>#DIV/0!</v>
      </c>
      <c r="Z491" s="660">
        <v>0</v>
      </c>
    </row>
    <row r="492" spans="1:26" s="161" customFormat="1" ht="12.75">
      <c r="A492" s="172" t="s">
        <v>309</v>
      </c>
      <c r="B492" s="120">
        <v>1</v>
      </c>
      <c r="C492" s="120"/>
      <c r="D492" s="120"/>
      <c r="E492" s="120"/>
      <c r="F492" s="120"/>
      <c r="G492" s="120"/>
      <c r="H492" s="120"/>
      <c r="I492" s="120"/>
      <c r="J492" s="120">
        <v>451</v>
      </c>
      <c r="K492" s="202">
        <v>4213</v>
      </c>
      <c r="L492" s="800" t="s">
        <v>527</v>
      </c>
      <c r="M492" s="799"/>
      <c r="N492" s="134">
        <v>50000</v>
      </c>
      <c r="O492" s="134">
        <v>0</v>
      </c>
      <c r="P492" s="134">
        <v>0</v>
      </c>
      <c r="Q492" s="134">
        <v>0</v>
      </c>
      <c r="R492" s="126">
        <v>0</v>
      </c>
      <c r="S492" s="134">
        <v>0</v>
      </c>
      <c r="T492" s="582">
        <v>0</v>
      </c>
      <c r="U492" s="128">
        <f t="shared" si="195"/>
        <v>0</v>
      </c>
      <c r="V492" s="346">
        <v>0</v>
      </c>
      <c r="W492" s="669">
        <v>0</v>
      </c>
      <c r="X492" s="669">
        <v>0</v>
      </c>
      <c r="Y492" s="660" t="e">
        <f t="shared" si="197"/>
        <v>#DIV/0!</v>
      </c>
      <c r="Z492" s="660">
        <v>0</v>
      </c>
    </row>
    <row r="493" spans="1:26" s="161" customFormat="1" ht="12.75" hidden="1">
      <c r="A493" s="172" t="s">
        <v>309</v>
      </c>
      <c r="B493" s="120"/>
      <c r="C493" s="120"/>
      <c r="D493" s="120"/>
      <c r="E493" s="120"/>
      <c r="F493" s="120"/>
      <c r="G493" s="120"/>
      <c r="H493" s="120"/>
      <c r="I493" s="120"/>
      <c r="J493" s="120">
        <v>451</v>
      </c>
      <c r="K493" s="202">
        <v>4213</v>
      </c>
      <c r="L493" s="183" t="s">
        <v>498</v>
      </c>
      <c r="M493" s="184"/>
      <c r="N493" s="134">
        <v>0</v>
      </c>
      <c r="O493" s="134"/>
      <c r="P493" s="134"/>
      <c r="Q493" s="134">
        <v>0</v>
      </c>
      <c r="R493" s="126"/>
      <c r="S493" s="134"/>
      <c r="T493" s="555"/>
      <c r="U493" s="128">
        <f t="shared" si="195"/>
        <v>0</v>
      </c>
      <c r="V493" s="319"/>
      <c r="W493" s="669"/>
      <c r="X493" s="669"/>
      <c r="Y493" s="660" t="e">
        <f t="shared" si="197"/>
        <v>#DIV/0!</v>
      </c>
      <c r="Z493" s="660">
        <v>600000</v>
      </c>
    </row>
    <row r="494" spans="1:26" s="161" customFormat="1" ht="12.75">
      <c r="A494" s="172" t="s">
        <v>309</v>
      </c>
      <c r="B494" s="120">
        <v>1</v>
      </c>
      <c r="C494" s="120"/>
      <c r="D494" s="120"/>
      <c r="E494" s="120"/>
      <c r="F494" s="120"/>
      <c r="G494" s="120"/>
      <c r="H494" s="120"/>
      <c r="I494" s="120"/>
      <c r="J494" s="120">
        <v>451</v>
      </c>
      <c r="K494" s="202">
        <v>4213</v>
      </c>
      <c r="L494" s="820" t="s">
        <v>556</v>
      </c>
      <c r="M494" s="811"/>
      <c r="N494" s="134">
        <v>400000</v>
      </c>
      <c r="O494" s="134">
        <v>600500</v>
      </c>
      <c r="P494" s="134">
        <v>573365</v>
      </c>
      <c r="Q494" s="134">
        <v>0</v>
      </c>
      <c r="R494" s="126">
        <v>0</v>
      </c>
      <c r="S494" s="134">
        <v>0</v>
      </c>
      <c r="T494" s="555">
        <v>0</v>
      </c>
      <c r="U494" s="128">
        <f t="shared" si="195"/>
        <v>0</v>
      </c>
      <c r="V494" s="319">
        <v>0</v>
      </c>
      <c r="W494" s="669">
        <v>0</v>
      </c>
      <c r="X494" s="669">
        <v>0</v>
      </c>
      <c r="Y494" s="660" t="e">
        <f t="shared" si="197"/>
        <v>#DIV/0!</v>
      </c>
      <c r="Z494" s="660">
        <v>0</v>
      </c>
    </row>
    <row r="495" spans="1:26" s="161" customFormat="1" ht="12.75" hidden="1">
      <c r="A495" s="172" t="s">
        <v>309</v>
      </c>
      <c r="B495" s="120"/>
      <c r="C495" s="120"/>
      <c r="D495" s="120"/>
      <c r="E495" s="120"/>
      <c r="F495" s="120"/>
      <c r="G495" s="120"/>
      <c r="H495" s="120"/>
      <c r="I495" s="120"/>
      <c r="J495" s="120">
        <v>451</v>
      </c>
      <c r="K495" s="202">
        <v>4213</v>
      </c>
      <c r="L495" s="183" t="s">
        <v>153</v>
      </c>
      <c r="M495" s="184"/>
      <c r="N495" s="134">
        <v>0</v>
      </c>
      <c r="O495" s="134"/>
      <c r="P495" s="134"/>
      <c r="Q495" s="134">
        <v>0</v>
      </c>
      <c r="R495" s="126"/>
      <c r="S495" s="134"/>
      <c r="T495" s="555"/>
      <c r="U495" s="128">
        <f t="shared" si="195"/>
        <v>0</v>
      </c>
      <c r="V495" s="319"/>
      <c r="W495" s="669"/>
      <c r="X495" s="669"/>
      <c r="Y495" s="660" t="e">
        <f t="shared" si="197"/>
        <v>#DIV/0!</v>
      </c>
      <c r="Z495" s="660">
        <v>0</v>
      </c>
    </row>
    <row r="496" spans="1:26" s="161" customFormat="1" ht="12.75" hidden="1">
      <c r="A496" s="172" t="s">
        <v>309</v>
      </c>
      <c r="B496" s="120"/>
      <c r="C496" s="120"/>
      <c r="D496" s="120"/>
      <c r="E496" s="120"/>
      <c r="F496" s="120"/>
      <c r="G496" s="120"/>
      <c r="H496" s="120"/>
      <c r="I496" s="120"/>
      <c r="J496" s="120">
        <v>451</v>
      </c>
      <c r="K496" s="202">
        <v>4213</v>
      </c>
      <c r="L496" s="202" t="s">
        <v>504</v>
      </c>
      <c r="M496" s="202"/>
      <c r="N496" s="134">
        <v>0</v>
      </c>
      <c r="O496" s="134"/>
      <c r="P496" s="134"/>
      <c r="Q496" s="134">
        <v>0</v>
      </c>
      <c r="R496" s="126"/>
      <c r="S496" s="134"/>
      <c r="T496" s="555"/>
      <c r="U496" s="128">
        <f t="shared" si="195"/>
        <v>0</v>
      </c>
      <c r="V496" s="319"/>
      <c r="W496" s="669"/>
      <c r="X496" s="669"/>
      <c r="Y496" s="660" t="e">
        <f t="shared" si="197"/>
        <v>#DIV/0!</v>
      </c>
      <c r="Z496" s="660">
        <v>0</v>
      </c>
    </row>
    <row r="497" spans="1:26" s="161" customFormat="1" ht="12.75" hidden="1">
      <c r="A497" s="172" t="s">
        <v>309</v>
      </c>
      <c r="B497" s="120"/>
      <c r="C497" s="120"/>
      <c r="D497" s="120"/>
      <c r="E497" s="120"/>
      <c r="F497" s="120"/>
      <c r="G497" s="120"/>
      <c r="H497" s="120"/>
      <c r="I497" s="120"/>
      <c r="J497" s="120">
        <v>451</v>
      </c>
      <c r="K497" s="202">
        <v>4213</v>
      </c>
      <c r="L497" s="202" t="s">
        <v>506</v>
      </c>
      <c r="M497" s="202"/>
      <c r="N497" s="134">
        <v>0</v>
      </c>
      <c r="O497" s="134"/>
      <c r="P497" s="134"/>
      <c r="Q497" s="134">
        <v>0</v>
      </c>
      <c r="R497" s="126"/>
      <c r="S497" s="134"/>
      <c r="T497" s="555"/>
      <c r="U497" s="128">
        <f t="shared" si="195"/>
        <v>0</v>
      </c>
      <c r="V497" s="319"/>
      <c r="W497" s="669"/>
      <c r="X497" s="669"/>
      <c r="Y497" s="660" t="e">
        <f t="shared" si="197"/>
        <v>#DIV/0!</v>
      </c>
      <c r="Z497" s="660">
        <v>0</v>
      </c>
    </row>
    <row r="498" spans="1:26" s="161" customFormat="1" ht="12.75" hidden="1">
      <c r="A498" s="172" t="s">
        <v>309</v>
      </c>
      <c r="B498" s="120"/>
      <c r="C498" s="120"/>
      <c r="D498" s="120"/>
      <c r="E498" s="120"/>
      <c r="F498" s="120"/>
      <c r="G498" s="120"/>
      <c r="H498" s="120"/>
      <c r="I498" s="120"/>
      <c r="J498" s="120">
        <v>451</v>
      </c>
      <c r="K498" s="202">
        <v>4213</v>
      </c>
      <c r="L498" s="202" t="s">
        <v>156</v>
      </c>
      <c r="M498" s="202"/>
      <c r="N498" s="134">
        <v>0</v>
      </c>
      <c r="O498" s="134"/>
      <c r="P498" s="134"/>
      <c r="Q498" s="134">
        <v>0</v>
      </c>
      <c r="R498" s="126"/>
      <c r="S498" s="134"/>
      <c r="T498" s="555"/>
      <c r="U498" s="128">
        <f t="shared" si="195"/>
        <v>0</v>
      </c>
      <c r="V498" s="319"/>
      <c r="W498" s="669"/>
      <c r="X498" s="669"/>
      <c r="Y498" s="660" t="e">
        <f t="shared" si="197"/>
        <v>#DIV/0!</v>
      </c>
      <c r="Z498" s="660">
        <v>0</v>
      </c>
    </row>
    <row r="499" spans="1:26" s="161" customFormat="1" ht="12.75" hidden="1">
      <c r="A499" s="172" t="s">
        <v>309</v>
      </c>
      <c r="B499" s="120"/>
      <c r="C499" s="120"/>
      <c r="D499" s="120"/>
      <c r="E499" s="120"/>
      <c r="F499" s="120"/>
      <c r="G499" s="120"/>
      <c r="H499" s="120"/>
      <c r="I499" s="120"/>
      <c r="J499" s="120">
        <v>451</v>
      </c>
      <c r="K499" s="202">
        <v>4213</v>
      </c>
      <c r="L499" s="174" t="s">
        <v>361</v>
      </c>
      <c r="M499" s="202"/>
      <c r="N499" s="134">
        <v>0</v>
      </c>
      <c r="O499" s="134"/>
      <c r="P499" s="134"/>
      <c r="Q499" s="134">
        <v>0</v>
      </c>
      <c r="R499" s="126"/>
      <c r="S499" s="134"/>
      <c r="T499" s="555"/>
      <c r="U499" s="128">
        <f t="shared" si="195"/>
        <v>0</v>
      </c>
      <c r="V499" s="319"/>
      <c r="W499" s="669"/>
      <c r="X499" s="669"/>
      <c r="Y499" s="660" t="e">
        <f t="shared" si="197"/>
        <v>#DIV/0!</v>
      </c>
      <c r="Z499" s="660">
        <v>0</v>
      </c>
    </row>
    <row r="500" spans="1:26" s="161" customFormat="1" ht="12.75" hidden="1">
      <c r="A500" s="172" t="s">
        <v>309</v>
      </c>
      <c r="B500" s="120"/>
      <c r="C500" s="120"/>
      <c r="D500" s="120"/>
      <c r="E500" s="120"/>
      <c r="F500" s="120"/>
      <c r="G500" s="120"/>
      <c r="H500" s="120"/>
      <c r="I500" s="120"/>
      <c r="J500" s="120">
        <v>451</v>
      </c>
      <c r="K500" s="202">
        <v>4213</v>
      </c>
      <c r="L500" s="174" t="s">
        <v>362</v>
      </c>
      <c r="M500" s="202"/>
      <c r="N500" s="134">
        <v>0</v>
      </c>
      <c r="O500" s="134"/>
      <c r="P500" s="134"/>
      <c r="Q500" s="134">
        <v>0</v>
      </c>
      <c r="R500" s="126"/>
      <c r="S500" s="134"/>
      <c r="T500" s="555"/>
      <c r="U500" s="128">
        <f t="shared" si="195"/>
        <v>0</v>
      </c>
      <c r="V500" s="319"/>
      <c r="W500" s="669"/>
      <c r="X500" s="669"/>
      <c r="Y500" s="660" t="e">
        <f t="shared" si="197"/>
        <v>#DIV/0!</v>
      </c>
      <c r="Z500" s="660">
        <v>0</v>
      </c>
    </row>
    <row r="501" spans="1:26" s="161" customFormat="1" ht="12.75" hidden="1">
      <c r="A501" s="172" t="s">
        <v>309</v>
      </c>
      <c r="B501" s="120"/>
      <c r="C501" s="120"/>
      <c r="D501" s="120"/>
      <c r="E501" s="120"/>
      <c r="F501" s="120"/>
      <c r="G501" s="120"/>
      <c r="H501" s="120"/>
      <c r="I501" s="120"/>
      <c r="J501" s="120">
        <v>451</v>
      </c>
      <c r="K501" s="202">
        <v>4214</v>
      </c>
      <c r="L501" s="175" t="s">
        <v>494</v>
      </c>
      <c r="M501" s="184"/>
      <c r="N501" s="134">
        <v>0</v>
      </c>
      <c r="O501" s="134"/>
      <c r="P501" s="134"/>
      <c r="Q501" s="134">
        <v>0</v>
      </c>
      <c r="R501" s="126"/>
      <c r="S501" s="134"/>
      <c r="T501" s="555"/>
      <c r="U501" s="128">
        <f t="shared" si="195"/>
        <v>0</v>
      </c>
      <c r="V501" s="319"/>
      <c r="W501" s="669"/>
      <c r="X501" s="669"/>
      <c r="Y501" s="660" t="e">
        <f t="shared" si="197"/>
        <v>#DIV/0!</v>
      </c>
      <c r="Z501" s="660">
        <v>0</v>
      </c>
    </row>
    <row r="502" spans="1:26" s="161" customFormat="1" ht="12.75">
      <c r="A502" s="172" t="s">
        <v>309</v>
      </c>
      <c r="B502" s="120">
        <v>1</v>
      </c>
      <c r="C502" s="120"/>
      <c r="D502" s="120"/>
      <c r="E502" s="120"/>
      <c r="F502" s="120"/>
      <c r="G502" s="120"/>
      <c r="H502" s="120"/>
      <c r="I502" s="120"/>
      <c r="J502" s="120">
        <v>451</v>
      </c>
      <c r="K502" s="202">
        <v>4214</v>
      </c>
      <c r="L502" s="175" t="s">
        <v>493</v>
      </c>
      <c r="M502" s="184"/>
      <c r="N502" s="134">
        <v>50000</v>
      </c>
      <c r="O502" s="134"/>
      <c r="P502" s="134">
        <v>0</v>
      </c>
      <c r="Q502" s="134">
        <v>0</v>
      </c>
      <c r="R502" s="126">
        <v>0</v>
      </c>
      <c r="S502" s="134">
        <v>0</v>
      </c>
      <c r="T502" s="555">
        <v>0</v>
      </c>
      <c r="U502" s="128">
        <f t="shared" si="195"/>
        <v>0</v>
      </c>
      <c r="V502" s="319">
        <v>0</v>
      </c>
      <c r="W502" s="669">
        <v>0</v>
      </c>
      <c r="X502" s="669">
        <v>0</v>
      </c>
      <c r="Y502" s="660" t="e">
        <f t="shared" si="197"/>
        <v>#DIV/0!</v>
      </c>
      <c r="Z502" s="660">
        <v>0</v>
      </c>
    </row>
    <row r="503" spans="1:26" s="161" customFormat="1" ht="12.75">
      <c r="A503" s="172" t="s">
        <v>309</v>
      </c>
      <c r="B503" s="120">
        <v>1</v>
      </c>
      <c r="C503" s="120"/>
      <c r="D503" s="120"/>
      <c r="E503" s="120"/>
      <c r="F503" s="120"/>
      <c r="G503" s="120"/>
      <c r="H503" s="120"/>
      <c r="I503" s="120"/>
      <c r="J503" s="120">
        <v>451</v>
      </c>
      <c r="K503" s="202">
        <v>4214</v>
      </c>
      <c r="L503" s="183" t="s">
        <v>557</v>
      </c>
      <c r="M503" s="184"/>
      <c r="N503" s="134">
        <v>0</v>
      </c>
      <c r="O503" s="134">
        <v>115000</v>
      </c>
      <c r="P503" s="134">
        <v>114669</v>
      </c>
      <c r="Q503" s="134">
        <v>0</v>
      </c>
      <c r="R503" s="126">
        <v>0</v>
      </c>
      <c r="S503" s="134">
        <v>0</v>
      </c>
      <c r="T503" s="555">
        <v>0</v>
      </c>
      <c r="U503" s="128">
        <f t="shared" si="195"/>
        <v>0</v>
      </c>
      <c r="V503" s="319">
        <v>0</v>
      </c>
      <c r="W503" s="669">
        <v>0</v>
      </c>
      <c r="X503" s="669">
        <v>0</v>
      </c>
      <c r="Y503" s="660" t="e">
        <f t="shared" si="197"/>
        <v>#DIV/0!</v>
      </c>
      <c r="Z503" s="660">
        <v>0</v>
      </c>
    </row>
    <row r="504" spans="1:26" s="161" customFormat="1" ht="28.5" customHeight="1">
      <c r="A504" s="172" t="s">
        <v>309</v>
      </c>
      <c r="B504" s="120">
        <v>1</v>
      </c>
      <c r="C504" s="120"/>
      <c r="D504" s="120"/>
      <c r="E504" s="120"/>
      <c r="F504" s="120"/>
      <c r="G504" s="120"/>
      <c r="H504" s="120"/>
      <c r="I504" s="120"/>
      <c r="J504" s="120">
        <v>451</v>
      </c>
      <c r="K504" s="202">
        <v>4214</v>
      </c>
      <c r="L504" s="812" t="s">
        <v>616</v>
      </c>
      <c r="M504" s="813"/>
      <c r="N504" s="134">
        <v>400000</v>
      </c>
      <c r="O504" s="134">
        <v>0</v>
      </c>
      <c r="P504" s="134">
        <v>0</v>
      </c>
      <c r="Q504" s="134">
        <v>350000</v>
      </c>
      <c r="R504" s="126">
        <v>650000</v>
      </c>
      <c r="S504" s="134">
        <v>-350000</v>
      </c>
      <c r="T504" s="555">
        <v>0</v>
      </c>
      <c r="U504" s="128">
        <f t="shared" si="195"/>
        <v>0</v>
      </c>
      <c r="V504" s="319">
        <v>0</v>
      </c>
      <c r="W504" s="669">
        <v>0</v>
      </c>
      <c r="X504" s="669">
        <v>0</v>
      </c>
      <c r="Y504" s="660" t="e">
        <f t="shared" si="197"/>
        <v>#DIV/0!</v>
      </c>
      <c r="Z504" s="660">
        <v>0</v>
      </c>
    </row>
    <row r="505" spans="1:26" s="161" customFormat="1" ht="38.25" customHeight="1">
      <c r="A505" s="172" t="s">
        <v>309</v>
      </c>
      <c r="B505" s="120">
        <v>1</v>
      </c>
      <c r="C505" s="120"/>
      <c r="D505" s="120"/>
      <c r="E505" s="120"/>
      <c r="F505" s="120"/>
      <c r="G505" s="120"/>
      <c r="H505" s="120"/>
      <c r="I505" s="120"/>
      <c r="J505" s="120">
        <v>510</v>
      </c>
      <c r="K505" s="218">
        <v>4214</v>
      </c>
      <c r="L505" s="832" t="s">
        <v>631</v>
      </c>
      <c r="M505" s="833"/>
      <c r="N505" s="134">
        <v>0</v>
      </c>
      <c r="O505" s="134">
        <v>0</v>
      </c>
      <c r="P505" s="134">
        <v>0</v>
      </c>
      <c r="Q505" s="134">
        <v>0</v>
      </c>
      <c r="R505" s="126">
        <v>160000</v>
      </c>
      <c r="S505" s="134">
        <v>0</v>
      </c>
      <c r="T505" s="555">
        <v>0</v>
      </c>
      <c r="U505" s="128">
        <f t="shared" si="195"/>
        <v>0</v>
      </c>
      <c r="V505" s="319">
        <v>0</v>
      </c>
      <c r="W505" s="669">
        <v>0</v>
      </c>
      <c r="X505" s="669">
        <v>0</v>
      </c>
      <c r="Y505" s="660" t="e">
        <f t="shared" si="197"/>
        <v>#DIV/0!</v>
      </c>
      <c r="Z505" s="660">
        <v>2275514</v>
      </c>
    </row>
    <row r="506" spans="1:26" s="161" customFormat="1" ht="12.75">
      <c r="A506" s="172" t="s">
        <v>309</v>
      </c>
      <c r="B506" s="120">
        <v>1</v>
      </c>
      <c r="C506" s="120"/>
      <c r="D506" s="120"/>
      <c r="E506" s="120"/>
      <c r="F506" s="120"/>
      <c r="G506" s="120"/>
      <c r="H506" s="120"/>
      <c r="I506" s="120"/>
      <c r="J506" s="120">
        <v>630</v>
      </c>
      <c r="K506" s="202">
        <v>4214</v>
      </c>
      <c r="L506" s="183" t="s">
        <v>558</v>
      </c>
      <c r="M506" s="184"/>
      <c r="N506" s="134">
        <v>100000</v>
      </c>
      <c r="O506" s="134">
        <v>0</v>
      </c>
      <c r="P506" s="134">
        <v>0</v>
      </c>
      <c r="Q506" s="134">
        <v>0</v>
      </c>
      <c r="R506" s="126">
        <v>0</v>
      </c>
      <c r="S506" s="134">
        <v>0</v>
      </c>
      <c r="T506" s="555">
        <v>0</v>
      </c>
      <c r="U506" s="128">
        <f t="shared" si="195"/>
        <v>0</v>
      </c>
      <c r="V506" s="319">
        <v>0</v>
      </c>
      <c r="W506" s="669">
        <v>0</v>
      </c>
      <c r="X506" s="669">
        <v>0</v>
      </c>
      <c r="Y506" s="660" t="e">
        <f t="shared" si="197"/>
        <v>#DIV/0!</v>
      </c>
      <c r="Z506" s="660">
        <v>0</v>
      </c>
    </row>
    <row r="507" spans="1:26" s="161" customFormat="1" ht="12.75" customHeight="1" hidden="1">
      <c r="A507" s="172" t="s">
        <v>309</v>
      </c>
      <c r="B507" s="120"/>
      <c r="C507" s="120"/>
      <c r="D507" s="120"/>
      <c r="E507" s="120"/>
      <c r="F507" s="120"/>
      <c r="G507" s="120"/>
      <c r="H507" s="120"/>
      <c r="I507" s="120"/>
      <c r="J507" s="120">
        <v>630</v>
      </c>
      <c r="K507" s="130">
        <v>4214</v>
      </c>
      <c r="L507" s="198" t="s">
        <v>498</v>
      </c>
      <c r="M507" s="219"/>
      <c r="N507" s="128">
        <v>0</v>
      </c>
      <c r="O507" s="128"/>
      <c r="P507" s="128"/>
      <c r="Q507" s="128">
        <v>0</v>
      </c>
      <c r="R507" s="129"/>
      <c r="S507" s="128"/>
      <c r="T507" s="570"/>
      <c r="U507" s="128">
        <f t="shared" si="195"/>
        <v>0</v>
      </c>
      <c r="V507" s="329"/>
      <c r="W507" s="686"/>
      <c r="X507" s="686"/>
      <c r="Y507" s="660" t="e">
        <f t="shared" si="197"/>
        <v>#DIV/0!</v>
      </c>
      <c r="Z507" s="664">
        <v>0</v>
      </c>
    </row>
    <row r="508" spans="1:26" s="161" customFormat="1" ht="12.75">
      <c r="A508" s="172" t="s">
        <v>309</v>
      </c>
      <c r="B508" s="120">
        <v>1</v>
      </c>
      <c r="C508" s="120"/>
      <c r="D508" s="120"/>
      <c r="E508" s="120"/>
      <c r="F508" s="120"/>
      <c r="G508" s="120"/>
      <c r="H508" s="120"/>
      <c r="I508" s="120"/>
      <c r="J508" s="120">
        <v>630</v>
      </c>
      <c r="K508" s="130">
        <v>4214</v>
      </c>
      <c r="L508" s="220" t="s">
        <v>502</v>
      </c>
      <c r="M508" s="219"/>
      <c r="N508" s="128">
        <v>50000</v>
      </c>
      <c r="O508" s="128">
        <v>0</v>
      </c>
      <c r="P508" s="128">
        <v>0</v>
      </c>
      <c r="Q508" s="128">
        <v>0</v>
      </c>
      <c r="R508" s="129">
        <v>0</v>
      </c>
      <c r="S508" s="128">
        <v>0</v>
      </c>
      <c r="T508" s="570">
        <v>0</v>
      </c>
      <c r="U508" s="128">
        <f t="shared" si="195"/>
        <v>0</v>
      </c>
      <c r="V508" s="329">
        <v>0</v>
      </c>
      <c r="W508" s="686">
        <v>0</v>
      </c>
      <c r="X508" s="686">
        <v>0</v>
      </c>
      <c r="Y508" s="660" t="e">
        <f t="shared" si="197"/>
        <v>#DIV/0!</v>
      </c>
      <c r="Z508" s="664">
        <v>0</v>
      </c>
    </row>
    <row r="509" spans="1:26" s="161" customFormat="1" ht="12.75" customHeight="1">
      <c r="A509" s="172"/>
      <c r="B509" s="120"/>
      <c r="C509" s="120"/>
      <c r="D509" s="120"/>
      <c r="E509" s="120"/>
      <c r="F509" s="120"/>
      <c r="G509" s="120"/>
      <c r="H509" s="120"/>
      <c r="I509" s="120"/>
      <c r="J509" s="120"/>
      <c r="K509" s="130"/>
      <c r="L509" s="183"/>
      <c r="M509" s="184"/>
      <c r="N509" s="128"/>
      <c r="O509" s="128">
        <v>0</v>
      </c>
      <c r="P509" s="128"/>
      <c r="Q509" s="128"/>
      <c r="R509" s="129"/>
      <c r="S509" s="128"/>
      <c r="T509" s="570"/>
      <c r="U509" s="128">
        <f t="shared" si="195"/>
        <v>0</v>
      </c>
      <c r="V509" s="329">
        <v>0</v>
      </c>
      <c r="W509" s="686">
        <v>0</v>
      </c>
      <c r="X509" s="686">
        <v>0</v>
      </c>
      <c r="Y509" s="660" t="e">
        <f t="shared" si="197"/>
        <v>#DIV/0!</v>
      </c>
      <c r="Z509" s="664"/>
    </row>
    <row r="510" spans="1:26" s="161" customFormat="1" ht="38.25" customHeight="1">
      <c r="A510" s="172" t="s">
        <v>309</v>
      </c>
      <c r="B510" s="120">
        <v>1</v>
      </c>
      <c r="C510" s="120"/>
      <c r="D510" s="120"/>
      <c r="E510" s="120"/>
      <c r="F510" s="120"/>
      <c r="G510" s="120"/>
      <c r="H510" s="120"/>
      <c r="I510" s="120"/>
      <c r="J510" s="120">
        <v>510</v>
      </c>
      <c r="K510" s="202">
        <v>4214</v>
      </c>
      <c r="L510" s="832" t="s">
        <v>650</v>
      </c>
      <c r="M510" s="833"/>
      <c r="N510" s="134">
        <v>0</v>
      </c>
      <c r="O510" s="134">
        <v>0</v>
      </c>
      <c r="P510" s="134">
        <v>0</v>
      </c>
      <c r="Q510" s="134">
        <v>0</v>
      </c>
      <c r="R510" s="126">
        <v>0</v>
      </c>
      <c r="S510" s="134">
        <v>0</v>
      </c>
      <c r="T510" s="555">
        <v>0</v>
      </c>
      <c r="U510" s="128">
        <f t="shared" si="195"/>
        <v>45000</v>
      </c>
      <c r="V510" s="319">
        <v>0</v>
      </c>
      <c r="W510" s="669">
        <v>45000</v>
      </c>
      <c r="X510" s="669">
        <v>0</v>
      </c>
      <c r="Y510" s="660">
        <f t="shared" si="197"/>
        <v>0</v>
      </c>
      <c r="Z510" s="660">
        <v>0</v>
      </c>
    </row>
    <row r="511" spans="1:26" s="161" customFormat="1" ht="12.75" customHeight="1">
      <c r="A511" s="172" t="s">
        <v>309</v>
      </c>
      <c r="B511" s="120">
        <v>1</v>
      </c>
      <c r="C511" s="120"/>
      <c r="D511" s="120"/>
      <c r="E511" s="120"/>
      <c r="F511" s="120"/>
      <c r="G511" s="120"/>
      <c r="H511" s="120"/>
      <c r="I511" s="120"/>
      <c r="J511" s="120">
        <v>510</v>
      </c>
      <c r="K511" s="130">
        <v>4214</v>
      </c>
      <c r="L511" s="177" t="s">
        <v>516</v>
      </c>
      <c r="M511" s="204"/>
      <c r="N511" s="128">
        <v>20000</v>
      </c>
      <c r="O511" s="128">
        <v>0</v>
      </c>
      <c r="P511" s="128">
        <v>0</v>
      </c>
      <c r="Q511" s="128">
        <v>5000</v>
      </c>
      <c r="R511" s="129">
        <v>0</v>
      </c>
      <c r="S511" s="128">
        <v>-5000</v>
      </c>
      <c r="T511" s="570">
        <v>0</v>
      </c>
      <c r="U511" s="128">
        <f t="shared" si="195"/>
        <v>0</v>
      </c>
      <c r="V511" s="329">
        <v>0</v>
      </c>
      <c r="W511" s="686">
        <v>0</v>
      </c>
      <c r="X511" s="686">
        <v>0</v>
      </c>
      <c r="Y511" s="660" t="e">
        <f t="shared" si="197"/>
        <v>#DIV/0!</v>
      </c>
      <c r="Z511" s="664">
        <v>0</v>
      </c>
    </row>
    <row r="512" spans="1:26" s="161" customFormat="1" ht="12.75">
      <c r="A512" s="172"/>
      <c r="B512" s="120"/>
      <c r="C512" s="120"/>
      <c r="D512" s="120"/>
      <c r="E512" s="120"/>
      <c r="F512" s="120"/>
      <c r="G512" s="120"/>
      <c r="H512" s="120"/>
      <c r="I512" s="120"/>
      <c r="J512" s="120"/>
      <c r="K512" s="130"/>
      <c r="L512" s="820"/>
      <c r="M512" s="811"/>
      <c r="N512" s="128"/>
      <c r="O512" s="128"/>
      <c r="P512" s="128">
        <v>0</v>
      </c>
      <c r="Q512" s="128"/>
      <c r="R512" s="129"/>
      <c r="S512" s="128"/>
      <c r="T512" s="570"/>
      <c r="U512" s="128">
        <f t="shared" si="195"/>
        <v>0</v>
      </c>
      <c r="V512" s="329">
        <v>0</v>
      </c>
      <c r="W512" s="686">
        <v>0</v>
      </c>
      <c r="X512" s="686">
        <v>0</v>
      </c>
      <c r="Y512" s="660" t="e">
        <f t="shared" si="197"/>
        <v>#DIV/0!</v>
      </c>
      <c r="Z512" s="664"/>
    </row>
    <row r="513" spans="1:26" s="161" customFormat="1" ht="12.75">
      <c r="A513" s="172" t="s">
        <v>309</v>
      </c>
      <c r="B513" s="120">
        <v>1</v>
      </c>
      <c r="C513" s="120"/>
      <c r="D513" s="120"/>
      <c r="E513" s="120"/>
      <c r="F513" s="120"/>
      <c r="G513" s="120"/>
      <c r="H513" s="120"/>
      <c r="I513" s="120"/>
      <c r="J513" s="120">
        <v>660</v>
      </c>
      <c r="K513" s="130">
        <v>4214</v>
      </c>
      <c r="L513" s="209" t="s">
        <v>588</v>
      </c>
      <c r="M513" s="204"/>
      <c r="N513" s="128">
        <v>0</v>
      </c>
      <c r="O513" s="128">
        <v>50000</v>
      </c>
      <c r="P513" s="128">
        <v>0</v>
      </c>
      <c r="Q513" s="128">
        <v>90000</v>
      </c>
      <c r="R513" s="129">
        <v>-70000</v>
      </c>
      <c r="S513" s="128">
        <v>-70000</v>
      </c>
      <c r="T513" s="570">
        <v>20000</v>
      </c>
      <c r="U513" s="128">
        <f t="shared" si="195"/>
        <v>-20000</v>
      </c>
      <c r="V513" s="329">
        <v>0</v>
      </c>
      <c r="W513" s="686">
        <v>0</v>
      </c>
      <c r="X513" s="686">
        <v>0</v>
      </c>
      <c r="Y513" s="660" t="e">
        <f t="shared" si="197"/>
        <v>#DIV/0!</v>
      </c>
      <c r="Z513" s="664">
        <v>0</v>
      </c>
    </row>
    <row r="514" spans="1:26" s="161" customFormat="1" ht="12.75">
      <c r="A514" s="172" t="s">
        <v>309</v>
      </c>
      <c r="B514" s="120"/>
      <c r="C514" s="120"/>
      <c r="D514" s="120"/>
      <c r="E514" s="120">
        <v>4</v>
      </c>
      <c r="F514" s="120"/>
      <c r="G514" s="120"/>
      <c r="H514" s="120"/>
      <c r="I514" s="120"/>
      <c r="J514" s="120">
        <v>630</v>
      </c>
      <c r="K514" s="130">
        <v>4214</v>
      </c>
      <c r="L514" s="209" t="s">
        <v>589</v>
      </c>
      <c r="M514" s="204"/>
      <c r="N514" s="128">
        <v>0</v>
      </c>
      <c r="O514" s="128">
        <v>0</v>
      </c>
      <c r="P514" s="128">
        <v>0</v>
      </c>
      <c r="Q514" s="128">
        <v>800000</v>
      </c>
      <c r="R514" s="129">
        <v>-400000</v>
      </c>
      <c r="S514" s="128">
        <v>-300000</v>
      </c>
      <c r="T514" s="570">
        <v>500000</v>
      </c>
      <c r="U514" s="128">
        <f t="shared" si="195"/>
        <v>-500000</v>
      </c>
      <c r="V514" s="329">
        <v>0</v>
      </c>
      <c r="W514" s="686">
        <v>0</v>
      </c>
      <c r="X514" s="686">
        <v>0</v>
      </c>
      <c r="Y514" s="660" t="e">
        <f t="shared" si="197"/>
        <v>#DIV/0!</v>
      </c>
      <c r="Z514" s="664">
        <v>0</v>
      </c>
    </row>
    <row r="515" spans="1:26" s="161" customFormat="1" ht="13.5" thickBot="1">
      <c r="A515" s="172" t="s">
        <v>309</v>
      </c>
      <c r="B515" s="120">
        <v>1</v>
      </c>
      <c r="C515" s="120"/>
      <c r="D515" s="120"/>
      <c r="E515" s="120">
        <v>4</v>
      </c>
      <c r="F515" s="120"/>
      <c r="G515" s="120"/>
      <c r="H515" s="120"/>
      <c r="I515" s="120"/>
      <c r="J515" s="120">
        <v>451</v>
      </c>
      <c r="K515" s="130">
        <v>4214</v>
      </c>
      <c r="L515" s="209" t="s">
        <v>649</v>
      </c>
      <c r="M515" s="204"/>
      <c r="N515" s="128">
        <v>0</v>
      </c>
      <c r="O515" s="128">
        <v>0</v>
      </c>
      <c r="P515" s="128">
        <v>0</v>
      </c>
      <c r="Q515" s="128">
        <v>200000</v>
      </c>
      <c r="R515" s="129">
        <v>270000</v>
      </c>
      <c r="S515" s="128">
        <v>395000</v>
      </c>
      <c r="T515" s="570">
        <v>595000</v>
      </c>
      <c r="U515" s="128">
        <f>W515-T515</f>
        <v>-549.4499999999534</v>
      </c>
      <c r="V515" s="329">
        <v>0</v>
      </c>
      <c r="W515" s="686">
        <v>594450.55</v>
      </c>
      <c r="X515" s="686">
        <v>295499</v>
      </c>
      <c r="Y515" s="660">
        <f t="shared" si="197"/>
        <v>0.49709601580821144</v>
      </c>
      <c r="Z515" s="664">
        <v>0</v>
      </c>
    </row>
    <row r="516" spans="1:50" s="439" customFormat="1" ht="12.75">
      <c r="A516" s="277"/>
      <c r="B516" s="277"/>
      <c r="C516" s="277"/>
      <c r="D516" s="277"/>
      <c r="E516" s="277"/>
      <c r="F516" s="277"/>
      <c r="G516" s="277"/>
      <c r="H516" s="277"/>
      <c r="I516" s="277"/>
      <c r="J516" s="277"/>
      <c r="K516" s="463"/>
      <c r="L516" s="434" t="s">
        <v>122</v>
      </c>
      <c r="M516" s="434"/>
      <c r="N516" s="526">
        <f aca="true" t="shared" si="200" ref="N516:Z516">N485</f>
        <v>1070000</v>
      </c>
      <c r="O516" s="526">
        <f t="shared" si="200"/>
        <v>815500</v>
      </c>
      <c r="P516" s="526">
        <f t="shared" si="200"/>
        <v>688034</v>
      </c>
      <c r="Q516" s="526">
        <f t="shared" si="200"/>
        <v>1545000</v>
      </c>
      <c r="R516" s="390">
        <f t="shared" si="200"/>
        <v>610000</v>
      </c>
      <c r="S516" s="526">
        <f t="shared" si="200"/>
        <v>-180000</v>
      </c>
      <c r="T516" s="584">
        <f t="shared" si="200"/>
        <v>1365000</v>
      </c>
      <c r="U516" s="526">
        <f t="shared" si="200"/>
        <v>-725549.45</v>
      </c>
      <c r="V516" s="391">
        <f t="shared" si="200"/>
        <v>0</v>
      </c>
      <c r="W516" s="461">
        <f>W485</f>
        <v>639450.55</v>
      </c>
      <c r="X516" s="461">
        <f>X485</f>
        <v>327149</v>
      </c>
      <c r="Y516" s="665">
        <f>X516/W516</f>
        <v>0.5116095372816553</v>
      </c>
      <c r="Z516" s="665">
        <f t="shared" si="200"/>
        <v>2275514</v>
      </c>
      <c r="AA516" s="250"/>
      <c r="AB516" s="250"/>
      <c r="AC516" s="250"/>
      <c r="AD516" s="250"/>
      <c r="AE516" s="250"/>
      <c r="AF516" s="250"/>
      <c r="AG516" s="250"/>
      <c r="AH516" s="250"/>
      <c r="AI516" s="250"/>
      <c r="AJ516" s="250"/>
      <c r="AK516" s="250"/>
      <c r="AL516" s="250"/>
      <c r="AM516" s="250"/>
      <c r="AN516" s="250"/>
      <c r="AO516" s="250"/>
      <c r="AP516" s="250"/>
      <c r="AQ516" s="250"/>
      <c r="AR516" s="250"/>
      <c r="AS516" s="250"/>
      <c r="AT516" s="250"/>
      <c r="AU516" s="250"/>
      <c r="AV516" s="250"/>
      <c r="AW516" s="250"/>
      <c r="AX516" s="250"/>
    </row>
    <row r="517" spans="1:26" ht="12.75" hidden="1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9"/>
      <c r="L517" s="19"/>
      <c r="M517" s="19"/>
      <c r="N517" s="27"/>
      <c r="O517" s="27"/>
      <c r="P517" s="27"/>
      <c r="Q517" s="27"/>
      <c r="R517" s="145"/>
      <c r="S517" s="27"/>
      <c r="T517" s="560"/>
      <c r="U517" s="27"/>
      <c r="V517" s="323"/>
      <c r="W517" s="674"/>
      <c r="X517" s="674"/>
      <c r="Y517" s="709"/>
      <c r="Z517" s="709"/>
    </row>
    <row r="518" spans="1:26" ht="12.75" hidden="1">
      <c r="A518" s="172" t="s">
        <v>315</v>
      </c>
      <c r="B518" s="120"/>
      <c r="C518" s="120"/>
      <c r="D518" s="120"/>
      <c r="E518" s="120"/>
      <c r="F518" s="120"/>
      <c r="G518" s="120"/>
      <c r="H518" s="120"/>
      <c r="I518" s="120"/>
      <c r="J518" s="120"/>
      <c r="K518" s="24" t="s">
        <v>314</v>
      </c>
      <c r="L518" s="873" t="s">
        <v>307</v>
      </c>
      <c r="M518" s="874"/>
      <c r="N518" s="47"/>
      <c r="O518" s="47"/>
      <c r="P518" s="47"/>
      <c r="Q518" s="47"/>
      <c r="R518" s="147"/>
      <c r="S518" s="47"/>
      <c r="T518" s="593"/>
      <c r="U518" s="47"/>
      <c r="V518" s="330"/>
      <c r="W518" s="674"/>
      <c r="X518" s="674"/>
      <c r="Y518" s="734"/>
      <c r="Z518" s="734"/>
    </row>
    <row r="519" spans="1:26" ht="12.75" hidden="1">
      <c r="A519" s="172" t="s">
        <v>316</v>
      </c>
      <c r="B519" s="172"/>
      <c r="C519" s="172"/>
      <c r="D519" s="172"/>
      <c r="E519" s="172"/>
      <c r="F519" s="172"/>
      <c r="G519" s="172"/>
      <c r="H519" s="172"/>
      <c r="I519" s="172"/>
      <c r="J519" s="172">
        <v>640</v>
      </c>
      <c r="K519" s="23" t="s">
        <v>312</v>
      </c>
      <c r="L519" s="8" t="s">
        <v>384</v>
      </c>
      <c r="M519" s="8"/>
      <c r="N519" s="9"/>
      <c r="O519" s="9"/>
      <c r="P519" s="9"/>
      <c r="Q519" s="9"/>
      <c r="R519" s="146"/>
      <c r="S519" s="9"/>
      <c r="T519" s="597"/>
      <c r="U519" s="9"/>
      <c r="V519" s="318"/>
      <c r="W519" s="675"/>
      <c r="X519" s="675"/>
      <c r="Y519" s="739"/>
      <c r="Z519" s="739"/>
    </row>
    <row r="520" spans="1:26" ht="12.75" hidden="1">
      <c r="A520" s="172" t="s">
        <v>316</v>
      </c>
      <c r="B520" s="120"/>
      <c r="C520" s="120"/>
      <c r="D520" s="120"/>
      <c r="E520" s="120"/>
      <c r="F520" s="120">
        <v>5</v>
      </c>
      <c r="G520" s="120"/>
      <c r="H520" s="120"/>
      <c r="I520" s="120"/>
      <c r="J520" s="120">
        <v>640</v>
      </c>
      <c r="K520" s="33">
        <v>4</v>
      </c>
      <c r="L520" s="33" t="s">
        <v>1</v>
      </c>
      <c r="M520" s="33"/>
      <c r="N520" s="14">
        <f aca="true" t="shared" si="201" ref="N520:Q522">N521</f>
        <v>0</v>
      </c>
      <c r="O520" s="14"/>
      <c r="P520" s="14"/>
      <c r="Q520" s="36">
        <f t="shared" si="201"/>
        <v>0</v>
      </c>
      <c r="R520" s="119"/>
      <c r="S520" s="36"/>
      <c r="T520" s="598"/>
      <c r="U520" s="36"/>
      <c r="V520" s="347"/>
      <c r="W520" s="676"/>
      <c r="X520" s="676"/>
      <c r="Y520" s="666">
        <f aca="true" t="shared" si="202" ref="Y520:Z522">Y521</f>
        <v>0</v>
      </c>
      <c r="Z520" s="666">
        <f t="shared" si="202"/>
        <v>0</v>
      </c>
    </row>
    <row r="521" spans="1:26" ht="12.75" hidden="1">
      <c r="A521" s="172" t="s">
        <v>316</v>
      </c>
      <c r="B521" s="120"/>
      <c r="C521" s="120"/>
      <c r="D521" s="120"/>
      <c r="E521" s="120"/>
      <c r="F521" s="120">
        <v>5</v>
      </c>
      <c r="G521" s="120"/>
      <c r="H521" s="120"/>
      <c r="I521" s="120"/>
      <c r="J521" s="120">
        <v>640</v>
      </c>
      <c r="K521" s="34">
        <v>42</v>
      </c>
      <c r="L521" s="34" t="s">
        <v>28</v>
      </c>
      <c r="M521" s="34"/>
      <c r="N521" s="14">
        <f t="shared" si="201"/>
        <v>0</v>
      </c>
      <c r="O521" s="14"/>
      <c r="P521" s="14"/>
      <c r="Q521" s="36">
        <f t="shared" si="201"/>
        <v>0</v>
      </c>
      <c r="R521" s="119"/>
      <c r="S521" s="36"/>
      <c r="T521" s="598"/>
      <c r="U521" s="36"/>
      <c r="V521" s="347"/>
      <c r="W521" s="676"/>
      <c r="X521" s="676"/>
      <c r="Y521" s="666">
        <f t="shared" si="202"/>
        <v>0</v>
      </c>
      <c r="Z521" s="666">
        <f t="shared" si="202"/>
        <v>0</v>
      </c>
    </row>
    <row r="522" spans="1:26" ht="12.75" hidden="1">
      <c r="A522" s="172" t="s">
        <v>316</v>
      </c>
      <c r="B522" s="120"/>
      <c r="C522" s="120"/>
      <c r="D522" s="120"/>
      <c r="E522" s="120"/>
      <c r="F522" s="120">
        <v>5</v>
      </c>
      <c r="G522" s="120"/>
      <c r="H522" s="120"/>
      <c r="I522" s="120"/>
      <c r="J522" s="120">
        <v>640</v>
      </c>
      <c r="K522" s="43">
        <v>421</v>
      </c>
      <c r="L522" s="43" t="s">
        <v>13</v>
      </c>
      <c r="M522" s="43"/>
      <c r="N522" s="14">
        <f t="shared" si="201"/>
        <v>0</v>
      </c>
      <c r="O522" s="14"/>
      <c r="P522" s="14"/>
      <c r="Q522" s="36">
        <f t="shared" si="201"/>
        <v>0</v>
      </c>
      <c r="R522" s="119"/>
      <c r="S522" s="36"/>
      <c r="T522" s="598"/>
      <c r="U522" s="36"/>
      <c r="V522" s="347"/>
      <c r="W522" s="676"/>
      <c r="X522" s="676"/>
      <c r="Y522" s="666">
        <f t="shared" si="202"/>
        <v>0</v>
      </c>
      <c r="Z522" s="666">
        <f t="shared" si="202"/>
        <v>0</v>
      </c>
    </row>
    <row r="523" spans="1:26" ht="12.75" hidden="1">
      <c r="A523" s="172" t="s">
        <v>316</v>
      </c>
      <c r="B523" s="120"/>
      <c r="C523" s="120"/>
      <c r="D523" s="120"/>
      <c r="E523" s="120"/>
      <c r="F523" s="120">
        <v>5</v>
      </c>
      <c r="G523" s="120"/>
      <c r="H523" s="120"/>
      <c r="I523" s="120"/>
      <c r="J523" s="120">
        <v>640</v>
      </c>
      <c r="K523" s="34">
        <v>4214</v>
      </c>
      <c r="L523" s="44" t="s">
        <v>310</v>
      </c>
      <c r="M523" s="37"/>
      <c r="N523" s="14">
        <v>0</v>
      </c>
      <c r="O523" s="14"/>
      <c r="P523" s="14"/>
      <c r="Q523" s="36">
        <v>0</v>
      </c>
      <c r="R523" s="119"/>
      <c r="S523" s="36"/>
      <c r="T523" s="598"/>
      <c r="U523" s="36"/>
      <c r="V523" s="347"/>
      <c r="W523" s="676"/>
      <c r="X523" s="676"/>
      <c r="Y523" s="666">
        <v>0</v>
      </c>
      <c r="Z523" s="666">
        <v>0</v>
      </c>
    </row>
    <row r="524" spans="1:26" ht="12.75" hidden="1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32"/>
      <c r="L524" s="32" t="s">
        <v>122</v>
      </c>
      <c r="M524" s="32"/>
      <c r="N524" s="283">
        <f>N520</f>
        <v>0</v>
      </c>
      <c r="O524" s="283"/>
      <c r="P524" s="283"/>
      <c r="Q524" s="283">
        <f>Q520</f>
        <v>0</v>
      </c>
      <c r="R524" s="136"/>
      <c r="S524" s="283"/>
      <c r="T524" s="584"/>
      <c r="U524" s="283"/>
      <c r="V524" s="348"/>
      <c r="W524" s="701"/>
      <c r="X524" s="701"/>
      <c r="Y524" s="665">
        <f>Y520</f>
        <v>0</v>
      </c>
      <c r="Z524" s="665">
        <f>Z520</f>
        <v>0</v>
      </c>
    </row>
    <row r="525" spans="1:26" ht="12.75">
      <c r="A525" s="221"/>
      <c r="B525" s="222"/>
      <c r="C525" s="222"/>
      <c r="D525" s="222"/>
      <c r="E525" s="222"/>
      <c r="F525" s="222"/>
      <c r="G525" s="222"/>
      <c r="H525" s="222"/>
      <c r="I525" s="222"/>
      <c r="J525" s="222"/>
      <c r="K525" s="18"/>
      <c r="L525" s="18"/>
      <c r="M525" s="18"/>
      <c r="N525" s="27"/>
      <c r="O525" s="27"/>
      <c r="P525" s="27"/>
      <c r="Q525" s="27"/>
      <c r="R525" s="145"/>
      <c r="S525" s="27"/>
      <c r="T525" s="560"/>
      <c r="U525" s="27"/>
      <c r="V525" s="323"/>
      <c r="W525" s="680"/>
      <c r="X525" s="680"/>
      <c r="Y525" s="709"/>
      <c r="Z525" s="709"/>
    </row>
    <row r="526" spans="1:50" s="66" customFormat="1" ht="12.75">
      <c r="A526" s="370"/>
      <c r="B526" s="370"/>
      <c r="C526" s="370"/>
      <c r="D526" s="370"/>
      <c r="E526" s="370"/>
      <c r="F526" s="370"/>
      <c r="G526" s="370"/>
      <c r="H526" s="370"/>
      <c r="I526" s="370"/>
      <c r="J526" s="370"/>
      <c r="K526" s="428" t="s">
        <v>314</v>
      </c>
      <c r="L526" s="429" t="s">
        <v>313</v>
      </c>
      <c r="M526" s="429"/>
      <c r="N526" s="47"/>
      <c r="O526" s="47"/>
      <c r="P526" s="47"/>
      <c r="Q526" s="47"/>
      <c r="R526" s="147"/>
      <c r="S526" s="47"/>
      <c r="T526" s="593"/>
      <c r="U526" s="47"/>
      <c r="V526" s="330"/>
      <c r="W526" s="695"/>
      <c r="X526" s="695"/>
      <c r="Y526" s="734"/>
      <c r="Z526" s="734"/>
      <c r="AA526" s="250"/>
      <c r="AB526" s="250"/>
      <c r="AC526" s="250"/>
      <c r="AD526" s="250"/>
      <c r="AE526" s="250"/>
      <c r="AF526" s="250"/>
      <c r="AG526" s="250"/>
      <c r="AH526" s="250"/>
      <c r="AI526" s="250"/>
      <c r="AJ526" s="250"/>
      <c r="AK526" s="250"/>
      <c r="AL526" s="250"/>
      <c r="AM526" s="250"/>
      <c r="AN526" s="250"/>
      <c r="AO526" s="250"/>
      <c r="AP526" s="250"/>
      <c r="AQ526" s="250"/>
      <c r="AR526" s="250"/>
      <c r="AS526" s="250"/>
      <c r="AT526" s="250"/>
      <c r="AU526" s="250"/>
      <c r="AV526" s="250"/>
      <c r="AW526" s="250"/>
      <c r="AX526" s="250"/>
    </row>
    <row r="527" spans="1:50" s="66" customFormat="1" ht="12.75">
      <c r="A527" s="370" t="s">
        <v>321</v>
      </c>
      <c r="B527" s="370"/>
      <c r="C527" s="370"/>
      <c r="D527" s="370"/>
      <c r="E527" s="370"/>
      <c r="F527" s="370"/>
      <c r="G527" s="370"/>
      <c r="H527" s="370"/>
      <c r="I527" s="370"/>
      <c r="J527" s="370"/>
      <c r="K527" s="444" t="s">
        <v>312</v>
      </c>
      <c r="L527" s="482" t="s">
        <v>385</v>
      </c>
      <c r="M527" s="482"/>
      <c r="N527" s="516"/>
      <c r="O527" s="516"/>
      <c r="P527" s="516"/>
      <c r="Q527" s="516"/>
      <c r="R527" s="385"/>
      <c r="S527" s="516"/>
      <c r="T527" s="571"/>
      <c r="U527" s="516"/>
      <c r="V527" s="386"/>
      <c r="W527" s="442"/>
      <c r="X527" s="442"/>
      <c r="Y527" s="719"/>
      <c r="Z527" s="719"/>
      <c r="AA527" s="250"/>
      <c r="AB527" s="250"/>
      <c r="AC527" s="250"/>
      <c r="AD527" s="250"/>
      <c r="AE527" s="250"/>
      <c r="AF527" s="250"/>
      <c r="AG527" s="250"/>
      <c r="AH527" s="250"/>
      <c r="AI527" s="250"/>
      <c r="AJ527" s="250"/>
      <c r="AK527" s="250"/>
      <c r="AL527" s="250"/>
      <c r="AM527" s="250"/>
      <c r="AN527" s="250"/>
      <c r="AO527" s="250"/>
      <c r="AP527" s="250"/>
      <c r="AQ527" s="250"/>
      <c r="AR527" s="250"/>
      <c r="AS527" s="250"/>
      <c r="AT527" s="250"/>
      <c r="AU527" s="250"/>
      <c r="AV527" s="250"/>
      <c r="AW527" s="250"/>
      <c r="AX527" s="250"/>
    </row>
    <row r="528" spans="1:26" s="161" customFormat="1" ht="12.75">
      <c r="A528" s="172" t="s">
        <v>322</v>
      </c>
      <c r="B528" s="120">
        <v>1</v>
      </c>
      <c r="C528" s="120"/>
      <c r="D528" s="120"/>
      <c r="E528" s="120">
        <v>4</v>
      </c>
      <c r="F528" s="120"/>
      <c r="G528" s="120"/>
      <c r="H528" s="120"/>
      <c r="I528" s="120"/>
      <c r="J528" s="120">
        <v>650</v>
      </c>
      <c r="K528" s="125">
        <v>3</v>
      </c>
      <c r="L528" s="169" t="s">
        <v>0</v>
      </c>
      <c r="M528" s="169"/>
      <c r="N528" s="134">
        <f aca="true" t="shared" si="203" ref="N528:Z529">N529</f>
        <v>140000</v>
      </c>
      <c r="O528" s="134">
        <f t="shared" si="203"/>
        <v>320000</v>
      </c>
      <c r="P528" s="134">
        <f t="shared" si="203"/>
        <v>345000</v>
      </c>
      <c r="Q528" s="134">
        <f t="shared" si="203"/>
        <v>300000</v>
      </c>
      <c r="R528" s="126">
        <f t="shared" si="203"/>
        <v>100000</v>
      </c>
      <c r="S528" s="134">
        <f t="shared" si="203"/>
        <v>0</v>
      </c>
      <c r="T528" s="555">
        <f t="shared" si="203"/>
        <v>300000</v>
      </c>
      <c r="U528" s="128">
        <f aca="true" t="shared" si="204" ref="U528:U550">W528-T528</f>
        <v>-160835</v>
      </c>
      <c r="V528" s="319">
        <f t="shared" si="203"/>
        <v>126705</v>
      </c>
      <c r="W528" s="669">
        <f>W529</f>
        <v>139165</v>
      </c>
      <c r="X528" s="669">
        <f>X529</f>
        <v>145375</v>
      </c>
      <c r="Y528" s="660">
        <f>X528/W528</f>
        <v>1.0446232889016636</v>
      </c>
      <c r="Z528" s="660">
        <f t="shared" si="203"/>
        <v>150000</v>
      </c>
    </row>
    <row r="529" spans="1:26" s="161" customFormat="1" ht="12.75">
      <c r="A529" s="172" t="s">
        <v>322</v>
      </c>
      <c r="B529" s="120">
        <v>1</v>
      </c>
      <c r="C529" s="120"/>
      <c r="D529" s="120"/>
      <c r="E529" s="120">
        <v>4</v>
      </c>
      <c r="F529" s="120"/>
      <c r="G529" s="120"/>
      <c r="H529" s="120"/>
      <c r="I529" s="120"/>
      <c r="J529" s="120">
        <v>650</v>
      </c>
      <c r="K529" s="125">
        <v>32</v>
      </c>
      <c r="L529" s="174" t="s">
        <v>5</v>
      </c>
      <c r="M529" s="174"/>
      <c r="N529" s="134">
        <f t="shared" si="203"/>
        <v>140000</v>
      </c>
      <c r="O529" s="134">
        <f t="shared" si="203"/>
        <v>320000</v>
      </c>
      <c r="P529" s="134">
        <f t="shared" si="203"/>
        <v>345000</v>
      </c>
      <c r="Q529" s="134">
        <f t="shared" si="203"/>
        <v>300000</v>
      </c>
      <c r="R529" s="126">
        <f t="shared" si="203"/>
        <v>100000</v>
      </c>
      <c r="S529" s="134">
        <f t="shared" si="203"/>
        <v>0</v>
      </c>
      <c r="T529" s="555">
        <f t="shared" si="203"/>
        <v>300000</v>
      </c>
      <c r="U529" s="128">
        <f t="shared" si="204"/>
        <v>-160835</v>
      </c>
      <c r="V529" s="319">
        <f t="shared" si="203"/>
        <v>126705</v>
      </c>
      <c r="W529" s="669">
        <f>W530</f>
        <v>139165</v>
      </c>
      <c r="X529" s="669">
        <f>X530</f>
        <v>145375</v>
      </c>
      <c r="Y529" s="660">
        <f aca="true" t="shared" si="205" ref="Y529:Y551">X529/W529</f>
        <v>1.0446232889016636</v>
      </c>
      <c r="Z529" s="660">
        <f t="shared" si="203"/>
        <v>150000</v>
      </c>
    </row>
    <row r="530" spans="1:26" s="161" customFormat="1" ht="12.75">
      <c r="A530" s="172" t="s">
        <v>322</v>
      </c>
      <c r="B530" s="120">
        <v>1</v>
      </c>
      <c r="C530" s="120"/>
      <c r="D530" s="120"/>
      <c r="E530" s="120">
        <v>4</v>
      </c>
      <c r="F530" s="120"/>
      <c r="G530" s="120"/>
      <c r="H530" s="120"/>
      <c r="I530" s="120"/>
      <c r="J530" s="120">
        <v>650</v>
      </c>
      <c r="K530" s="125">
        <v>323</v>
      </c>
      <c r="L530" s="125" t="s">
        <v>7</v>
      </c>
      <c r="M530" s="125"/>
      <c r="N530" s="134">
        <f aca="true" t="shared" si="206" ref="N530:Z530">N531+N532+N533+N534</f>
        <v>140000</v>
      </c>
      <c r="O530" s="134">
        <f>O531+O532+O533+O534</f>
        <v>320000</v>
      </c>
      <c r="P530" s="134">
        <f>P531+P532+P533+P534</f>
        <v>345000</v>
      </c>
      <c r="Q530" s="134">
        <f t="shared" si="206"/>
        <v>300000</v>
      </c>
      <c r="R530" s="126">
        <f t="shared" si="206"/>
        <v>100000</v>
      </c>
      <c r="S530" s="134">
        <f t="shared" si="206"/>
        <v>0</v>
      </c>
      <c r="T530" s="555">
        <f t="shared" si="206"/>
        <v>300000</v>
      </c>
      <c r="U530" s="128">
        <f t="shared" si="204"/>
        <v>-160835</v>
      </c>
      <c r="V530" s="319">
        <f t="shared" si="206"/>
        <v>126705</v>
      </c>
      <c r="W530" s="669">
        <f>W531+W532</f>
        <v>139165</v>
      </c>
      <c r="X530" s="669">
        <f>X531+X532</f>
        <v>145375</v>
      </c>
      <c r="Y530" s="660">
        <f t="shared" si="205"/>
        <v>1.0446232889016636</v>
      </c>
      <c r="Z530" s="660">
        <f t="shared" si="206"/>
        <v>150000</v>
      </c>
    </row>
    <row r="531" spans="1:26" s="161" customFormat="1" ht="12.75">
      <c r="A531" s="172" t="s">
        <v>322</v>
      </c>
      <c r="B531" s="120">
        <v>1</v>
      </c>
      <c r="C531" s="120"/>
      <c r="D531" s="120"/>
      <c r="E531" s="120"/>
      <c r="F531" s="120"/>
      <c r="G531" s="120"/>
      <c r="H531" s="120"/>
      <c r="I531" s="120"/>
      <c r="J531" s="120">
        <v>650</v>
      </c>
      <c r="K531" s="174">
        <v>3237</v>
      </c>
      <c r="L531" s="800" t="s">
        <v>471</v>
      </c>
      <c r="M531" s="799"/>
      <c r="N531" s="134">
        <v>40000</v>
      </c>
      <c r="O531" s="134">
        <v>120000</v>
      </c>
      <c r="P531" s="134">
        <v>133875</v>
      </c>
      <c r="Q531" s="134">
        <v>100000</v>
      </c>
      <c r="R531" s="126">
        <v>0</v>
      </c>
      <c r="S531" s="134">
        <v>0</v>
      </c>
      <c r="T531" s="555">
        <v>100000</v>
      </c>
      <c r="U531" s="128">
        <f t="shared" si="204"/>
        <v>-70000</v>
      </c>
      <c r="V531" s="319">
        <v>17540</v>
      </c>
      <c r="W531" s="669">
        <v>30000</v>
      </c>
      <c r="X531" s="669">
        <v>21875</v>
      </c>
      <c r="Y531" s="660">
        <f t="shared" si="205"/>
        <v>0.7291666666666666</v>
      </c>
      <c r="Z531" s="660">
        <v>50000</v>
      </c>
    </row>
    <row r="532" spans="1:26" s="161" customFormat="1" ht="12.75">
      <c r="A532" s="172" t="s">
        <v>322</v>
      </c>
      <c r="B532" s="120">
        <v>1</v>
      </c>
      <c r="C532" s="120"/>
      <c r="D532" s="120"/>
      <c r="E532" s="120">
        <v>4</v>
      </c>
      <c r="F532" s="120"/>
      <c r="G532" s="120"/>
      <c r="H532" s="120"/>
      <c r="I532" s="120"/>
      <c r="J532" s="120">
        <v>650</v>
      </c>
      <c r="K532" s="174">
        <v>3237</v>
      </c>
      <c r="L532" s="820" t="s">
        <v>607</v>
      </c>
      <c r="M532" s="799"/>
      <c r="N532" s="134">
        <v>100000</v>
      </c>
      <c r="O532" s="134">
        <v>200000</v>
      </c>
      <c r="P532" s="134">
        <v>211125</v>
      </c>
      <c r="Q532" s="134">
        <v>200000</v>
      </c>
      <c r="R532" s="126">
        <v>100000</v>
      </c>
      <c r="S532" s="134">
        <v>0</v>
      </c>
      <c r="T532" s="555">
        <v>200000</v>
      </c>
      <c r="U532" s="128">
        <f t="shared" si="204"/>
        <v>-90835</v>
      </c>
      <c r="V532" s="319">
        <v>109165</v>
      </c>
      <c r="W532" s="669">
        <v>109165</v>
      </c>
      <c r="X532" s="669">
        <v>123500</v>
      </c>
      <c r="Y532" s="660">
        <f t="shared" si="205"/>
        <v>1.1313149819081207</v>
      </c>
      <c r="Z532" s="660">
        <v>100000</v>
      </c>
    </row>
    <row r="533" spans="1:26" s="161" customFormat="1" ht="12.75" hidden="1">
      <c r="A533" s="172" t="s">
        <v>322</v>
      </c>
      <c r="B533" s="120"/>
      <c r="C533" s="120"/>
      <c r="D533" s="120"/>
      <c r="E533" s="120"/>
      <c r="F533" s="120"/>
      <c r="G533" s="120"/>
      <c r="H533" s="120"/>
      <c r="I533" s="120"/>
      <c r="J533" s="120">
        <v>650</v>
      </c>
      <c r="K533" s="174">
        <v>3237</v>
      </c>
      <c r="L533" s="174" t="s">
        <v>472</v>
      </c>
      <c r="M533" s="174"/>
      <c r="N533" s="134">
        <v>0</v>
      </c>
      <c r="O533" s="134"/>
      <c r="P533" s="134"/>
      <c r="Q533" s="134">
        <v>0</v>
      </c>
      <c r="R533" s="126"/>
      <c r="S533" s="134"/>
      <c r="T533" s="555"/>
      <c r="U533" s="128">
        <f t="shared" si="204"/>
        <v>0</v>
      </c>
      <c r="V533" s="319"/>
      <c r="W533" s="669"/>
      <c r="X533" s="669"/>
      <c r="Y533" s="660" t="e">
        <f t="shared" si="205"/>
        <v>#DIV/0!</v>
      </c>
      <c r="Z533" s="660">
        <v>0</v>
      </c>
    </row>
    <row r="534" spans="1:26" s="161" customFormat="1" ht="12.75" hidden="1">
      <c r="A534" s="172" t="s">
        <v>322</v>
      </c>
      <c r="B534" s="120"/>
      <c r="C534" s="120"/>
      <c r="D534" s="120"/>
      <c r="E534" s="120"/>
      <c r="F534" s="120"/>
      <c r="G534" s="120"/>
      <c r="H534" s="120"/>
      <c r="I534" s="120"/>
      <c r="J534" s="120">
        <v>650</v>
      </c>
      <c r="K534" s="174">
        <v>3237</v>
      </c>
      <c r="L534" s="174" t="s">
        <v>473</v>
      </c>
      <c r="M534" s="174"/>
      <c r="N534" s="134">
        <v>0</v>
      </c>
      <c r="O534" s="134"/>
      <c r="P534" s="134"/>
      <c r="Q534" s="134">
        <v>0</v>
      </c>
      <c r="R534" s="126"/>
      <c r="S534" s="134"/>
      <c r="T534" s="555"/>
      <c r="U534" s="128">
        <f t="shared" si="204"/>
        <v>0</v>
      </c>
      <c r="V534" s="319"/>
      <c r="W534" s="669"/>
      <c r="X534" s="669"/>
      <c r="Y534" s="660" t="e">
        <f t="shared" si="205"/>
        <v>#DIV/0!</v>
      </c>
      <c r="Z534" s="660">
        <v>0</v>
      </c>
    </row>
    <row r="535" spans="1:26" s="161" customFormat="1" ht="12.75" hidden="1">
      <c r="A535" s="172" t="s">
        <v>322</v>
      </c>
      <c r="B535" s="120"/>
      <c r="C535" s="120"/>
      <c r="D535" s="120"/>
      <c r="E535" s="120"/>
      <c r="F535" s="120"/>
      <c r="G535" s="120"/>
      <c r="H535" s="120"/>
      <c r="I535" s="120"/>
      <c r="J535" s="120">
        <v>650</v>
      </c>
      <c r="K535" s="174">
        <v>3237</v>
      </c>
      <c r="L535" s="174" t="s">
        <v>507</v>
      </c>
      <c r="M535" s="174"/>
      <c r="N535" s="134"/>
      <c r="O535" s="134"/>
      <c r="P535" s="134"/>
      <c r="Q535" s="134"/>
      <c r="R535" s="126"/>
      <c r="S535" s="134"/>
      <c r="T535" s="555"/>
      <c r="U535" s="128">
        <f t="shared" si="204"/>
        <v>0</v>
      </c>
      <c r="V535" s="319"/>
      <c r="W535" s="669"/>
      <c r="X535" s="669"/>
      <c r="Y535" s="660" t="e">
        <f t="shared" si="205"/>
        <v>#DIV/0!</v>
      </c>
      <c r="Z535" s="660"/>
    </row>
    <row r="536" spans="1:26" s="161" customFormat="1" ht="12.75">
      <c r="A536" s="172" t="s">
        <v>322</v>
      </c>
      <c r="B536" s="120">
        <v>1</v>
      </c>
      <c r="C536" s="120"/>
      <c r="D536" s="120"/>
      <c r="E536" s="120">
        <v>4</v>
      </c>
      <c r="F536" s="120"/>
      <c r="G536" s="120"/>
      <c r="H536" s="120"/>
      <c r="I536" s="120"/>
      <c r="J536" s="120">
        <v>650</v>
      </c>
      <c r="K536" s="125">
        <v>4</v>
      </c>
      <c r="L536" s="125" t="s">
        <v>1</v>
      </c>
      <c r="M536" s="125"/>
      <c r="N536" s="134">
        <f aca="true" t="shared" si="207" ref="N536:Z537">N537</f>
        <v>530000</v>
      </c>
      <c r="O536" s="134">
        <f t="shared" si="207"/>
        <v>605000</v>
      </c>
      <c r="P536" s="134">
        <f t="shared" si="207"/>
        <v>248425</v>
      </c>
      <c r="Q536" s="134">
        <f t="shared" si="207"/>
        <v>785000</v>
      </c>
      <c r="R536" s="126">
        <f t="shared" si="207"/>
        <v>368500</v>
      </c>
      <c r="S536" s="134">
        <f t="shared" si="207"/>
        <v>136500</v>
      </c>
      <c r="T536" s="555">
        <f t="shared" si="207"/>
        <v>921500</v>
      </c>
      <c r="U536" s="128">
        <f t="shared" si="204"/>
        <v>-442125</v>
      </c>
      <c r="V536" s="319">
        <f t="shared" si="207"/>
        <v>29250</v>
      </c>
      <c r="W536" s="669">
        <f>W537</f>
        <v>479375</v>
      </c>
      <c r="X536" s="669">
        <f>X537</f>
        <v>404700</v>
      </c>
      <c r="Y536" s="660">
        <f t="shared" si="205"/>
        <v>0.8442242503259453</v>
      </c>
      <c r="Z536" s="660">
        <f t="shared" si="207"/>
        <v>80000</v>
      </c>
    </row>
    <row r="537" spans="1:26" s="161" customFormat="1" ht="12.75">
      <c r="A537" s="172" t="s">
        <v>322</v>
      </c>
      <c r="B537" s="120">
        <v>1</v>
      </c>
      <c r="C537" s="120"/>
      <c r="D537" s="120"/>
      <c r="E537" s="120">
        <v>4</v>
      </c>
      <c r="F537" s="120"/>
      <c r="G537" s="120"/>
      <c r="H537" s="120"/>
      <c r="I537" s="120"/>
      <c r="J537" s="120">
        <v>650</v>
      </c>
      <c r="K537" s="202">
        <v>42</v>
      </c>
      <c r="L537" s="202" t="s">
        <v>28</v>
      </c>
      <c r="M537" s="202"/>
      <c r="N537" s="134">
        <f t="shared" si="207"/>
        <v>530000</v>
      </c>
      <c r="O537" s="134">
        <f t="shared" si="207"/>
        <v>605000</v>
      </c>
      <c r="P537" s="134">
        <f t="shared" si="207"/>
        <v>248425</v>
      </c>
      <c r="Q537" s="134">
        <f t="shared" si="207"/>
        <v>785000</v>
      </c>
      <c r="R537" s="126">
        <f t="shared" si="207"/>
        <v>368500</v>
      </c>
      <c r="S537" s="134">
        <f t="shared" si="207"/>
        <v>136500</v>
      </c>
      <c r="T537" s="555">
        <f t="shared" si="207"/>
        <v>921500</v>
      </c>
      <c r="U537" s="128">
        <f t="shared" si="204"/>
        <v>-442125</v>
      </c>
      <c r="V537" s="319">
        <f t="shared" si="207"/>
        <v>29250</v>
      </c>
      <c r="W537" s="669">
        <f>W538</f>
        <v>479375</v>
      </c>
      <c r="X537" s="669">
        <f>X538</f>
        <v>404700</v>
      </c>
      <c r="Y537" s="660">
        <f t="shared" si="205"/>
        <v>0.8442242503259453</v>
      </c>
      <c r="Z537" s="660">
        <f t="shared" si="207"/>
        <v>80000</v>
      </c>
    </row>
    <row r="538" spans="1:26" s="161" customFormat="1" ht="12.75">
      <c r="A538" s="172" t="s">
        <v>322</v>
      </c>
      <c r="B538" s="172">
        <v>1</v>
      </c>
      <c r="C538" s="172"/>
      <c r="D538" s="120"/>
      <c r="E538" s="172">
        <v>4</v>
      </c>
      <c r="F538" s="172"/>
      <c r="G538" s="172"/>
      <c r="H538" s="172"/>
      <c r="I538" s="172"/>
      <c r="J538" s="172">
        <v>650</v>
      </c>
      <c r="K538" s="206">
        <v>426</v>
      </c>
      <c r="L538" s="803" t="s">
        <v>186</v>
      </c>
      <c r="M538" s="804"/>
      <c r="N538" s="128">
        <f aca="true" t="shared" si="208" ref="N538:Z538">N539+N540+N541+N542+N543+N544+N545+N546+N547+N548+N549+N550+N551</f>
        <v>530000</v>
      </c>
      <c r="O538" s="128">
        <f t="shared" si="208"/>
        <v>605000</v>
      </c>
      <c r="P538" s="128">
        <f t="shared" si="208"/>
        <v>248425</v>
      </c>
      <c r="Q538" s="128">
        <f t="shared" si="208"/>
        <v>785000</v>
      </c>
      <c r="R538" s="129">
        <f t="shared" si="208"/>
        <v>368500</v>
      </c>
      <c r="S538" s="128">
        <f t="shared" si="208"/>
        <v>136500</v>
      </c>
      <c r="T538" s="570">
        <f t="shared" si="208"/>
        <v>921500</v>
      </c>
      <c r="U538" s="128">
        <f t="shared" si="204"/>
        <v>-442125</v>
      </c>
      <c r="V538" s="329">
        <f t="shared" si="208"/>
        <v>29250</v>
      </c>
      <c r="W538" s="686">
        <f>W539+W540+W541+W542+W543+W544+W545+W546+W547+W548+W549+W550+W551</f>
        <v>479375</v>
      </c>
      <c r="X538" s="686">
        <f>X539+X540+X541+X542+X543+X544+X545+X546+X547+X548+X549+X550+X551</f>
        <v>404700</v>
      </c>
      <c r="Y538" s="660">
        <f t="shared" si="205"/>
        <v>0.8442242503259453</v>
      </c>
      <c r="Z538" s="664">
        <f t="shared" si="208"/>
        <v>80000</v>
      </c>
    </row>
    <row r="539" spans="1:26" s="161" customFormat="1" ht="24.75" customHeight="1">
      <c r="A539" s="172" t="s">
        <v>322</v>
      </c>
      <c r="B539" s="120"/>
      <c r="C539" s="120"/>
      <c r="D539" s="120"/>
      <c r="E539" s="120">
        <v>4</v>
      </c>
      <c r="F539" s="120"/>
      <c r="G539" s="120"/>
      <c r="H539" s="120"/>
      <c r="I539" s="120"/>
      <c r="J539" s="120">
        <v>650</v>
      </c>
      <c r="K539" s="130">
        <v>4264</v>
      </c>
      <c r="L539" s="812" t="s">
        <v>515</v>
      </c>
      <c r="M539" s="884"/>
      <c r="N539" s="128">
        <v>170000</v>
      </c>
      <c r="O539" s="128">
        <v>136000</v>
      </c>
      <c r="P539" s="128">
        <v>80925</v>
      </c>
      <c r="Q539" s="128">
        <v>100000</v>
      </c>
      <c r="R539" s="129">
        <v>-100000</v>
      </c>
      <c r="S539" s="128">
        <v>-100000</v>
      </c>
      <c r="T539" s="570">
        <v>0</v>
      </c>
      <c r="U539" s="128">
        <f t="shared" si="204"/>
        <v>0</v>
      </c>
      <c r="V539" s="329">
        <v>0</v>
      </c>
      <c r="W539" s="686">
        <v>0</v>
      </c>
      <c r="X539" s="686">
        <v>0</v>
      </c>
      <c r="Y539" s="660" t="e">
        <f t="shared" si="205"/>
        <v>#DIV/0!</v>
      </c>
      <c r="Z539" s="660">
        <v>0</v>
      </c>
    </row>
    <row r="540" spans="1:26" s="161" customFormat="1" ht="33" customHeight="1">
      <c r="A540" s="172" t="s">
        <v>322</v>
      </c>
      <c r="B540" s="120"/>
      <c r="C540" s="120"/>
      <c r="D540" s="120"/>
      <c r="E540" s="120">
        <v>4</v>
      </c>
      <c r="F540" s="120"/>
      <c r="G540" s="120"/>
      <c r="H540" s="120"/>
      <c r="I540" s="120"/>
      <c r="J540" s="120">
        <v>650</v>
      </c>
      <c r="K540" s="130">
        <v>4264</v>
      </c>
      <c r="L540" s="812" t="s">
        <v>594</v>
      </c>
      <c r="M540" s="813"/>
      <c r="N540" s="128">
        <v>80000</v>
      </c>
      <c r="O540" s="128">
        <v>350000</v>
      </c>
      <c r="P540" s="128">
        <v>121500</v>
      </c>
      <c r="Q540" s="128">
        <v>325000</v>
      </c>
      <c r="R540" s="129">
        <v>0</v>
      </c>
      <c r="S540" s="128">
        <v>-135000</v>
      </c>
      <c r="T540" s="570">
        <v>190000</v>
      </c>
      <c r="U540" s="128">
        <f t="shared" si="204"/>
        <v>-177625</v>
      </c>
      <c r="V540" s="329">
        <v>12375</v>
      </c>
      <c r="W540" s="686">
        <v>12375</v>
      </c>
      <c r="X540" s="686">
        <v>160450</v>
      </c>
      <c r="Y540" s="660">
        <f t="shared" si="205"/>
        <v>12.965656565656566</v>
      </c>
      <c r="Z540" s="660">
        <v>0</v>
      </c>
    </row>
    <row r="541" spans="1:26" s="161" customFormat="1" ht="24" customHeight="1">
      <c r="A541" s="172" t="s">
        <v>322</v>
      </c>
      <c r="B541" s="120">
        <v>1</v>
      </c>
      <c r="C541" s="120"/>
      <c r="D541" s="120"/>
      <c r="E541" s="120"/>
      <c r="F541" s="120"/>
      <c r="G541" s="120"/>
      <c r="H541" s="120"/>
      <c r="I541" s="120"/>
      <c r="J541" s="120">
        <v>650</v>
      </c>
      <c r="K541" s="130">
        <v>4264</v>
      </c>
      <c r="L541" s="832" t="s">
        <v>595</v>
      </c>
      <c r="M541" s="811"/>
      <c r="N541" s="128">
        <v>50000</v>
      </c>
      <c r="O541" s="128">
        <v>0</v>
      </c>
      <c r="P541" s="128">
        <v>0</v>
      </c>
      <c r="Q541" s="128">
        <v>50000</v>
      </c>
      <c r="R541" s="129">
        <v>50000</v>
      </c>
      <c r="S541" s="128">
        <v>25000</v>
      </c>
      <c r="T541" s="570">
        <v>75000</v>
      </c>
      <c r="U541" s="128">
        <f t="shared" si="204"/>
        <v>-12000</v>
      </c>
      <c r="V541" s="329">
        <v>0</v>
      </c>
      <c r="W541" s="686">
        <v>63000</v>
      </c>
      <c r="X541" s="686">
        <v>61250</v>
      </c>
      <c r="Y541" s="660">
        <f t="shared" si="205"/>
        <v>0.9722222222222222</v>
      </c>
      <c r="Z541" s="660">
        <v>0</v>
      </c>
    </row>
    <row r="542" spans="1:26" s="161" customFormat="1" ht="12.75">
      <c r="A542" s="172" t="s">
        <v>322</v>
      </c>
      <c r="B542" s="120">
        <v>1</v>
      </c>
      <c r="C542" s="120"/>
      <c r="D542" s="120"/>
      <c r="E542" s="120"/>
      <c r="F542" s="120"/>
      <c r="G542" s="120"/>
      <c r="H542" s="120"/>
      <c r="I542" s="120"/>
      <c r="J542" s="120">
        <v>650</v>
      </c>
      <c r="K542" s="130">
        <v>4264</v>
      </c>
      <c r="L542" s="202" t="s">
        <v>596</v>
      </c>
      <c r="M542" s="130"/>
      <c r="N542" s="128">
        <v>50000</v>
      </c>
      <c r="O542" s="128">
        <v>0</v>
      </c>
      <c r="P542" s="128">
        <v>0</v>
      </c>
      <c r="Q542" s="128">
        <v>50000</v>
      </c>
      <c r="R542" s="129">
        <v>50000</v>
      </c>
      <c r="S542" s="128">
        <v>-2000</v>
      </c>
      <c r="T542" s="570">
        <v>48000</v>
      </c>
      <c r="U542" s="128">
        <f t="shared" si="204"/>
        <v>-8000</v>
      </c>
      <c r="V542" s="329">
        <v>0</v>
      </c>
      <c r="W542" s="686">
        <v>40000</v>
      </c>
      <c r="X542" s="686">
        <v>40000</v>
      </c>
      <c r="Y542" s="660">
        <f t="shared" si="205"/>
        <v>1</v>
      </c>
      <c r="Z542" s="660">
        <v>0</v>
      </c>
    </row>
    <row r="543" spans="1:26" s="161" customFormat="1" ht="27" customHeight="1">
      <c r="A543" s="172" t="s">
        <v>322</v>
      </c>
      <c r="B543" s="120">
        <v>1</v>
      </c>
      <c r="C543" s="120"/>
      <c r="D543" s="120"/>
      <c r="E543" s="120"/>
      <c r="F543" s="120"/>
      <c r="G543" s="120"/>
      <c r="H543" s="120"/>
      <c r="I543" s="120"/>
      <c r="J543" s="120">
        <v>650</v>
      </c>
      <c r="K543" s="130">
        <v>4264</v>
      </c>
      <c r="L543" s="832" t="s">
        <v>606</v>
      </c>
      <c r="M543" s="811"/>
      <c r="N543" s="128">
        <v>50000</v>
      </c>
      <c r="O543" s="128">
        <v>0</v>
      </c>
      <c r="P543" s="128">
        <v>0</v>
      </c>
      <c r="Q543" s="128">
        <v>0</v>
      </c>
      <c r="R543" s="129">
        <v>20000</v>
      </c>
      <c r="S543" s="128">
        <v>0</v>
      </c>
      <c r="T543" s="570">
        <v>0</v>
      </c>
      <c r="U543" s="128">
        <f t="shared" si="204"/>
        <v>0</v>
      </c>
      <c r="V543" s="329">
        <v>0</v>
      </c>
      <c r="W543" s="686">
        <v>0</v>
      </c>
      <c r="X543" s="686">
        <v>0</v>
      </c>
      <c r="Y543" s="660" t="e">
        <f t="shared" si="205"/>
        <v>#DIV/0!</v>
      </c>
      <c r="Z543" s="660">
        <v>0</v>
      </c>
    </row>
    <row r="544" spans="1:26" s="161" customFormat="1" ht="12.75">
      <c r="A544" s="172" t="s">
        <v>322</v>
      </c>
      <c r="B544" s="120">
        <v>1</v>
      </c>
      <c r="C544" s="120"/>
      <c r="D544" s="120"/>
      <c r="E544" s="120">
        <v>4</v>
      </c>
      <c r="F544" s="120"/>
      <c r="G544" s="120"/>
      <c r="H544" s="120"/>
      <c r="I544" s="120"/>
      <c r="J544" s="120">
        <v>650</v>
      </c>
      <c r="K544" s="130">
        <v>4264</v>
      </c>
      <c r="L544" s="820" t="s">
        <v>605</v>
      </c>
      <c r="M544" s="799"/>
      <c r="N544" s="128">
        <v>0</v>
      </c>
      <c r="O544" s="128">
        <v>0</v>
      </c>
      <c r="P544" s="128">
        <v>0</v>
      </c>
      <c r="Q544" s="128">
        <v>0</v>
      </c>
      <c r="R544" s="129">
        <v>312500</v>
      </c>
      <c r="S544" s="128">
        <v>312500</v>
      </c>
      <c r="T544" s="570">
        <v>312500</v>
      </c>
      <c r="U544" s="128">
        <f t="shared" si="204"/>
        <v>-62500</v>
      </c>
      <c r="V544" s="329">
        <v>0</v>
      </c>
      <c r="W544" s="686">
        <v>250000</v>
      </c>
      <c r="X544" s="686">
        <v>74250</v>
      </c>
      <c r="Y544" s="660">
        <f t="shared" si="205"/>
        <v>0.297</v>
      </c>
      <c r="Z544" s="660">
        <v>0</v>
      </c>
    </row>
    <row r="545" spans="1:26" s="161" customFormat="1" ht="30.75" customHeight="1">
      <c r="A545" s="172" t="s">
        <v>322</v>
      </c>
      <c r="B545" s="120">
        <v>1</v>
      </c>
      <c r="C545" s="120"/>
      <c r="D545" s="120"/>
      <c r="E545" s="120"/>
      <c r="F545" s="120"/>
      <c r="G545" s="120"/>
      <c r="H545" s="120"/>
      <c r="I545" s="120"/>
      <c r="J545" s="120">
        <v>650</v>
      </c>
      <c r="K545" s="130">
        <v>4264</v>
      </c>
      <c r="L545" s="812" t="s">
        <v>559</v>
      </c>
      <c r="M545" s="813"/>
      <c r="N545" s="128">
        <v>20000</v>
      </c>
      <c r="O545" s="128">
        <v>17000</v>
      </c>
      <c r="P545" s="128">
        <v>16250</v>
      </c>
      <c r="Q545" s="128">
        <v>0</v>
      </c>
      <c r="R545" s="129">
        <v>0</v>
      </c>
      <c r="S545" s="128">
        <v>0</v>
      </c>
      <c r="T545" s="570">
        <v>0</v>
      </c>
      <c r="U545" s="128">
        <f t="shared" si="204"/>
        <v>0</v>
      </c>
      <c r="V545" s="329">
        <v>0</v>
      </c>
      <c r="W545" s="686">
        <v>0</v>
      </c>
      <c r="X545" s="686">
        <v>0</v>
      </c>
      <c r="Y545" s="660" t="e">
        <f t="shared" si="205"/>
        <v>#DIV/0!</v>
      </c>
      <c r="Z545" s="660">
        <v>0</v>
      </c>
    </row>
    <row r="546" spans="1:26" s="161" customFormat="1" ht="12.75">
      <c r="A546" s="172" t="s">
        <v>322</v>
      </c>
      <c r="B546" s="120">
        <v>1</v>
      </c>
      <c r="C546" s="120"/>
      <c r="D546" s="120"/>
      <c r="E546" s="120"/>
      <c r="F546" s="120"/>
      <c r="G546" s="120"/>
      <c r="H546" s="120"/>
      <c r="I546" s="120"/>
      <c r="J546" s="120">
        <v>650</v>
      </c>
      <c r="K546" s="130">
        <v>4264</v>
      </c>
      <c r="L546" s="202" t="s">
        <v>560</v>
      </c>
      <c r="M546" s="130"/>
      <c r="N546" s="128">
        <v>0</v>
      </c>
      <c r="O546" s="128">
        <v>10000</v>
      </c>
      <c r="P546" s="128">
        <v>0</v>
      </c>
      <c r="Q546" s="128">
        <v>0</v>
      </c>
      <c r="R546" s="129">
        <v>0</v>
      </c>
      <c r="S546" s="128">
        <v>0</v>
      </c>
      <c r="T546" s="570">
        <v>0</v>
      </c>
      <c r="U546" s="128">
        <f t="shared" si="204"/>
        <v>0</v>
      </c>
      <c r="V546" s="329">
        <v>0</v>
      </c>
      <c r="W546" s="686">
        <v>0</v>
      </c>
      <c r="X546" s="686">
        <v>0</v>
      </c>
      <c r="Y546" s="660" t="e">
        <f t="shared" si="205"/>
        <v>#DIV/0!</v>
      </c>
      <c r="Z546" s="660">
        <v>0</v>
      </c>
    </row>
    <row r="547" spans="1:26" s="161" customFormat="1" ht="25.5" customHeight="1">
      <c r="A547" s="172" t="s">
        <v>322</v>
      </c>
      <c r="B547" s="120">
        <v>1</v>
      </c>
      <c r="C547" s="120"/>
      <c r="D547" s="120"/>
      <c r="E547" s="120">
        <v>4</v>
      </c>
      <c r="F547" s="120"/>
      <c r="G547" s="120"/>
      <c r="H547" s="120"/>
      <c r="I547" s="120"/>
      <c r="J547" s="120">
        <v>650</v>
      </c>
      <c r="K547" s="130">
        <v>4264</v>
      </c>
      <c r="L547" s="812" t="s">
        <v>528</v>
      </c>
      <c r="M547" s="884"/>
      <c r="N547" s="128">
        <v>50000</v>
      </c>
      <c r="O547" s="128">
        <v>30000</v>
      </c>
      <c r="P547" s="128">
        <v>14750</v>
      </c>
      <c r="Q547" s="128">
        <v>30000</v>
      </c>
      <c r="R547" s="129">
        <v>6000</v>
      </c>
      <c r="S547" s="128">
        <v>6000</v>
      </c>
      <c r="T547" s="570">
        <v>36000</v>
      </c>
      <c r="U547" s="128">
        <f t="shared" si="204"/>
        <v>-2000</v>
      </c>
      <c r="V547" s="329">
        <v>16875</v>
      </c>
      <c r="W547" s="686">
        <v>34000</v>
      </c>
      <c r="X547" s="686">
        <v>33750</v>
      </c>
      <c r="Y547" s="660">
        <f t="shared" si="205"/>
        <v>0.9926470588235294</v>
      </c>
      <c r="Z547" s="664">
        <v>30000</v>
      </c>
    </row>
    <row r="548" spans="1:26" s="161" customFormat="1" ht="12.75">
      <c r="A548" s="172" t="s">
        <v>322</v>
      </c>
      <c r="B548" s="120">
        <v>1</v>
      </c>
      <c r="C548" s="120"/>
      <c r="D548" s="120"/>
      <c r="E548" s="120">
        <v>4</v>
      </c>
      <c r="F548" s="120"/>
      <c r="G548" s="120"/>
      <c r="H548" s="120"/>
      <c r="I548" s="120"/>
      <c r="J548" s="120">
        <v>650</v>
      </c>
      <c r="K548" s="130">
        <v>4264</v>
      </c>
      <c r="L548" s="130" t="s">
        <v>656</v>
      </c>
      <c r="M548" s="130"/>
      <c r="N548" s="128">
        <v>30000</v>
      </c>
      <c r="O548" s="128">
        <v>35000</v>
      </c>
      <c r="P548" s="128">
        <v>10000</v>
      </c>
      <c r="Q548" s="128">
        <v>50000</v>
      </c>
      <c r="R548" s="129">
        <v>30000</v>
      </c>
      <c r="S548" s="128">
        <v>30000</v>
      </c>
      <c r="T548" s="570">
        <v>80000</v>
      </c>
      <c r="U548" s="128">
        <f t="shared" si="204"/>
        <v>0</v>
      </c>
      <c r="V548" s="329">
        <v>0</v>
      </c>
      <c r="W548" s="686">
        <v>80000</v>
      </c>
      <c r="X548" s="686">
        <v>35000</v>
      </c>
      <c r="Y548" s="660">
        <f t="shared" si="205"/>
        <v>0.4375</v>
      </c>
      <c r="Z548" s="664">
        <v>50000</v>
      </c>
    </row>
    <row r="549" spans="1:26" s="161" customFormat="1" ht="12.75">
      <c r="A549" s="172" t="s">
        <v>322</v>
      </c>
      <c r="B549" s="120">
        <v>1</v>
      </c>
      <c r="C549" s="120"/>
      <c r="D549" s="120"/>
      <c r="E549" s="120">
        <v>4</v>
      </c>
      <c r="F549" s="120"/>
      <c r="G549" s="120"/>
      <c r="H549" s="120"/>
      <c r="I549" s="120"/>
      <c r="J549" s="120">
        <v>650</v>
      </c>
      <c r="K549" s="130">
        <v>4264</v>
      </c>
      <c r="L549" s="130" t="s">
        <v>561</v>
      </c>
      <c r="M549" s="130"/>
      <c r="N549" s="128">
        <v>0</v>
      </c>
      <c r="O549" s="128">
        <v>27000</v>
      </c>
      <c r="P549" s="128">
        <v>0</v>
      </c>
      <c r="Q549" s="128">
        <v>30000</v>
      </c>
      <c r="R549" s="129">
        <v>0</v>
      </c>
      <c r="S549" s="128">
        <v>0</v>
      </c>
      <c r="T549" s="570">
        <v>30000</v>
      </c>
      <c r="U549" s="128">
        <f t="shared" si="204"/>
        <v>-30000</v>
      </c>
      <c r="V549" s="329">
        <v>0</v>
      </c>
      <c r="W549" s="686">
        <v>0</v>
      </c>
      <c r="X549" s="686">
        <v>0</v>
      </c>
      <c r="Y549" s="660" t="e">
        <f t="shared" si="205"/>
        <v>#DIV/0!</v>
      </c>
      <c r="Z549" s="664">
        <v>0</v>
      </c>
    </row>
    <row r="550" spans="1:26" s="161" customFormat="1" ht="12.75">
      <c r="A550" s="172" t="s">
        <v>322</v>
      </c>
      <c r="B550" s="120"/>
      <c r="C550" s="120"/>
      <c r="D550" s="120"/>
      <c r="E550" s="120">
        <v>4</v>
      </c>
      <c r="F550" s="120"/>
      <c r="G550" s="120"/>
      <c r="H550" s="120"/>
      <c r="I550" s="120"/>
      <c r="J550" s="120">
        <v>650</v>
      </c>
      <c r="K550" s="130">
        <v>4264</v>
      </c>
      <c r="L550" s="194" t="s">
        <v>529</v>
      </c>
      <c r="M550" s="130"/>
      <c r="N550" s="128">
        <v>30000</v>
      </c>
      <c r="O550" s="128">
        <v>0</v>
      </c>
      <c r="P550" s="128">
        <v>5000</v>
      </c>
      <c r="Q550" s="128">
        <v>0</v>
      </c>
      <c r="R550" s="129">
        <v>0</v>
      </c>
      <c r="S550" s="128">
        <v>0</v>
      </c>
      <c r="T550" s="570">
        <v>0</v>
      </c>
      <c r="U550" s="128">
        <f t="shared" si="204"/>
        <v>0</v>
      </c>
      <c r="V550" s="329">
        <v>0</v>
      </c>
      <c r="W550" s="686">
        <v>0</v>
      </c>
      <c r="X550" s="686">
        <v>0</v>
      </c>
      <c r="Y550" s="660" t="e">
        <f t="shared" si="205"/>
        <v>#DIV/0!</v>
      </c>
      <c r="Z550" s="664">
        <v>0</v>
      </c>
    </row>
    <row r="551" spans="1:26" s="161" customFormat="1" ht="13.5" thickBot="1">
      <c r="A551" s="120" t="s">
        <v>322</v>
      </c>
      <c r="B551" s="120">
        <v>1</v>
      </c>
      <c r="C551" s="120"/>
      <c r="D551" s="120"/>
      <c r="E551" s="120">
        <v>4</v>
      </c>
      <c r="F551" s="120"/>
      <c r="G551" s="120"/>
      <c r="H551" s="120"/>
      <c r="I551" s="120"/>
      <c r="J551" s="120">
        <v>650</v>
      </c>
      <c r="K551" s="130">
        <v>4264</v>
      </c>
      <c r="L551" s="130" t="s">
        <v>590</v>
      </c>
      <c r="M551" s="130"/>
      <c r="N551" s="128">
        <v>0</v>
      </c>
      <c r="O551" s="128">
        <v>0</v>
      </c>
      <c r="P551" s="128">
        <v>0</v>
      </c>
      <c r="Q551" s="128">
        <v>150000</v>
      </c>
      <c r="R551" s="129">
        <v>0</v>
      </c>
      <c r="S551" s="128">
        <v>0</v>
      </c>
      <c r="T551" s="570">
        <v>150000</v>
      </c>
      <c r="U551" s="128">
        <f>W551-T551</f>
        <v>-150000</v>
      </c>
      <c r="V551" s="329">
        <v>0</v>
      </c>
      <c r="W551" s="686">
        <v>0</v>
      </c>
      <c r="X551" s="686">
        <v>0</v>
      </c>
      <c r="Y551" s="660" t="e">
        <f t="shared" si="205"/>
        <v>#DIV/0!</v>
      </c>
      <c r="Z551" s="664">
        <v>0</v>
      </c>
    </row>
    <row r="552" spans="1:50" s="439" customFormat="1" ht="12.75">
      <c r="A552" s="277"/>
      <c r="B552" s="277"/>
      <c r="C552" s="277"/>
      <c r="D552" s="277"/>
      <c r="E552" s="277"/>
      <c r="F552" s="277"/>
      <c r="G552" s="277"/>
      <c r="H552" s="277"/>
      <c r="I552" s="277"/>
      <c r="J552" s="277"/>
      <c r="K552" s="463"/>
      <c r="L552" s="463" t="s">
        <v>122</v>
      </c>
      <c r="M552" s="463"/>
      <c r="N552" s="526">
        <f aca="true" t="shared" si="209" ref="N552:Z552">N536+N528</f>
        <v>670000</v>
      </c>
      <c r="O552" s="526">
        <f t="shared" si="209"/>
        <v>925000</v>
      </c>
      <c r="P552" s="526">
        <f t="shared" si="209"/>
        <v>593425</v>
      </c>
      <c r="Q552" s="526">
        <f t="shared" si="209"/>
        <v>1085000</v>
      </c>
      <c r="R552" s="390">
        <f t="shared" si="209"/>
        <v>468500</v>
      </c>
      <c r="S552" s="526">
        <f t="shared" si="209"/>
        <v>136500</v>
      </c>
      <c r="T552" s="584">
        <f t="shared" si="209"/>
        <v>1221500</v>
      </c>
      <c r="U552" s="526">
        <f t="shared" si="209"/>
        <v>-602960</v>
      </c>
      <c r="V552" s="391">
        <f t="shared" si="209"/>
        <v>155955</v>
      </c>
      <c r="W552" s="461">
        <f>W528+W536</f>
        <v>618540</v>
      </c>
      <c r="X552" s="461">
        <f>X528+X536</f>
        <v>550075</v>
      </c>
      <c r="Y552" s="665">
        <f>X552/W552</f>
        <v>0.8893119280887251</v>
      </c>
      <c r="Z552" s="665">
        <f t="shared" si="209"/>
        <v>230000</v>
      </c>
      <c r="AA552" s="250"/>
      <c r="AB552" s="250"/>
      <c r="AC552" s="250"/>
      <c r="AD552" s="250"/>
      <c r="AE552" s="250"/>
      <c r="AF552" s="250"/>
      <c r="AG552" s="250"/>
      <c r="AH552" s="250"/>
      <c r="AI552" s="250"/>
      <c r="AJ552" s="250"/>
      <c r="AK552" s="250"/>
      <c r="AL552" s="250"/>
      <c r="AM552" s="250"/>
      <c r="AN552" s="250"/>
      <c r="AO552" s="250"/>
      <c r="AP552" s="250"/>
      <c r="AQ552" s="250"/>
      <c r="AR552" s="250"/>
      <c r="AS552" s="250"/>
      <c r="AT552" s="250"/>
      <c r="AU552" s="250"/>
      <c r="AV552" s="250"/>
      <c r="AW552" s="250"/>
      <c r="AX552" s="250"/>
    </row>
    <row r="553" spans="1:26" ht="12.7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45"/>
      <c r="L553" s="45"/>
      <c r="M553" s="45"/>
      <c r="N553" s="528"/>
      <c r="O553" s="528"/>
      <c r="P553" s="528"/>
      <c r="Q553" s="528"/>
      <c r="R553" s="152"/>
      <c r="S553" s="528"/>
      <c r="T553" s="586"/>
      <c r="U553" s="528"/>
      <c r="V553" s="337"/>
      <c r="W553" s="680"/>
      <c r="X553" s="680"/>
      <c r="Y553" s="729"/>
      <c r="Z553" s="729"/>
    </row>
    <row r="554" spans="1:50" s="66" customFormat="1" ht="12.75">
      <c r="A554" s="277"/>
      <c r="B554" s="277"/>
      <c r="C554" s="277"/>
      <c r="D554" s="277"/>
      <c r="E554" s="277"/>
      <c r="F554" s="277"/>
      <c r="G554" s="277"/>
      <c r="H554" s="277"/>
      <c r="I554" s="277"/>
      <c r="J554" s="277"/>
      <c r="K554" s="141" t="s">
        <v>320</v>
      </c>
      <c r="L554" s="878" t="s">
        <v>324</v>
      </c>
      <c r="M554" s="878"/>
      <c r="N554" s="9"/>
      <c r="O554" s="9"/>
      <c r="P554" s="9"/>
      <c r="Q554" s="9"/>
      <c r="R554" s="146"/>
      <c r="S554" s="9"/>
      <c r="T554" s="597"/>
      <c r="U554" s="9"/>
      <c r="V554" s="318"/>
      <c r="W554" s="696"/>
      <c r="X554" s="696"/>
      <c r="Y554" s="739"/>
      <c r="Z554" s="739"/>
      <c r="AA554" s="250"/>
      <c r="AB554" s="250"/>
      <c r="AC554" s="250"/>
      <c r="AD554" s="250"/>
      <c r="AE554" s="250"/>
      <c r="AF554" s="250"/>
      <c r="AG554" s="250"/>
      <c r="AH554" s="250"/>
      <c r="AI554" s="250"/>
      <c r="AJ554" s="250"/>
      <c r="AK554" s="250"/>
      <c r="AL554" s="250"/>
      <c r="AM554" s="250"/>
      <c r="AN554" s="250"/>
      <c r="AO554" s="250"/>
      <c r="AP554" s="250"/>
      <c r="AQ554" s="250"/>
      <c r="AR554" s="250"/>
      <c r="AS554" s="250"/>
      <c r="AT554" s="250"/>
      <c r="AU554" s="250"/>
      <c r="AV554" s="250"/>
      <c r="AW554" s="250"/>
      <c r="AX554" s="250"/>
    </row>
    <row r="555" spans="1:50" s="66" customFormat="1" ht="12.75">
      <c r="A555" s="277" t="s">
        <v>328</v>
      </c>
      <c r="B555" s="277"/>
      <c r="C555" s="277"/>
      <c r="D555" s="277"/>
      <c r="E555" s="277"/>
      <c r="F555" s="277"/>
      <c r="G555" s="277"/>
      <c r="H555" s="277"/>
      <c r="I555" s="277"/>
      <c r="J555" s="277">
        <v>911</v>
      </c>
      <c r="K555" s="379" t="s">
        <v>57</v>
      </c>
      <c r="L555" s="377" t="s">
        <v>64</v>
      </c>
      <c r="M555" s="379"/>
      <c r="N555" s="511"/>
      <c r="O555" s="511"/>
      <c r="P555" s="511"/>
      <c r="Q555" s="511"/>
      <c r="R555" s="387"/>
      <c r="S555" s="511"/>
      <c r="T555" s="565"/>
      <c r="U555" s="511"/>
      <c r="V555" s="380"/>
      <c r="W555" s="435"/>
      <c r="X555" s="435"/>
      <c r="Y555" s="711"/>
      <c r="Z555" s="711"/>
      <c r="AA555" s="250"/>
      <c r="AB555" s="250"/>
      <c r="AC555" s="250"/>
      <c r="AD555" s="250"/>
      <c r="AE555" s="250"/>
      <c r="AF555" s="250"/>
      <c r="AG555" s="250"/>
      <c r="AH555" s="250"/>
      <c r="AI555" s="250"/>
      <c r="AJ555" s="250"/>
      <c r="AK555" s="250"/>
      <c r="AL555" s="250"/>
      <c r="AM555" s="250"/>
      <c r="AN555" s="250"/>
      <c r="AO555" s="250"/>
      <c r="AP555" s="250"/>
      <c r="AQ555" s="250"/>
      <c r="AR555" s="250"/>
      <c r="AS555" s="250"/>
      <c r="AT555" s="250"/>
      <c r="AU555" s="250"/>
      <c r="AV555" s="250"/>
      <c r="AW555" s="250"/>
      <c r="AX555" s="250"/>
    </row>
    <row r="556" spans="1:26" s="161" customFormat="1" ht="12.75">
      <c r="A556" s="172" t="s">
        <v>328</v>
      </c>
      <c r="B556" s="120">
        <v>1</v>
      </c>
      <c r="C556" s="120"/>
      <c r="D556" s="120"/>
      <c r="E556" s="120"/>
      <c r="F556" s="120"/>
      <c r="G556" s="120"/>
      <c r="H556" s="120"/>
      <c r="I556" s="120"/>
      <c r="J556" s="120">
        <v>911</v>
      </c>
      <c r="K556" s="125">
        <v>3</v>
      </c>
      <c r="L556" s="125" t="s">
        <v>0</v>
      </c>
      <c r="M556" s="125"/>
      <c r="N556" s="134">
        <f aca="true" t="shared" si="210" ref="N556:Z556">N557+N562</f>
        <v>101000</v>
      </c>
      <c r="O556" s="134">
        <f>O557+O562</f>
        <v>76000</v>
      </c>
      <c r="P556" s="134">
        <f>P557+P562</f>
        <v>69558</v>
      </c>
      <c r="Q556" s="134">
        <f t="shared" si="210"/>
        <v>138000</v>
      </c>
      <c r="R556" s="126">
        <f t="shared" si="210"/>
        <v>15000</v>
      </c>
      <c r="S556" s="134">
        <f t="shared" si="210"/>
        <v>20000</v>
      </c>
      <c r="T556" s="555">
        <f t="shared" si="210"/>
        <v>158000</v>
      </c>
      <c r="U556" s="128">
        <f aca="true" t="shared" si="211" ref="U556:U565">W556-T556</f>
        <v>-26500</v>
      </c>
      <c r="V556" s="319">
        <f t="shared" si="210"/>
        <v>130712</v>
      </c>
      <c r="W556" s="669">
        <f>W557+W562</f>
        <v>131500</v>
      </c>
      <c r="X556" s="669">
        <f>X557+X562</f>
        <v>131468</v>
      </c>
      <c r="Y556" s="660">
        <f>X556/W556</f>
        <v>0.9997566539923954</v>
      </c>
      <c r="Z556" s="660">
        <f t="shared" si="210"/>
        <v>138000</v>
      </c>
    </row>
    <row r="557" spans="1:26" s="161" customFormat="1" ht="12.75">
      <c r="A557" s="172" t="s">
        <v>328</v>
      </c>
      <c r="B557" s="120">
        <v>1</v>
      </c>
      <c r="C557" s="120"/>
      <c r="D557" s="120"/>
      <c r="E557" s="120"/>
      <c r="F557" s="120"/>
      <c r="G557" s="120"/>
      <c r="H557" s="120"/>
      <c r="I557" s="120"/>
      <c r="J557" s="120">
        <v>911</v>
      </c>
      <c r="K557" s="202">
        <v>32</v>
      </c>
      <c r="L557" s="183" t="s">
        <v>5</v>
      </c>
      <c r="M557" s="184"/>
      <c r="N557" s="134">
        <f>N558+N560</f>
        <v>3000</v>
      </c>
      <c r="O557" s="134">
        <f>O558+O560</f>
        <v>3000</v>
      </c>
      <c r="P557" s="134">
        <f>P558+P560</f>
        <v>0</v>
      </c>
      <c r="Q557" s="134">
        <f aca="true" t="shared" si="212" ref="Q557:Z557">Q558+Q560</f>
        <v>5000</v>
      </c>
      <c r="R557" s="126">
        <f t="shared" si="212"/>
        <v>0</v>
      </c>
      <c r="S557" s="134">
        <f t="shared" si="212"/>
        <v>0</v>
      </c>
      <c r="T557" s="555">
        <f t="shared" si="212"/>
        <v>5000</v>
      </c>
      <c r="U557" s="128">
        <f t="shared" si="211"/>
        <v>-5000</v>
      </c>
      <c r="V557" s="319">
        <f t="shared" si="212"/>
        <v>0</v>
      </c>
      <c r="W557" s="669">
        <f>W558</f>
        <v>0</v>
      </c>
      <c r="X557" s="669">
        <f>X558</f>
        <v>0</v>
      </c>
      <c r="Y557" s="660" t="e">
        <f aca="true" t="shared" si="213" ref="Y557:Y566">X557/W557</f>
        <v>#DIV/0!</v>
      </c>
      <c r="Z557" s="660">
        <f t="shared" si="212"/>
        <v>5000</v>
      </c>
    </row>
    <row r="558" spans="1:26" s="161" customFormat="1" ht="12.75">
      <c r="A558" s="172" t="s">
        <v>328</v>
      </c>
      <c r="B558" s="120">
        <v>1</v>
      </c>
      <c r="C558" s="120"/>
      <c r="D558" s="120"/>
      <c r="E558" s="120"/>
      <c r="F558" s="120"/>
      <c r="G558" s="120"/>
      <c r="H558" s="120"/>
      <c r="I558" s="120"/>
      <c r="J558" s="120">
        <v>911</v>
      </c>
      <c r="K558" s="169">
        <v>322</v>
      </c>
      <c r="L558" s="169" t="s">
        <v>26</v>
      </c>
      <c r="M558" s="169"/>
      <c r="N558" s="545">
        <f>N559</f>
        <v>3000</v>
      </c>
      <c r="O558" s="545">
        <f>O559</f>
        <v>3000</v>
      </c>
      <c r="P558" s="535">
        <f aca="true" t="shared" si="214" ref="P558:Z558">P559</f>
        <v>0</v>
      </c>
      <c r="Q558" s="134">
        <f t="shared" si="214"/>
        <v>5000</v>
      </c>
      <c r="R558" s="126">
        <f t="shared" si="214"/>
        <v>0</v>
      </c>
      <c r="S558" s="134">
        <f t="shared" si="214"/>
        <v>0</v>
      </c>
      <c r="T558" s="555">
        <f t="shared" si="214"/>
        <v>5000</v>
      </c>
      <c r="U558" s="128">
        <f t="shared" si="211"/>
        <v>-5000</v>
      </c>
      <c r="V558" s="319">
        <f t="shared" si="214"/>
        <v>0</v>
      </c>
      <c r="W558" s="669">
        <f>W559</f>
        <v>0</v>
      </c>
      <c r="X558" s="669">
        <f>X559</f>
        <v>0</v>
      </c>
      <c r="Y558" s="660" t="e">
        <f t="shared" si="213"/>
        <v>#DIV/0!</v>
      </c>
      <c r="Z558" s="660">
        <f t="shared" si="214"/>
        <v>5000</v>
      </c>
    </row>
    <row r="559" spans="1:26" s="161" customFormat="1" ht="12.75">
      <c r="A559" s="172" t="s">
        <v>328</v>
      </c>
      <c r="B559" s="120">
        <v>1</v>
      </c>
      <c r="C559" s="120"/>
      <c r="D559" s="120"/>
      <c r="E559" s="120"/>
      <c r="F559" s="120"/>
      <c r="G559" s="120"/>
      <c r="H559" s="120"/>
      <c r="I559" s="120"/>
      <c r="J559" s="120">
        <v>911</v>
      </c>
      <c r="K559" s="202">
        <v>3221</v>
      </c>
      <c r="L559" s="183" t="s">
        <v>120</v>
      </c>
      <c r="M559" s="184"/>
      <c r="N559" s="134">
        <v>3000</v>
      </c>
      <c r="O559" s="134">
        <v>3000</v>
      </c>
      <c r="P559" s="134">
        <v>0</v>
      </c>
      <c r="Q559" s="134">
        <v>5000</v>
      </c>
      <c r="R559" s="126">
        <v>0</v>
      </c>
      <c r="S559" s="134">
        <v>0</v>
      </c>
      <c r="T559" s="555">
        <v>5000</v>
      </c>
      <c r="U559" s="128">
        <f t="shared" si="211"/>
        <v>-5000</v>
      </c>
      <c r="V559" s="319">
        <v>0</v>
      </c>
      <c r="W559" s="669">
        <v>0</v>
      </c>
      <c r="X559" s="669">
        <v>0</v>
      </c>
      <c r="Y559" s="660" t="e">
        <f t="shared" si="213"/>
        <v>#DIV/0!</v>
      </c>
      <c r="Z559" s="660">
        <v>5000</v>
      </c>
    </row>
    <row r="560" spans="1:26" s="161" customFormat="1" ht="12.75" hidden="1">
      <c r="A560" s="172" t="s">
        <v>328</v>
      </c>
      <c r="B560" s="120"/>
      <c r="C560" s="120"/>
      <c r="D560" s="120"/>
      <c r="E560" s="120"/>
      <c r="F560" s="120"/>
      <c r="G560" s="120"/>
      <c r="H560" s="120"/>
      <c r="I560" s="120"/>
      <c r="J560" s="120">
        <v>911</v>
      </c>
      <c r="K560" s="169">
        <v>323</v>
      </c>
      <c r="L560" s="803" t="s">
        <v>7</v>
      </c>
      <c r="M560" s="804"/>
      <c r="N560" s="134">
        <f>N561</f>
        <v>0</v>
      </c>
      <c r="O560" s="134"/>
      <c r="P560" s="134"/>
      <c r="Q560" s="134">
        <f>Q561</f>
        <v>0</v>
      </c>
      <c r="R560" s="126"/>
      <c r="S560" s="134"/>
      <c r="T560" s="555"/>
      <c r="U560" s="128">
        <f t="shared" si="211"/>
        <v>0</v>
      </c>
      <c r="V560" s="319"/>
      <c r="W560" s="669"/>
      <c r="X560" s="669"/>
      <c r="Y560" s="660" t="e">
        <f t="shared" si="213"/>
        <v>#DIV/0!</v>
      </c>
      <c r="Z560" s="660">
        <f>Z561</f>
        <v>0</v>
      </c>
    </row>
    <row r="561" spans="1:26" s="161" customFormat="1" ht="12.75" hidden="1">
      <c r="A561" s="172" t="s">
        <v>328</v>
      </c>
      <c r="B561" s="120"/>
      <c r="C561" s="120"/>
      <c r="D561" s="120"/>
      <c r="E561" s="120"/>
      <c r="F561" s="120"/>
      <c r="G561" s="120"/>
      <c r="H561" s="120"/>
      <c r="I561" s="120"/>
      <c r="J561" s="120">
        <v>911</v>
      </c>
      <c r="K561" s="202">
        <v>3237</v>
      </c>
      <c r="L561" s="183" t="s">
        <v>73</v>
      </c>
      <c r="M561" s="184"/>
      <c r="N561" s="134">
        <v>0</v>
      </c>
      <c r="O561" s="134"/>
      <c r="P561" s="134"/>
      <c r="Q561" s="134">
        <v>0</v>
      </c>
      <c r="R561" s="126"/>
      <c r="S561" s="134"/>
      <c r="T561" s="555"/>
      <c r="U561" s="128">
        <f t="shared" si="211"/>
        <v>0</v>
      </c>
      <c r="V561" s="319"/>
      <c r="W561" s="669"/>
      <c r="X561" s="669"/>
      <c r="Y561" s="660" t="e">
        <f t="shared" si="213"/>
        <v>#DIV/0!</v>
      </c>
      <c r="Z561" s="660">
        <v>0</v>
      </c>
    </row>
    <row r="562" spans="1:26" s="161" customFormat="1" ht="12.75">
      <c r="A562" s="172" t="s">
        <v>328</v>
      </c>
      <c r="B562" s="120">
        <v>1</v>
      </c>
      <c r="C562" s="120"/>
      <c r="D562" s="120"/>
      <c r="E562" s="120"/>
      <c r="F562" s="120"/>
      <c r="G562" s="120"/>
      <c r="H562" s="120"/>
      <c r="I562" s="120"/>
      <c r="J562" s="120">
        <v>911</v>
      </c>
      <c r="K562" s="202">
        <v>38</v>
      </c>
      <c r="L562" s="183" t="s">
        <v>105</v>
      </c>
      <c r="M562" s="184"/>
      <c r="N562" s="134">
        <f>N563</f>
        <v>98000</v>
      </c>
      <c r="O562" s="134">
        <f>O563</f>
        <v>73000</v>
      </c>
      <c r="P562" s="134">
        <f aca="true" t="shared" si="215" ref="P562:Z562">P563</f>
        <v>69558</v>
      </c>
      <c r="Q562" s="134">
        <f t="shared" si="215"/>
        <v>133000</v>
      </c>
      <c r="R562" s="126">
        <f t="shared" si="215"/>
        <v>15000</v>
      </c>
      <c r="S562" s="134">
        <f t="shared" si="215"/>
        <v>20000</v>
      </c>
      <c r="T562" s="555">
        <f t="shared" si="215"/>
        <v>153000</v>
      </c>
      <c r="U562" s="128">
        <f t="shared" si="211"/>
        <v>-21500</v>
      </c>
      <c r="V562" s="319">
        <f t="shared" si="215"/>
        <v>130712</v>
      </c>
      <c r="W562" s="669">
        <f>W563</f>
        <v>131500</v>
      </c>
      <c r="X562" s="669">
        <f>X563</f>
        <v>131468</v>
      </c>
      <c r="Y562" s="660">
        <f t="shared" si="213"/>
        <v>0.9997566539923954</v>
      </c>
      <c r="Z562" s="660">
        <f t="shared" si="215"/>
        <v>133000</v>
      </c>
    </row>
    <row r="563" spans="1:26" s="161" customFormat="1" ht="12.75">
      <c r="A563" s="172" t="s">
        <v>328</v>
      </c>
      <c r="B563" s="120">
        <v>1</v>
      </c>
      <c r="C563" s="120"/>
      <c r="D563" s="120"/>
      <c r="E563" s="120"/>
      <c r="F563" s="120"/>
      <c r="G563" s="120"/>
      <c r="H563" s="120"/>
      <c r="I563" s="120"/>
      <c r="J563" s="120">
        <v>911</v>
      </c>
      <c r="K563" s="169">
        <v>381</v>
      </c>
      <c r="L563" s="199" t="s">
        <v>363</v>
      </c>
      <c r="M563" s="200"/>
      <c r="N563" s="134">
        <f aca="true" t="shared" si="216" ref="N563:Z563">SUM(N564:N566)</f>
        <v>98000</v>
      </c>
      <c r="O563" s="134">
        <f t="shared" si="216"/>
        <v>73000</v>
      </c>
      <c r="P563" s="134">
        <f t="shared" si="216"/>
        <v>69558</v>
      </c>
      <c r="Q563" s="134">
        <f t="shared" si="216"/>
        <v>133000</v>
      </c>
      <c r="R563" s="126">
        <f t="shared" si="216"/>
        <v>15000</v>
      </c>
      <c r="S563" s="134">
        <f t="shared" si="216"/>
        <v>20000</v>
      </c>
      <c r="T563" s="555">
        <f t="shared" si="216"/>
        <v>153000</v>
      </c>
      <c r="U563" s="128">
        <f t="shared" si="211"/>
        <v>-21500</v>
      </c>
      <c r="V563" s="319">
        <f t="shared" si="216"/>
        <v>130712</v>
      </c>
      <c r="W563" s="669">
        <f>W564+W565+W566</f>
        <v>131500</v>
      </c>
      <c r="X563" s="669">
        <f>X564+X565+X566</f>
        <v>131468</v>
      </c>
      <c r="Y563" s="660">
        <f t="shared" si="213"/>
        <v>0.9997566539923954</v>
      </c>
      <c r="Z563" s="660">
        <f t="shared" si="216"/>
        <v>133000</v>
      </c>
    </row>
    <row r="564" spans="1:26" s="161" customFormat="1" ht="12.75">
      <c r="A564" s="172" t="s">
        <v>328</v>
      </c>
      <c r="B564" s="120">
        <v>1</v>
      </c>
      <c r="C564" s="120"/>
      <c r="D564" s="120"/>
      <c r="E564" s="120"/>
      <c r="F564" s="120"/>
      <c r="G564" s="120"/>
      <c r="H564" s="120"/>
      <c r="I564" s="120"/>
      <c r="J564" s="120">
        <v>911</v>
      </c>
      <c r="K564" s="202">
        <v>3811</v>
      </c>
      <c r="L564" s="202" t="s">
        <v>106</v>
      </c>
      <c r="M564" s="202"/>
      <c r="N564" s="134">
        <v>8000</v>
      </c>
      <c r="O564" s="134">
        <v>8000</v>
      </c>
      <c r="P564" s="134">
        <v>6516</v>
      </c>
      <c r="Q564" s="134">
        <v>8000</v>
      </c>
      <c r="R564" s="126">
        <v>0</v>
      </c>
      <c r="S564" s="134">
        <v>0</v>
      </c>
      <c r="T564" s="555">
        <v>8000</v>
      </c>
      <c r="U564" s="128">
        <f t="shared" si="211"/>
        <v>-8000</v>
      </c>
      <c r="V564" s="319">
        <v>0</v>
      </c>
      <c r="W564" s="669">
        <v>0</v>
      </c>
      <c r="X564" s="669">
        <v>0</v>
      </c>
      <c r="Y564" s="660" t="e">
        <f t="shared" si="213"/>
        <v>#DIV/0!</v>
      </c>
      <c r="Z564" s="660">
        <v>8000</v>
      </c>
    </row>
    <row r="565" spans="1:26" s="161" customFormat="1" ht="12.75">
      <c r="A565" s="172" t="s">
        <v>328</v>
      </c>
      <c r="B565" s="120">
        <v>1</v>
      </c>
      <c r="C565" s="120"/>
      <c r="D565" s="120"/>
      <c r="E565" s="120"/>
      <c r="F565" s="120"/>
      <c r="G565" s="120"/>
      <c r="H565" s="120"/>
      <c r="I565" s="120"/>
      <c r="J565" s="120">
        <v>911</v>
      </c>
      <c r="K565" s="130">
        <v>3811</v>
      </c>
      <c r="L565" s="194" t="s">
        <v>531</v>
      </c>
      <c r="M565" s="130"/>
      <c r="N565" s="128">
        <v>60000</v>
      </c>
      <c r="O565" s="128">
        <v>0</v>
      </c>
      <c r="P565" s="128">
        <v>0</v>
      </c>
      <c r="Q565" s="128">
        <v>60000</v>
      </c>
      <c r="R565" s="129">
        <v>0</v>
      </c>
      <c r="S565" s="128">
        <v>0</v>
      </c>
      <c r="T565" s="570">
        <v>60000</v>
      </c>
      <c r="U565" s="128">
        <f t="shared" si="211"/>
        <v>-18500</v>
      </c>
      <c r="V565" s="329">
        <v>41500</v>
      </c>
      <c r="W565" s="686">
        <v>41500</v>
      </c>
      <c r="X565" s="686">
        <v>41500</v>
      </c>
      <c r="Y565" s="660">
        <f t="shared" si="213"/>
        <v>1</v>
      </c>
      <c r="Z565" s="664">
        <v>60000</v>
      </c>
    </row>
    <row r="566" spans="1:26" s="161" customFormat="1" ht="13.5" thickBot="1">
      <c r="A566" s="172" t="s">
        <v>328</v>
      </c>
      <c r="B566" s="120">
        <v>1</v>
      </c>
      <c r="C566" s="120"/>
      <c r="D566" s="120"/>
      <c r="E566" s="120"/>
      <c r="F566" s="120"/>
      <c r="G566" s="120"/>
      <c r="H566" s="120"/>
      <c r="I566" s="120"/>
      <c r="J566" s="120">
        <v>911</v>
      </c>
      <c r="K566" s="130">
        <v>3811</v>
      </c>
      <c r="L566" s="194" t="s">
        <v>530</v>
      </c>
      <c r="M566" s="130"/>
      <c r="N566" s="128">
        <v>30000</v>
      </c>
      <c r="O566" s="128">
        <v>65000</v>
      </c>
      <c r="P566" s="128">
        <v>63042</v>
      </c>
      <c r="Q566" s="128">
        <v>65000</v>
      </c>
      <c r="R566" s="129">
        <v>15000</v>
      </c>
      <c r="S566" s="128">
        <v>20000</v>
      </c>
      <c r="T566" s="570">
        <v>85000</v>
      </c>
      <c r="U566" s="128">
        <f>W566-T566</f>
        <v>5000</v>
      </c>
      <c r="V566" s="329">
        <v>89212</v>
      </c>
      <c r="W566" s="686">
        <v>90000</v>
      </c>
      <c r="X566" s="686">
        <v>89968</v>
      </c>
      <c r="Y566" s="660">
        <f t="shared" si="213"/>
        <v>0.9996444444444444</v>
      </c>
      <c r="Z566" s="664">
        <v>65000</v>
      </c>
    </row>
    <row r="567" spans="1:50" s="439" customFormat="1" ht="12.75">
      <c r="A567" s="395"/>
      <c r="B567" s="277"/>
      <c r="C567" s="277"/>
      <c r="D567" s="277"/>
      <c r="E567" s="277"/>
      <c r="F567" s="277"/>
      <c r="G567" s="277"/>
      <c r="H567" s="277"/>
      <c r="I567" s="277"/>
      <c r="J567" s="277"/>
      <c r="K567" s="463"/>
      <c r="L567" s="463" t="s">
        <v>122</v>
      </c>
      <c r="M567" s="463"/>
      <c r="N567" s="526">
        <f aca="true" t="shared" si="217" ref="N567:Z567">N556</f>
        <v>101000</v>
      </c>
      <c r="O567" s="526">
        <f t="shared" si="217"/>
        <v>76000</v>
      </c>
      <c r="P567" s="526">
        <f t="shared" si="217"/>
        <v>69558</v>
      </c>
      <c r="Q567" s="526">
        <f t="shared" si="217"/>
        <v>138000</v>
      </c>
      <c r="R567" s="390">
        <f t="shared" si="217"/>
        <v>15000</v>
      </c>
      <c r="S567" s="526">
        <f t="shared" si="217"/>
        <v>20000</v>
      </c>
      <c r="T567" s="584">
        <f t="shared" si="217"/>
        <v>158000</v>
      </c>
      <c r="U567" s="526">
        <f t="shared" si="217"/>
        <v>-26500</v>
      </c>
      <c r="V567" s="391">
        <f t="shared" si="217"/>
        <v>130712</v>
      </c>
      <c r="W567" s="461">
        <f>W556</f>
        <v>131500</v>
      </c>
      <c r="X567" s="461">
        <f>X556</f>
        <v>131468</v>
      </c>
      <c r="Y567" s="665">
        <f>X567/W567</f>
        <v>0.9997566539923954</v>
      </c>
      <c r="Z567" s="665">
        <f t="shared" si="217"/>
        <v>138000</v>
      </c>
      <c r="AA567" s="250"/>
      <c r="AB567" s="250"/>
      <c r="AC567" s="250"/>
      <c r="AD567" s="250"/>
      <c r="AE567" s="250"/>
      <c r="AF567" s="250"/>
      <c r="AG567" s="250"/>
      <c r="AH567" s="250"/>
      <c r="AI567" s="250"/>
      <c r="AJ567" s="250"/>
      <c r="AK567" s="250"/>
      <c r="AL567" s="250"/>
      <c r="AM567" s="250"/>
      <c r="AN567" s="250"/>
      <c r="AO567" s="250"/>
      <c r="AP567" s="250"/>
      <c r="AQ567" s="250"/>
      <c r="AR567" s="250"/>
      <c r="AS567" s="250"/>
      <c r="AT567" s="250"/>
      <c r="AU567" s="250"/>
      <c r="AV567" s="250"/>
      <c r="AW567" s="250"/>
      <c r="AX567" s="250"/>
    </row>
    <row r="568" spans="1:26" ht="12.75">
      <c r="A568" s="396"/>
      <c r="B568" s="120"/>
      <c r="C568" s="120"/>
      <c r="D568" s="120"/>
      <c r="E568" s="120"/>
      <c r="F568" s="120"/>
      <c r="G568" s="120"/>
      <c r="H568" s="120"/>
      <c r="I568" s="120"/>
      <c r="J568" s="120"/>
      <c r="K568" s="19"/>
      <c r="L568" s="19"/>
      <c r="M568" s="19"/>
      <c r="N568" s="27"/>
      <c r="O568" s="27"/>
      <c r="P568" s="27"/>
      <c r="Q568" s="27"/>
      <c r="R568" s="145"/>
      <c r="S568" s="27"/>
      <c r="T568" s="560"/>
      <c r="U568" s="27"/>
      <c r="V568" s="323"/>
      <c r="W568" s="680"/>
      <c r="X568" s="680"/>
      <c r="Y568" s="709"/>
      <c r="Z568" s="709"/>
    </row>
    <row r="569" spans="1:50" s="66" customFormat="1" ht="12.75">
      <c r="A569" s="277"/>
      <c r="B569" s="277"/>
      <c r="C569" s="277"/>
      <c r="D569" s="277"/>
      <c r="E569" s="277"/>
      <c r="F569" s="277"/>
      <c r="G569" s="277"/>
      <c r="H569" s="277"/>
      <c r="I569" s="277"/>
      <c r="J569" s="277"/>
      <c r="K569" s="141" t="s">
        <v>323</v>
      </c>
      <c r="L569" s="831" t="s">
        <v>608</v>
      </c>
      <c r="M569" s="831"/>
      <c r="N569" s="9"/>
      <c r="O569" s="9"/>
      <c r="P569" s="9"/>
      <c r="Q569" s="9"/>
      <c r="R569" s="146"/>
      <c r="S569" s="9"/>
      <c r="T569" s="597"/>
      <c r="U569" s="9"/>
      <c r="V569" s="318"/>
      <c r="W569" s="684"/>
      <c r="X569" s="684"/>
      <c r="Y569" s="739"/>
      <c r="Z569" s="739"/>
      <c r="AA569" s="250"/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250"/>
      <c r="AM569" s="250"/>
      <c r="AN569" s="250"/>
      <c r="AO569" s="250"/>
      <c r="AP569" s="250"/>
      <c r="AQ569" s="250"/>
      <c r="AR569" s="250"/>
      <c r="AS569" s="250"/>
      <c r="AT569" s="250"/>
      <c r="AU569" s="250"/>
      <c r="AV569" s="250"/>
      <c r="AW569" s="250"/>
      <c r="AX569" s="250"/>
    </row>
    <row r="570" spans="1:50" s="66" customFormat="1" ht="12.75">
      <c r="A570" s="277" t="s">
        <v>329</v>
      </c>
      <c r="B570" s="277"/>
      <c r="C570" s="277"/>
      <c r="D570" s="277"/>
      <c r="E570" s="277"/>
      <c r="F570" s="277"/>
      <c r="G570" s="277"/>
      <c r="H570" s="277"/>
      <c r="I570" s="277"/>
      <c r="J570" s="277">
        <v>922</v>
      </c>
      <c r="K570" s="444" t="s">
        <v>25</v>
      </c>
      <c r="L570" s="444" t="s">
        <v>609</v>
      </c>
      <c r="M570" s="444"/>
      <c r="N570" s="516"/>
      <c r="O570" s="516"/>
      <c r="P570" s="516"/>
      <c r="Q570" s="516"/>
      <c r="R570" s="385"/>
      <c r="S570" s="516"/>
      <c r="T570" s="571"/>
      <c r="U570" s="516"/>
      <c r="V570" s="386"/>
      <c r="W570" s="442"/>
      <c r="X570" s="442"/>
      <c r="Y570" s="719"/>
      <c r="Z570" s="719"/>
      <c r="AA570" s="250"/>
      <c r="AB570" s="250"/>
      <c r="AC570" s="250"/>
      <c r="AD570" s="250"/>
      <c r="AE570" s="250"/>
      <c r="AF570" s="250"/>
      <c r="AG570" s="250"/>
      <c r="AH570" s="250"/>
      <c r="AI570" s="250"/>
      <c r="AJ570" s="250"/>
      <c r="AK570" s="250"/>
      <c r="AL570" s="250"/>
      <c r="AM570" s="250"/>
      <c r="AN570" s="250"/>
      <c r="AO570" s="250"/>
      <c r="AP570" s="250"/>
      <c r="AQ570" s="250"/>
      <c r="AR570" s="250"/>
      <c r="AS570" s="250"/>
      <c r="AT570" s="250"/>
      <c r="AU570" s="250"/>
      <c r="AV570" s="250"/>
      <c r="AW570" s="250"/>
      <c r="AX570" s="250"/>
    </row>
    <row r="571" spans="1:26" s="161" customFormat="1" ht="12.75">
      <c r="A571" s="221" t="s">
        <v>330</v>
      </c>
      <c r="B571" s="222">
        <v>1</v>
      </c>
      <c r="C571" s="222"/>
      <c r="D571" s="222"/>
      <c r="E571" s="222"/>
      <c r="F571" s="222"/>
      <c r="G571" s="222"/>
      <c r="H571" s="222"/>
      <c r="I571" s="222"/>
      <c r="J571" s="222">
        <v>922</v>
      </c>
      <c r="K571" s="169">
        <v>3</v>
      </c>
      <c r="L571" s="803" t="s">
        <v>0</v>
      </c>
      <c r="M571" s="850"/>
      <c r="N571" s="134">
        <f aca="true" t="shared" si="218" ref="N571:Z572">N572</f>
        <v>105000</v>
      </c>
      <c r="O571" s="134">
        <f t="shared" si="218"/>
        <v>114000</v>
      </c>
      <c r="P571" s="134">
        <f t="shared" si="218"/>
        <v>106993</v>
      </c>
      <c r="Q571" s="134">
        <f t="shared" si="218"/>
        <v>195000</v>
      </c>
      <c r="R571" s="126">
        <f t="shared" si="218"/>
        <v>30000</v>
      </c>
      <c r="S571" s="134">
        <f t="shared" si="218"/>
        <v>30000</v>
      </c>
      <c r="T571" s="555">
        <f t="shared" si="218"/>
        <v>225000</v>
      </c>
      <c r="U571" s="128">
        <f>W571-T571</f>
        <v>0</v>
      </c>
      <c r="V571" s="319">
        <f aca="true" t="shared" si="219" ref="V571:X572">V572</f>
        <v>121586</v>
      </c>
      <c r="W571" s="669">
        <f t="shared" si="219"/>
        <v>225000</v>
      </c>
      <c r="X571" s="669">
        <f t="shared" si="219"/>
        <v>210738</v>
      </c>
      <c r="Y571" s="660">
        <f aca="true" t="shared" si="220" ref="Y571:Y576">X571/W571</f>
        <v>0.9366133333333333</v>
      </c>
      <c r="Z571" s="660">
        <f t="shared" si="218"/>
        <v>225000</v>
      </c>
    </row>
    <row r="572" spans="1:26" s="161" customFormat="1" ht="12.75">
      <c r="A572" s="221" t="s">
        <v>330</v>
      </c>
      <c r="B572" s="222">
        <v>1</v>
      </c>
      <c r="C572" s="222"/>
      <c r="D572" s="222"/>
      <c r="E572" s="222"/>
      <c r="F572" s="222"/>
      <c r="G572" s="222"/>
      <c r="H572" s="222"/>
      <c r="I572" s="222"/>
      <c r="J572" s="222">
        <v>922</v>
      </c>
      <c r="K572" s="202">
        <v>37</v>
      </c>
      <c r="L572" s="202" t="s">
        <v>31</v>
      </c>
      <c r="M572" s="208"/>
      <c r="N572" s="134">
        <f t="shared" si="218"/>
        <v>105000</v>
      </c>
      <c r="O572" s="134">
        <f t="shared" si="218"/>
        <v>114000</v>
      </c>
      <c r="P572" s="134">
        <f t="shared" si="218"/>
        <v>106993</v>
      </c>
      <c r="Q572" s="134">
        <f t="shared" si="218"/>
        <v>195000</v>
      </c>
      <c r="R572" s="126">
        <f t="shared" si="218"/>
        <v>30000</v>
      </c>
      <c r="S572" s="134">
        <f t="shared" si="218"/>
        <v>30000</v>
      </c>
      <c r="T572" s="555">
        <f t="shared" si="218"/>
        <v>225000</v>
      </c>
      <c r="U572" s="128">
        <f>W572-T572</f>
        <v>0</v>
      </c>
      <c r="V572" s="319">
        <f t="shared" si="219"/>
        <v>121586</v>
      </c>
      <c r="W572" s="669">
        <f t="shared" si="219"/>
        <v>225000</v>
      </c>
      <c r="X572" s="669">
        <f t="shared" si="219"/>
        <v>210738</v>
      </c>
      <c r="Y572" s="660">
        <f t="shared" si="220"/>
        <v>0.9366133333333333</v>
      </c>
      <c r="Z572" s="660">
        <f t="shared" si="218"/>
        <v>225000</v>
      </c>
    </row>
    <row r="573" spans="1:26" s="161" customFormat="1" ht="12.75">
      <c r="A573" s="221" t="s">
        <v>330</v>
      </c>
      <c r="B573" s="120">
        <v>1</v>
      </c>
      <c r="C573" s="120"/>
      <c r="D573" s="120"/>
      <c r="E573" s="120"/>
      <c r="F573" s="120"/>
      <c r="G573" s="120"/>
      <c r="H573" s="120"/>
      <c r="I573" s="120"/>
      <c r="J573" s="120">
        <v>922</v>
      </c>
      <c r="K573" s="169">
        <v>372</v>
      </c>
      <c r="L573" s="169" t="s">
        <v>32</v>
      </c>
      <c r="M573" s="169"/>
      <c r="N573" s="134">
        <f aca="true" t="shared" si="221" ref="N573:Z573">N574+N575</f>
        <v>105000</v>
      </c>
      <c r="O573" s="134">
        <f>O574+O575</f>
        <v>114000</v>
      </c>
      <c r="P573" s="134">
        <f>P574+P575</f>
        <v>106993</v>
      </c>
      <c r="Q573" s="134">
        <f t="shared" si="221"/>
        <v>195000</v>
      </c>
      <c r="R573" s="126">
        <f t="shared" si="221"/>
        <v>30000</v>
      </c>
      <c r="S573" s="134">
        <f t="shared" si="221"/>
        <v>30000</v>
      </c>
      <c r="T573" s="555">
        <f t="shared" si="221"/>
        <v>225000</v>
      </c>
      <c r="U573" s="128">
        <f>W573-T573</f>
        <v>0</v>
      </c>
      <c r="V573" s="319">
        <f>V574+V575</f>
        <v>121586</v>
      </c>
      <c r="W573" s="669">
        <f>W574+W575</f>
        <v>225000</v>
      </c>
      <c r="X573" s="669">
        <f>X574+X575</f>
        <v>210738</v>
      </c>
      <c r="Y573" s="660">
        <f t="shared" si="220"/>
        <v>0.9366133333333333</v>
      </c>
      <c r="Z573" s="660">
        <f t="shared" si="221"/>
        <v>225000</v>
      </c>
    </row>
    <row r="574" spans="1:26" s="161" customFormat="1" ht="12.75">
      <c r="A574" s="221" t="s">
        <v>330</v>
      </c>
      <c r="B574" s="120">
        <v>1</v>
      </c>
      <c r="C574" s="120"/>
      <c r="D574" s="120"/>
      <c r="E574" s="120"/>
      <c r="F574" s="120"/>
      <c r="G574" s="120"/>
      <c r="H574" s="120"/>
      <c r="I574" s="120"/>
      <c r="J574" s="120">
        <v>922</v>
      </c>
      <c r="K574" s="202">
        <v>3721</v>
      </c>
      <c r="L574" s="202" t="s">
        <v>32</v>
      </c>
      <c r="M574" s="202"/>
      <c r="N574" s="134">
        <v>75000</v>
      </c>
      <c r="O574" s="134">
        <v>75000</v>
      </c>
      <c r="P574" s="134">
        <v>68993</v>
      </c>
      <c r="Q574" s="134">
        <v>75000</v>
      </c>
      <c r="R574" s="126">
        <v>0</v>
      </c>
      <c r="S574" s="134">
        <v>0</v>
      </c>
      <c r="T574" s="555">
        <v>75000</v>
      </c>
      <c r="U574" s="128">
        <f>W574-T574</f>
        <v>0</v>
      </c>
      <c r="V574" s="319">
        <v>53586</v>
      </c>
      <c r="W574" s="669">
        <v>75000</v>
      </c>
      <c r="X574" s="669">
        <v>68738</v>
      </c>
      <c r="Y574" s="660">
        <f t="shared" si="220"/>
        <v>0.9165066666666667</v>
      </c>
      <c r="Z574" s="660">
        <v>75000</v>
      </c>
    </row>
    <row r="575" spans="1:26" s="161" customFormat="1" ht="13.5" thickBot="1">
      <c r="A575" s="221" t="s">
        <v>330</v>
      </c>
      <c r="B575" s="120">
        <v>1</v>
      </c>
      <c r="C575" s="120"/>
      <c r="D575" s="120"/>
      <c r="E575" s="120"/>
      <c r="F575" s="120"/>
      <c r="G575" s="120"/>
      <c r="H575" s="120"/>
      <c r="I575" s="120"/>
      <c r="J575" s="120">
        <v>922</v>
      </c>
      <c r="K575" s="130">
        <v>3721</v>
      </c>
      <c r="L575" s="130" t="s">
        <v>610</v>
      </c>
      <c r="M575" s="130"/>
      <c r="N575" s="128">
        <v>30000</v>
      </c>
      <c r="O575" s="128">
        <v>39000</v>
      </c>
      <c r="P575" s="128">
        <v>38000</v>
      </c>
      <c r="Q575" s="128">
        <v>120000</v>
      </c>
      <c r="R575" s="129">
        <v>30000</v>
      </c>
      <c r="S575" s="128">
        <v>30000</v>
      </c>
      <c r="T575" s="570">
        <v>150000</v>
      </c>
      <c r="U575" s="128">
        <f>W575-T575</f>
        <v>0</v>
      </c>
      <c r="V575" s="329">
        <v>68000</v>
      </c>
      <c r="W575" s="686">
        <v>150000</v>
      </c>
      <c r="X575" s="686">
        <v>142000</v>
      </c>
      <c r="Y575" s="660">
        <f t="shared" si="220"/>
        <v>0.9466666666666667</v>
      </c>
      <c r="Z575" s="664">
        <v>150000</v>
      </c>
    </row>
    <row r="576" spans="1:50" s="439" customFormat="1" ht="12.75">
      <c r="A576" s="395"/>
      <c r="B576" s="277"/>
      <c r="C576" s="277"/>
      <c r="D576" s="277"/>
      <c r="E576" s="277"/>
      <c r="F576" s="277"/>
      <c r="G576" s="277"/>
      <c r="H576" s="277"/>
      <c r="I576" s="277"/>
      <c r="J576" s="277"/>
      <c r="K576" s="463"/>
      <c r="L576" s="463" t="s">
        <v>122</v>
      </c>
      <c r="M576" s="463"/>
      <c r="N576" s="526">
        <f aca="true" t="shared" si="222" ref="N576:Z576">N571</f>
        <v>105000</v>
      </c>
      <c r="O576" s="526">
        <f t="shared" si="222"/>
        <v>114000</v>
      </c>
      <c r="P576" s="526">
        <f t="shared" si="222"/>
        <v>106993</v>
      </c>
      <c r="Q576" s="526">
        <f t="shared" si="222"/>
        <v>195000</v>
      </c>
      <c r="R576" s="390">
        <f t="shared" si="222"/>
        <v>30000</v>
      </c>
      <c r="S576" s="526">
        <f t="shared" si="222"/>
        <v>30000</v>
      </c>
      <c r="T576" s="584">
        <f t="shared" si="222"/>
        <v>225000</v>
      </c>
      <c r="U576" s="526">
        <f t="shared" si="222"/>
        <v>0</v>
      </c>
      <c r="V576" s="391">
        <f>V571</f>
        <v>121586</v>
      </c>
      <c r="W576" s="461">
        <f>W571</f>
        <v>225000</v>
      </c>
      <c r="X576" s="461">
        <f>X571</f>
        <v>210738</v>
      </c>
      <c r="Y576" s="665">
        <f t="shared" si="220"/>
        <v>0.9366133333333333</v>
      </c>
      <c r="Z576" s="665">
        <f t="shared" si="222"/>
        <v>225000</v>
      </c>
      <c r="AA576" s="250"/>
      <c r="AB576" s="250"/>
      <c r="AC576" s="250"/>
      <c r="AD576" s="250"/>
      <c r="AE576" s="250"/>
      <c r="AF576" s="250"/>
      <c r="AG576" s="250"/>
      <c r="AH576" s="250"/>
      <c r="AI576" s="250"/>
      <c r="AJ576" s="250"/>
      <c r="AK576" s="250"/>
      <c r="AL576" s="250"/>
      <c r="AM576" s="250"/>
      <c r="AN576" s="250"/>
      <c r="AO576" s="250"/>
      <c r="AP576" s="250"/>
      <c r="AQ576" s="250"/>
      <c r="AR576" s="250"/>
      <c r="AS576" s="250"/>
      <c r="AT576" s="250"/>
      <c r="AU576" s="250"/>
      <c r="AV576" s="250"/>
      <c r="AW576" s="250"/>
      <c r="AX576" s="250"/>
    </row>
    <row r="577" spans="1:26" ht="12.75">
      <c r="A577" s="396"/>
      <c r="B577" s="120"/>
      <c r="C577" s="120"/>
      <c r="D577" s="120"/>
      <c r="E577" s="120"/>
      <c r="F577" s="120"/>
      <c r="G577" s="120"/>
      <c r="H577" s="120"/>
      <c r="I577" s="120"/>
      <c r="J577" s="120"/>
      <c r="K577" s="19"/>
      <c r="L577" s="19"/>
      <c r="M577" s="19"/>
      <c r="N577" s="27"/>
      <c r="O577" s="27"/>
      <c r="P577" s="27"/>
      <c r="Q577" s="27"/>
      <c r="R577" s="145"/>
      <c r="S577" s="27"/>
      <c r="T577" s="560"/>
      <c r="U577" s="27"/>
      <c r="V577" s="323"/>
      <c r="W577" s="680"/>
      <c r="X577" s="680"/>
      <c r="Y577" s="709"/>
      <c r="Z577" s="709"/>
    </row>
    <row r="578" spans="1:50" s="239" customFormat="1" ht="12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25" t="s">
        <v>325</v>
      </c>
      <c r="L578" s="842" t="s">
        <v>327</v>
      </c>
      <c r="M578" s="842"/>
      <c r="N578" s="47"/>
      <c r="O578" s="47"/>
      <c r="P578" s="47"/>
      <c r="Q578" s="47"/>
      <c r="R578" s="476"/>
      <c r="S578" s="47"/>
      <c r="T578" s="593"/>
      <c r="U578" s="47"/>
      <c r="V578" s="477"/>
      <c r="W578" s="695"/>
      <c r="X578" s="695"/>
      <c r="Y578" s="734"/>
      <c r="Z578" s="734"/>
      <c r="AA578" s="258"/>
      <c r="AB578" s="258"/>
      <c r="AC578" s="258"/>
      <c r="AD578" s="258"/>
      <c r="AE578" s="258"/>
      <c r="AF578" s="258"/>
      <c r="AG578" s="258"/>
      <c r="AH578" s="258"/>
      <c r="AI578" s="258"/>
      <c r="AJ578" s="258"/>
      <c r="AK578" s="258"/>
      <c r="AL578" s="258"/>
      <c r="AM578" s="258"/>
      <c r="AN578" s="258"/>
      <c r="AO578" s="258"/>
      <c r="AP578" s="258"/>
      <c r="AQ578" s="258"/>
      <c r="AR578" s="258"/>
      <c r="AS578" s="258"/>
      <c r="AT578" s="258"/>
      <c r="AU578" s="258"/>
      <c r="AV578" s="258"/>
      <c r="AW578" s="258"/>
      <c r="AX578" s="258"/>
    </row>
    <row r="579" spans="1:50" s="239" customFormat="1" ht="12">
      <c r="A579" s="432"/>
      <c r="B579" s="432"/>
      <c r="C579" s="432"/>
      <c r="D579" s="432"/>
      <c r="E579" s="432"/>
      <c r="F579" s="432"/>
      <c r="G579" s="432"/>
      <c r="H579" s="432"/>
      <c r="I579" s="432"/>
      <c r="J579" s="432"/>
      <c r="K579" s="427" t="s">
        <v>185</v>
      </c>
      <c r="L579" s="427"/>
      <c r="M579" s="427"/>
      <c r="N579" s="47"/>
      <c r="O579" s="47"/>
      <c r="P579" s="47"/>
      <c r="Q579" s="47"/>
      <c r="R579" s="476"/>
      <c r="S579" s="47"/>
      <c r="T579" s="593"/>
      <c r="U579" s="47"/>
      <c r="V579" s="477"/>
      <c r="W579" s="695"/>
      <c r="X579" s="695"/>
      <c r="Y579" s="734"/>
      <c r="Z579" s="734"/>
      <c r="AA579" s="258"/>
      <c r="AB579" s="258"/>
      <c r="AC579" s="258"/>
      <c r="AD579" s="258"/>
      <c r="AE579" s="258"/>
      <c r="AF579" s="258"/>
      <c r="AG579" s="258"/>
      <c r="AH579" s="258"/>
      <c r="AI579" s="258"/>
      <c r="AJ579" s="258"/>
      <c r="AK579" s="258"/>
      <c r="AL579" s="258"/>
      <c r="AM579" s="258"/>
      <c r="AN579" s="258"/>
      <c r="AO579" s="258"/>
      <c r="AP579" s="258"/>
      <c r="AQ579" s="258"/>
      <c r="AR579" s="258"/>
      <c r="AS579" s="258"/>
      <c r="AT579" s="258"/>
      <c r="AU579" s="258"/>
      <c r="AV579" s="258"/>
      <c r="AW579" s="258"/>
      <c r="AX579" s="258"/>
    </row>
    <row r="580" spans="1:50" s="239" customFormat="1" ht="12">
      <c r="A580" s="432" t="s">
        <v>331</v>
      </c>
      <c r="B580" s="432"/>
      <c r="C580" s="432"/>
      <c r="D580" s="432"/>
      <c r="E580" s="432"/>
      <c r="F580" s="432"/>
      <c r="G580" s="432"/>
      <c r="H580" s="432"/>
      <c r="I580" s="432"/>
      <c r="J580" s="432">
        <v>1040</v>
      </c>
      <c r="K580" s="459" t="s">
        <v>57</v>
      </c>
      <c r="L580" s="430" t="s">
        <v>65</v>
      </c>
      <c r="M580" s="459"/>
      <c r="N580" s="511"/>
      <c r="O580" s="511"/>
      <c r="P580" s="511"/>
      <c r="Q580" s="511"/>
      <c r="R580" s="435"/>
      <c r="S580" s="511"/>
      <c r="T580" s="565"/>
      <c r="U580" s="511"/>
      <c r="V580" s="436"/>
      <c r="W580" s="435"/>
      <c r="X580" s="435"/>
      <c r="Y580" s="711"/>
      <c r="Z580" s="711"/>
      <c r="AA580" s="258"/>
      <c r="AB580" s="258"/>
      <c r="AC580" s="258"/>
      <c r="AD580" s="258"/>
      <c r="AE580" s="258"/>
      <c r="AF580" s="258"/>
      <c r="AG580" s="258"/>
      <c r="AH580" s="258"/>
      <c r="AI580" s="258"/>
      <c r="AJ580" s="258"/>
      <c r="AK580" s="258"/>
      <c r="AL580" s="258"/>
      <c r="AM580" s="258"/>
      <c r="AN580" s="258"/>
      <c r="AO580" s="258"/>
      <c r="AP580" s="258"/>
      <c r="AQ580" s="258"/>
      <c r="AR580" s="258"/>
      <c r="AS580" s="258"/>
      <c r="AT580" s="258"/>
      <c r="AU580" s="258"/>
      <c r="AV580" s="258"/>
      <c r="AW580" s="258"/>
      <c r="AX580" s="258"/>
    </row>
    <row r="581" spans="1:26" s="161" customFormat="1" ht="12.75">
      <c r="A581" s="172" t="s">
        <v>332</v>
      </c>
      <c r="B581" s="120">
        <v>1</v>
      </c>
      <c r="C581" s="120"/>
      <c r="D581" s="120"/>
      <c r="E581" s="120"/>
      <c r="F581" s="120"/>
      <c r="G581" s="120"/>
      <c r="H581" s="120"/>
      <c r="I581" s="120"/>
      <c r="J581" s="120">
        <v>1040</v>
      </c>
      <c r="K581" s="125">
        <v>3</v>
      </c>
      <c r="L581" s="125" t="s">
        <v>0</v>
      </c>
      <c r="M581" s="125"/>
      <c r="N581" s="134">
        <f aca="true" t="shared" si="223" ref="N581:Z583">N582</f>
        <v>30000</v>
      </c>
      <c r="O581" s="134">
        <f t="shared" si="223"/>
        <v>35000</v>
      </c>
      <c r="P581" s="134">
        <f t="shared" si="223"/>
        <v>23000</v>
      </c>
      <c r="Q581" s="134">
        <f t="shared" si="223"/>
        <v>45000</v>
      </c>
      <c r="R581" s="126">
        <f t="shared" si="223"/>
        <v>0</v>
      </c>
      <c r="S581" s="134">
        <f t="shared" si="223"/>
        <v>0</v>
      </c>
      <c r="T581" s="555">
        <f t="shared" si="223"/>
        <v>45000</v>
      </c>
      <c r="U581" s="128">
        <f>W581-T581</f>
        <v>0</v>
      </c>
      <c r="V581" s="319">
        <f aca="true" t="shared" si="224" ref="V581:X583">V582</f>
        <v>9600</v>
      </c>
      <c r="W581" s="669">
        <f t="shared" si="224"/>
        <v>45000</v>
      </c>
      <c r="X581" s="669">
        <f t="shared" si="224"/>
        <v>27000</v>
      </c>
      <c r="Y581" s="660">
        <f>X581/W581</f>
        <v>0.6</v>
      </c>
      <c r="Z581" s="660">
        <f t="shared" si="223"/>
        <v>45000</v>
      </c>
    </row>
    <row r="582" spans="1:26" s="161" customFormat="1" ht="12.75">
      <c r="A582" s="172" t="s">
        <v>332</v>
      </c>
      <c r="B582" s="120">
        <v>1</v>
      </c>
      <c r="C582" s="120"/>
      <c r="D582" s="120"/>
      <c r="E582" s="120"/>
      <c r="F582" s="120"/>
      <c r="G582" s="120"/>
      <c r="H582" s="120"/>
      <c r="I582" s="120"/>
      <c r="J582" s="120">
        <v>1040</v>
      </c>
      <c r="K582" s="202">
        <v>37</v>
      </c>
      <c r="L582" s="202" t="s">
        <v>33</v>
      </c>
      <c r="M582" s="202"/>
      <c r="N582" s="134">
        <f t="shared" si="223"/>
        <v>30000</v>
      </c>
      <c r="O582" s="134">
        <f t="shared" si="223"/>
        <v>35000</v>
      </c>
      <c r="P582" s="134">
        <f t="shared" si="223"/>
        <v>23000</v>
      </c>
      <c r="Q582" s="134">
        <f t="shared" si="223"/>
        <v>45000</v>
      </c>
      <c r="R582" s="126">
        <f t="shared" si="223"/>
        <v>0</v>
      </c>
      <c r="S582" s="134">
        <f t="shared" si="223"/>
        <v>0</v>
      </c>
      <c r="T582" s="555">
        <f t="shared" si="223"/>
        <v>45000</v>
      </c>
      <c r="U582" s="128">
        <f>W582-T582</f>
        <v>0</v>
      </c>
      <c r="V582" s="319">
        <f t="shared" si="224"/>
        <v>9600</v>
      </c>
      <c r="W582" s="669">
        <f t="shared" si="224"/>
        <v>45000</v>
      </c>
      <c r="X582" s="669">
        <f t="shared" si="224"/>
        <v>27000</v>
      </c>
      <c r="Y582" s="660">
        <f>X582/W582</f>
        <v>0.6</v>
      </c>
      <c r="Z582" s="660">
        <f t="shared" si="223"/>
        <v>45000</v>
      </c>
    </row>
    <row r="583" spans="1:26" s="161" customFormat="1" ht="12.75">
      <c r="A583" s="172" t="s">
        <v>332</v>
      </c>
      <c r="B583" s="120">
        <v>1</v>
      </c>
      <c r="C583" s="120"/>
      <c r="D583" s="120"/>
      <c r="E583" s="120"/>
      <c r="F583" s="120"/>
      <c r="G583" s="120"/>
      <c r="H583" s="120"/>
      <c r="I583" s="120"/>
      <c r="J583" s="120">
        <v>1040</v>
      </c>
      <c r="K583" s="169">
        <v>372</v>
      </c>
      <c r="L583" s="169" t="s">
        <v>32</v>
      </c>
      <c r="M583" s="169"/>
      <c r="N583" s="134">
        <f t="shared" si="223"/>
        <v>30000</v>
      </c>
      <c r="O583" s="134">
        <f t="shared" si="223"/>
        <v>35000</v>
      </c>
      <c r="P583" s="134">
        <f t="shared" si="223"/>
        <v>23000</v>
      </c>
      <c r="Q583" s="134">
        <f t="shared" si="223"/>
        <v>45000</v>
      </c>
      <c r="R583" s="126">
        <f t="shared" si="223"/>
        <v>0</v>
      </c>
      <c r="S583" s="134">
        <f t="shared" si="223"/>
        <v>0</v>
      </c>
      <c r="T583" s="555">
        <f t="shared" si="223"/>
        <v>45000</v>
      </c>
      <c r="U583" s="128">
        <f>W583-T583</f>
        <v>0</v>
      </c>
      <c r="V583" s="319">
        <f t="shared" si="224"/>
        <v>9600</v>
      </c>
      <c r="W583" s="669">
        <f t="shared" si="224"/>
        <v>45000</v>
      </c>
      <c r="X583" s="669">
        <f t="shared" si="224"/>
        <v>27000</v>
      </c>
      <c r="Y583" s="660">
        <f>X583/W583</f>
        <v>0.6</v>
      </c>
      <c r="Z583" s="660">
        <f t="shared" si="223"/>
        <v>45000</v>
      </c>
    </row>
    <row r="584" spans="1:26" s="161" customFormat="1" ht="13.5" thickBot="1">
      <c r="A584" s="172" t="s">
        <v>332</v>
      </c>
      <c r="B584" s="120">
        <v>1</v>
      </c>
      <c r="C584" s="120"/>
      <c r="D584" s="120"/>
      <c r="E584" s="120"/>
      <c r="F584" s="120"/>
      <c r="G584" s="120"/>
      <c r="H584" s="120"/>
      <c r="I584" s="120"/>
      <c r="J584" s="120">
        <v>1040</v>
      </c>
      <c r="K584" s="202">
        <v>3721</v>
      </c>
      <c r="L584" s="871" t="s">
        <v>32</v>
      </c>
      <c r="M584" s="872"/>
      <c r="N584" s="134">
        <v>30000</v>
      </c>
      <c r="O584" s="134">
        <v>35000</v>
      </c>
      <c r="P584" s="134">
        <v>23000</v>
      </c>
      <c r="Q584" s="134">
        <v>45000</v>
      </c>
      <c r="R584" s="126">
        <v>0</v>
      </c>
      <c r="S584" s="134">
        <v>0</v>
      </c>
      <c r="T584" s="555">
        <v>45000</v>
      </c>
      <c r="U584" s="128">
        <f>W584-T584</f>
        <v>0</v>
      </c>
      <c r="V584" s="319">
        <v>9600</v>
      </c>
      <c r="W584" s="669">
        <v>45000</v>
      </c>
      <c r="X584" s="669">
        <v>27000</v>
      </c>
      <c r="Y584" s="660">
        <f>X584/W584</f>
        <v>0.6</v>
      </c>
      <c r="Z584" s="660">
        <v>45000</v>
      </c>
    </row>
    <row r="585" spans="1:50" s="439" customFormat="1" ht="12.75">
      <c r="A585" s="395"/>
      <c r="B585" s="277"/>
      <c r="C585" s="277"/>
      <c r="D585" s="277"/>
      <c r="E585" s="277"/>
      <c r="F585" s="277"/>
      <c r="G585" s="277"/>
      <c r="H585" s="277"/>
      <c r="I585" s="277"/>
      <c r="J585" s="277"/>
      <c r="K585" s="463"/>
      <c r="L585" s="463" t="s">
        <v>122</v>
      </c>
      <c r="M585" s="463"/>
      <c r="N585" s="526">
        <f aca="true" t="shared" si="225" ref="N585:Z585">N581</f>
        <v>30000</v>
      </c>
      <c r="O585" s="526">
        <f t="shared" si="225"/>
        <v>35000</v>
      </c>
      <c r="P585" s="526">
        <f t="shared" si="225"/>
        <v>23000</v>
      </c>
      <c r="Q585" s="526">
        <f t="shared" si="225"/>
        <v>45000</v>
      </c>
      <c r="R585" s="390">
        <f t="shared" si="225"/>
        <v>0</v>
      </c>
      <c r="S585" s="526">
        <f t="shared" si="225"/>
        <v>0</v>
      </c>
      <c r="T585" s="584">
        <f t="shared" si="225"/>
        <v>45000</v>
      </c>
      <c r="U585" s="526">
        <f t="shared" si="225"/>
        <v>0</v>
      </c>
      <c r="V585" s="391">
        <f>V581</f>
        <v>9600</v>
      </c>
      <c r="W585" s="461">
        <f>W581</f>
        <v>45000</v>
      </c>
      <c r="X585" s="461">
        <f>X581</f>
        <v>27000</v>
      </c>
      <c r="Y585" s="665">
        <f>X585/W585</f>
        <v>0.6</v>
      </c>
      <c r="Z585" s="665">
        <f t="shared" si="225"/>
        <v>45000</v>
      </c>
      <c r="AA585" s="250"/>
      <c r="AB585" s="250"/>
      <c r="AC585" s="250"/>
      <c r="AD585" s="250"/>
      <c r="AE585" s="250"/>
      <c r="AF585" s="250"/>
      <c r="AG585" s="250"/>
      <c r="AH585" s="250"/>
      <c r="AI585" s="250"/>
      <c r="AJ585" s="250"/>
      <c r="AK585" s="250"/>
      <c r="AL585" s="250"/>
      <c r="AM585" s="250"/>
      <c r="AN585" s="250"/>
      <c r="AO585" s="250"/>
      <c r="AP585" s="250"/>
      <c r="AQ585" s="250"/>
      <c r="AR585" s="250"/>
      <c r="AS585" s="250"/>
      <c r="AT585" s="250"/>
      <c r="AU585" s="250"/>
      <c r="AV585" s="250"/>
      <c r="AW585" s="250"/>
      <c r="AX585" s="250"/>
    </row>
    <row r="586" spans="1:26" ht="12.75">
      <c r="A586" s="396"/>
      <c r="B586" s="120"/>
      <c r="C586" s="120"/>
      <c r="D586" s="120"/>
      <c r="E586" s="120"/>
      <c r="F586" s="120"/>
      <c r="G586" s="120"/>
      <c r="H586" s="120"/>
      <c r="I586" s="120"/>
      <c r="J586" s="120"/>
      <c r="K586" s="42"/>
      <c r="L586" s="42"/>
      <c r="M586" s="42"/>
      <c r="N586" s="46"/>
      <c r="O586" s="46"/>
      <c r="P586" s="46"/>
      <c r="Q586" s="46"/>
      <c r="R586" s="132"/>
      <c r="S586" s="46"/>
      <c r="T586" s="590"/>
      <c r="U586" s="46"/>
      <c r="V586" s="339"/>
      <c r="W586" s="680"/>
      <c r="X586" s="680"/>
      <c r="Y586" s="729"/>
      <c r="Z586" s="729"/>
    </row>
    <row r="587" spans="1:50" s="66" customFormat="1" ht="12.75">
      <c r="A587" s="290"/>
      <c r="B587" s="290"/>
      <c r="C587" s="290"/>
      <c r="D587" s="290"/>
      <c r="E587" s="290"/>
      <c r="F587" s="290"/>
      <c r="G587" s="290"/>
      <c r="H587" s="290"/>
      <c r="I587" s="290"/>
      <c r="J587" s="290"/>
      <c r="K587" s="428" t="s">
        <v>326</v>
      </c>
      <c r="L587" s="831" t="s">
        <v>333</v>
      </c>
      <c r="M587" s="831"/>
      <c r="N587" s="47"/>
      <c r="O587" s="47"/>
      <c r="P587" s="47"/>
      <c r="Q587" s="47"/>
      <c r="R587" s="147"/>
      <c r="S587" s="47"/>
      <c r="T587" s="593"/>
      <c r="U587" s="47"/>
      <c r="V587" s="330"/>
      <c r="W587" s="695"/>
      <c r="X587" s="695"/>
      <c r="Y587" s="734"/>
      <c r="Z587" s="734"/>
      <c r="AA587" s="250"/>
      <c r="AB587" s="250"/>
      <c r="AC587" s="250"/>
      <c r="AD587" s="250"/>
      <c r="AE587" s="250"/>
      <c r="AF587" s="250"/>
      <c r="AG587" s="250"/>
      <c r="AH587" s="250"/>
      <c r="AI587" s="250"/>
      <c r="AJ587" s="250"/>
      <c r="AK587" s="250"/>
      <c r="AL587" s="250"/>
      <c r="AM587" s="250"/>
      <c r="AN587" s="250"/>
      <c r="AO587" s="250"/>
      <c r="AP587" s="250"/>
      <c r="AQ587" s="250"/>
      <c r="AR587" s="250"/>
      <c r="AS587" s="250"/>
      <c r="AT587" s="250"/>
      <c r="AU587" s="250"/>
      <c r="AV587" s="250"/>
      <c r="AW587" s="250"/>
      <c r="AX587" s="250"/>
    </row>
    <row r="588" spans="1:50" s="66" customFormat="1" ht="12.75">
      <c r="A588" s="277" t="s">
        <v>334</v>
      </c>
      <c r="B588" s="277">
        <v>1</v>
      </c>
      <c r="C588" s="277"/>
      <c r="D588" s="277"/>
      <c r="E588" s="277"/>
      <c r="F588" s="277"/>
      <c r="G588" s="277"/>
      <c r="H588" s="277"/>
      <c r="I588" s="277"/>
      <c r="J588" s="277">
        <v>820</v>
      </c>
      <c r="K588" s="379" t="s">
        <v>57</v>
      </c>
      <c r="L588" s="377" t="s">
        <v>66</v>
      </c>
      <c r="M588" s="379"/>
      <c r="N588" s="511"/>
      <c r="O588" s="511"/>
      <c r="P588" s="511"/>
      <c r="Q588" s="511"/>
      <c r="R588" s="387"/>
      <c r="S588" s="511"/>
      <c r="T588" s="565"/>
      <c r="U588" s="511"/>
      <c r="V588" s="380"/>
      <c r="W588" s="435"/>
      <c r="X588" s="435"/>
      <c r="Y588" s="711"/>
      <c r="Z588" s="711"/>
      <c r="AA588" s="250"/>
      <c r="AB588" s="250"/>
      <c r="AC588" s="250"/>
      <c r="AD588" s="250"/>
      <c r="AE588" s="250"/>
      <c r="AF588" s="250"/>
      <c r="AG588" s="250"/>
      <c r="AH588" s="250"/>
      <c r="AI588" s="250"/>
      <c r="AJ588" s="250"/>
      <c r="AK588" s="250"/>
      <c r="AL588" s="250"/>
      <c r="AM588" s="250"/>
      <c r="AN588" s="250"/>
      <c r="AO588" s="250"/>
      <c r="AP588" s="250"/>
      <c r="AQ588" s="250"/>
      <c r="AR588" s="250"/>
      <c r="AS588" s="250"/>
      <c r="AT588" s="250"/>
      <c r="AU588" s="250"/>
      <c r="AV588" s="250"/>
      <c r="AW588" s="250"/>
      <c r="AX588" s="250"/>
    </row>
    <row r="589" spans="1:26" s="161" customFormat="1" ht="12.75">
      <c r="A589" s="172" t="s">
        <v>334</v>
      </c>
      <c r="B589" s="120">
        <v>1</v>
      </c>
      <c r="C589" s="120"/>
      <c r="D589" s="120"/>
      <c r="E589" s="120"/>
      <c r="F589" s="120"/>
      <c r="G589" s="120"/>
      <c r="H589" s="120"/>
      <c r="I589" s="120"/>
      <c r="J589" s="120">
        <v>820</v>
      </c>
      <c r="K589" s="125">
        <v>3</v>
      </c>
      <c r="L589" s="125" t="s">
        <v>0</v>
      </c>
      <c r="M589" s="125"/>
      <c r="N589" s="134">
        <f aca="true" t="shared" si="226" ref="N589:Z590">N590</f>
        <v>100000</v>
      </c>
      <c r="O589" s="134">
        <f t="shared" si="226"/>
        <v>120000</v>
      </c>
      <c r="P589" s="134">
        <f t="shared" si="226"/>
        <v>100500</v>
      </c>
      <c r="Q589" s="134">
        <f t="shared" si="226"/>
        <v>130000</v>
      </c>
      <c r="R589" s="126">
        <f t="shared" si="226"/>
        <v>0</v>
      </c>
      <c r="S589" s="134">
        <f t="shared" si="226"/>
        <v>0</v>
      </c>
      <c r="T589" s="555">
        <f t="shared" si="226"/>
        <v>130000</v>
      </c>
      <c r="U589" s="128">
        <f aca="true" t="shared" si="227" ref="U589:U595">W589-T589</f>
        <v>56500</v>
      </c>
      <c r="V589" s="319">
        <f aca="true" t="shared" si="228" ref="V589:X590">V590</f>
        <v>93000</v>
      </c>
      <c r="W589" s="669">
        <f t="shared" si="228"/>
        <v>186500</v>
      </c>
      <c r="X589" s="669">
        <f t="shared" si="228"/>
        <v>175500</v>
      </c>
      <c r="Y589" s="660">
        <f>X589/W589</f>
        <v>0.9410187667560321</v>
      </c>
      <c r="Z589" s="660">
        <f t="shared" si="226"/>
        <v>130000</v>
      </c>
    </row>
    <row r="590" spans="1:26" s="161" customFormat="1" ht="12.75">
      <c r="A590" s="172" t="s">
        <v>334</v>
      </c>
      <c r="B590" s="120">
        <v>1</v>
      </c>
      <c r="C590" s="120"/>
      <c r="D590" s="120"/>
      <c r="E590" s="120"/>
      <c r="F590" s="120"/>
      <c r="G590" s="120"/>
      <c r="H590" s="120"/>
      <c r="I590" s="120"/>
      <c r="J590" s="120">
        <v>820</v>
      </c>
      <c r="K590" s="202">
        <v>38</v>
      </c>
      <c r="L590" s="183" t="s">
        <v>105</v>
      </c>
      <c r="M590" s="184"/>
      <c r="N590" s="134">
        <f t="shared" si="226"/>
        <v>100000</v>
      </c>
      <c r="O590" s="134">
        <f t="shared" si="226"/>
        <v>120000</v>
      </c>
      <c r="P590" s="134">
        <f t="shared" si="226"/>
        <v>100500</v>
      </c>
      <c r="Q590" s="134">
        <f t="shared" si="226"/>
        <v>130000</v>
      </c>
      <c r="R590" s="126">
        <f t="shared" si="226"/>
        <v>0</v>
      </c>
      <c r="S590" s="134">
        <f t="shared" si="226"/>
        <v>0</v>
      </c>
      <c r="T590" s="555">
        <f t="shared" si="226"/>
        <v>130000</v>
      </c>
      <c r="U590" s="128">
        <f t="shared" si="227"/>
        <v>56500</v>
      </c>
      <c r="V590" s="319">
        <f t="shared" si="228"/>
        <v>93000</v>
      </c>
      <c r="W590" s="669">
        <f t="shared" si="228"/>
        <v>186500</v>
      </c>
      <c r="X590" s="669">
        <f t="shared" si="228"/>
        <v>175500</v>
      </c>
      <c r="Y590" s="660">
        <f aca="true" t="shared" si="229" ref="Y590:Y595">X590/W590</f>
        <v>0.9410187667560321</v>
      </c>
      <c r="Z590" s="660">
        <f t="shared" si="226"/>
        <v>130000</v>
      </c>
    </row>
    <row r="591" spans="1:26" s="161" customFormat="1" ht="12.75">
      <c r="A591" s="172" t="s">
        <v>334</v>
      </c>
      <c r="B591" s="120">
        <v>1</v>
      </c>
      <c r="C591" s="120"/>
      <c r="D591" s="120"/>
      <c r="E591" s="120"/>
      <c r="F591" s="120"/>
      <c r="G591" s="120"/>
      <c r="H591" s="120"/>
      <c r="I591" s="120"/>
      <c r="J591" s="120">
        <v>820</v>
      </c>
      <c r="K591" s="169">
        <v>381</v>
      </c>
      <c r="L591" s="803" t="s">
        <v>335</v>
      </c>
      <c r="M591" s="804"/>
      <c r="N591" s="134">
        <f aca="true" t="shared" si="230" ref="N591:Z591">N592+N593+N594+N595</f>
        <v>100000</v>
      </c>
      <c r="O591" s="134">
        <f>O592+O593+O594+O595</f>
        <v>120000</v>
      </c>
      <c r="P591" s="134">
        <f>P592+P593+P594+P595</f>
        <v>100500</v>
      </c>
      <c r="Q591" s="134">
        <f t="shared" si="230"/>
        <v>130000</v>
      </c>
      <c r="R591" s="126">
        <f t="shared" si="230"/>
        <v>0</v>
      </c>
      <c r="S591" s="134">
        <f t="shared" si="230"/>
        <v>0</v>
      </c>
      <c r="T591" s="555">
        <f t="shared" si="230"/>
        <v>130000</v>
      </c>
      <c r="U591" s="128">
        <f t="shared" si="227"/>
        <v>56500</v>
      </c>
      <c r="V591" s="319">
        <f>V592+V593+V594+V595</f>
        <v>93000</v>
      </c>
      <c r="W591" s="669">
        <f>W592+W593+W594+W595</f>
        <v>186500</v>
      </c>
      <c r="X591" s="669">
        <f>X592+X593+X594+X595</f>
        <v>175500</v>
      </c>
      <c r="Y591" s="660">
        <f t="shared" si="229"/>
        <v>0.9410187667560321</v>
      </c>
      <c r="Z591" s="660">
        <f t="shared" si="230"/>
        <v>130000</v>
      </c>
    </row>
    <row r="592" spans="1:26" s="161" customFormat="1" ht="12.75">
      <c r="A592" s="172" t="s">
        <v>334</v>
      </c>
      <c r="B592" s="120">
        <v>1</v>
      </c>
      <c r="C592" s="120"/>
      <c r="D592" s="120"/>
      <c r="E592" s="120"/>
      <c r="F592" s="120"/>
      <c r="G592" s="120"/>
      <c r="H592" s="120"/>
      <c r="I592" s="120"/>
      <c r="J592" s="120">
        <v>820</v>
      </c>
      <c r="K592" s="202">
        <v>3811</v>
      </c>
      <c r="L592" s="202" t="s">
        <v>364</v>
      </c>
      <c r="M592" s="202"/>
      <c r="N592" s="134">
        <v>50000</v>
      </c>
      <c r="O592" s="134">
        <v>50000</v>
      </c>
      <c r="P592" s="134">
        <v>38000</v>
      </c>
      <c r="Q592" s="134">
        <v>50000</v>
      </c>
      <c r="R592" s="126">
        <v>0</v>
      </c>
      <c r="S592" s="134">
        <v>0</v>
      </c>
      <c r="T592" s="555">
        <v>50000</v>
      </c>
      <c r="U592" s="128">
        <f t="shared" si="227"/>
        <v>30000</v>
      </c>
      <c r="V592" s="319">
        <f>51000-41500</f>
        <v>9500</v>
      </c>
      <c r="W592" s="669">
        <v>80000</v>
      </c>
      <c r="X592" s="669">
        <v>74000</v>
      </c>
      <c r="Y592" s="660">
        <f t="shared" si="229"/>
        <v>0.925</v>
      </c>
      <c r="Z592" s="660">
        <v>50000</v>
      </c>
    </row>
    <row r="593" spans="1:26" s="161" customFormat="1" ht="12.75">
      <c r="A593" s="172" t="s">
        <v>334</v>
      </c>
      <c r="B593" s="120">
        <v>1</v>
      </c>
      <c r="C593" s="120"/>
      <c r="D593" s="120"/>
      <c r="E593" s="120"/>
      <c r="F593" s="120"/>
      <c r="G593" s="120"/>
      <c r="H593" s="120"/>
      <c r="I593" s="120"/>
      <c r="J593" s="120">
        <v>820</v>
      </c>
      <c r="K593" s="130">
        <v>3811</v>
      </c>
      <c r="L593" s="800" t="s">
        <v>365</v>
      </c>
      <c r="M593" s="811"/>
      <c r="N593" s="128">
        <v>50000</v>
      </c>
      <c r="O593" s="128">
        <v>50000</v>
      </c>
      <c r="P593" s="128">
        <v>42500</v>
      </c>
      <c r="Q593" s="128">
        <v>50000</v>
      </c>
      <c r="R593" s="129">
        <v>0</v>
      </c>
      <c r="S593" s="128">
        <v>0</v>
      </c>
      <c r="T593" s="570">
        <v>50000</v>
      </c>
      <c r="U593" s="128">
        <f t="shared" si="227"/>
        <v>30000</v>
      </c>
      <c r="V593" s="329">
        <v>57000</v>
      </c>
      <c r="W593" s="686">
        <v>80000</v>
      </c>
      <c r="X593" s="686">
        <v>79000</v>
      </c>
      <c r="Y593" s="660">
        <f t="shared" si="229"/>
        <v>0.9875</v>
      </c>
      <c r="Z593" s="664">
        <v>50000</v>
      </c>
    </row>
    <row r="594" spans="1:26" s="161" customFormat="1" ht="12.75">
      <c r="A594" s="172" t="s">
        <v>334</v>
      </c>
      <c r="B594" s="120">
        <v>1</v>
      </c>
      <c r="C594" s="120"/>
      <c r="D594" s="120"/>
      <c r="E594" s="120"/>
      <c r="F594" s="120"/>
      <c r="G594" s="120"/>
      <c r="H594" s="120"/>
      <c r="I594" s="120"/>
      <c r="J594" s="120">
        <v>820</v>
      </c>
      <c r="K594" s="202">
        <v>3811</v>
      </c>
      <c r="L594" s="224" t="s">
        <v>366</v>
      </c>
      <c r="M594" s="225"/>
      <c r="N594" s="128">
        <v>0</v>
      </c>
      <c r="O594" s="128">
        <v>20000</v>
      </c>
      <c r="P594" s="128">
        <v>20000</v>
      </c>
      <c r="Q594" s="128">
        <v>20000</v>
      </c>
      <c r="R594" s="129">
        <v>0</v>
      </c>
      <c r="S594" s="128">
        <v>0</v>
      </c>
      <c r="T594" s="570">
        <v>20000</v>
      </c>
      <c r="U594" s="128">
        <f t="shared" si="227"/>
        <v>6500</v>
      </c>
      <c r="V594" s="329">
        <v>26500</v>
      </c>
      <c r="W594" s="686">
        <v>26500</v>
      </c>
      <c r="X594" s="686">
        <v>22500</v>
      </c>
      <c r="Y594" s="660">
        <f t="shared" si="229"/>
        <v>0.8490566037735849</v>
      </c>
      <c r="Z594" s="664">
        <v>20000</v>
      </c>
    </row>
    <row r="595" spans="1:26" s="161" customFormat="1" ht="13.5" thickBot="1">
      <c r="A595" s="172" t="s">
        <v>334</v>
      </c>
      <c r="B595" s="120">
        <v>1</v>
      </c>
      <c r="C595" s="120"/>
      <c r="D595" s="120"/>
      <c r="E595" s="120"/>
      <c r="F595" s="120"/>
      <c r="G595" s="120"/>
      <c r="H595" s="120"/>
      <c r="I595" s="120"/>
      <c r="J595" s="120">
        <v>820</v>
      </c>
      <c r="K595" s="226">
        <v>3811</v>
      </c>
      <c r="L595" s="227" t="s">
        <v>367</v>
      </c>
      <c r="M595" s="228"/>
      <c r="N595" s="128">
        <v>0</v>
      </c>
      <c r="O595" s="128">
        <v>0</v>
      </c>
      <c r="P595" s="128">
        <v>0</v>
      </c>
      <c r="Q595" s="128">
        <v>10000</v>
      </c>
      <c r="R595" s="129">
        <v>0</v>
      </c>
      <c r="S595" s="128">
        <v>0</v>
      </c>
      <c r="T595" s="570">
        <v>10000</v>
      </c>
      <c r="U595" s="128">
        <f t="shared" si="227"/>
        <v>-10000</v>
      </c>
      <c r="V595" s="329">
        <v>0</v>
      </c>
      <c r="W595" s="686">
        <v>0</v>
      </c>
      <c r="X595" s="686">
        <v>0</v>
      </c>
      <c r="Y595" s="660" t="e">
        <f t="shared" si="229"/>
        <v>#DIV/0!</v>
      </c>
      <c r="Z595" s="664">
        <v>10000</v>
      </c>
    </row>
    <row r="596" spans="1:50" s="439" customFormat="1" ht="12.75">
      <c r="A596" s="395"/>
      <c r="B596" s="277"/>
      <c r="C596" s="277"/>
      <c r="D596" s="277"/>
      <c r="E596" s="277"/>
      <c r="F596" s="277"/>
      <c r="G596" s="277"/>
      <c r="H596" s="277"/>
      <c r="I596" s="277"/>
      <c r="J596" s="277"/>
      <c r="K596" s="434"/>
      <c r="L596" s="434" t="s">
        <v>122</v>
      </c>
      <c r="M596" s="434"/>
      <c r="N596" s="526">
        <f aca="true" t="shared" si="231" ref="N596:Z596">N589</f>
        <v>100000</v>
      </c>
      <c r="O596" s="526">
        <f t="shared" si="231"/>
        <v>120000</v>
      </c>
      <c r="P596" s="526">
        <f t="shared" si="231"/>
        <v>100500</v>
      </c>
      <c r="Q596" s="526">
        <f t="shared" si="231"/>
        <v>130000</v>
      </c>
      <c r="R596" s="390">
        <f t="shared" si="231"/>
        <v>0</v>
      </c>
      <c r="S596" s="526">
        <f t="shared" si="231"/>
        <v>0</v>
      </c>
      <c r="T596" s="584">
        <f t="shared" si="231"/>
        <v>130000</v>
      </c>
      <c r="U596" s="526">
        <f t="shared" si="231"/>
        <v>56500</v>
      </c>
      <c r="V596" s="391">
        <f>V589</f>
        <v>93000</v>
      </c>
      <c r="W596" s="461">
        <f>W589</f>
        <v>186500</v>
      </c>
      <c r="X596" s="461">
        <f>X589</f>
        <v>175500</v>
      </c>
      <c r="Y596" s="665">
        <f>X596/W596</f>
        <v>0.9410187667560321</v>
      </c>
      <c r="Z596" s="665">
        <f t="shared" si="231"/>
        <v>130000</v>
      </c>
      <c r="AA596" s="250"/>
      <c r="AB596" s="250"/>
      <c r="AC596" s="250"/>
      <c r="AD596" s="250"/>
      <c r="AE596" s="250"/>
      <c r="AF596" s="250"/>
      <c r="AG596" s="250"/>
      <c r="AH596" s="250"/>
      <c r="AI596" s="250"/>
      <c r="AJ596" s="250"/>
      <c r="AK596" s="250"/>
      <c r="AL596" s="250"/>
      <c r="AM596" s="250"/>
      <c r="AN596" s="250"/>
      <c r="AO596" s="250"/>
      <c r="AP596" s="250"/>
      <c r="AQ596" s="250"/>
      <c r="AR596" s="250"/>
      <c r="AS596" s="250"/>
      <c r="AT596" s="250"/>
      <c r="AU596" s="250"/>
      <c r="AV596" s="250"/>
      <c r="AW596" s="250"/>
      <c r="AX596" s="250"/>
    </row>
    <row r="597" spans="1:26" ht="12.75">
      <c r="A597" s="396"/>
      <c r="B597" s="120"/>
      <c r="C597" s="120"/>
      <c r="D597" s="120"/>
      <c r="E597" s="120"/>
      <c r="F597" s="120"/>
      <c r="G597" s="120"/>
      <c r="H597" s="120"/>
      <c r="I597" s="120"/>
      <c r="J597" s="120"/>
      <c r="K597" s="42"/>
      <c r="L597" s="42"/>
      <c r="M597" s="42"/>
      <c r="N597" s="46"/>
      <c r="O597" s="46"/>
      <c r="P597" s="46"/>
      <c r="Q597" s="46"/>
      <c r="R597" s="132"/>
      <c r="S597" s="46"/>
      <c r="T597" s="590"/>
      <c r="U597" s="46"/>
      <c r="V597" s="339"/>
      <c r="W597" s="680"/>
      <c r="X597" s="680"/>
      <c r="Y597" s="729"/>
      <c r="Z597" s="729"/>
    </row>
    <row r="598" spans="1:50" s="66" customFormat="1" ht="12.75">
      <c r="A598" s="395"/>
      <c r="B598" s="277"/>
      <c r="C598" s="277"/>
      <c r="D598" s="277"/>
      <c r="E598" s="277"/>
      <c r="F598" s="277"/>
      <c r="G598" s="277"/>
      <c r="H598" s="277"/>
      <c r="I598" s="277"/>
      <c r="J598" s="277"/>
      <c r="K598" s="428" t="s">
        <v>512</v>
      </c>
      <c r="L598" s="831" t="s">
        <v>336</v>
      </c>
      <c r="M598" s="831"/>
      <c r="N598" s="47"/>
      <c r="O598" s="47"/>
      <c r="P598" s="47"/>
      <c r="Q598" s="47"/>
      <c r="R598" s="147"/>
      <c r="S598" s="47"/>
      <c r="T598" s="593"/>
      <c r="U598" s="47"/>
      <c r="V598" s="330"/>
      <c r="W598" s="695"/>
      <c r="X598" s="695"/>
      <c r="Y598" s="734"/>
      <c r="Z598" s="734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250"/>
      <c r="AM598" s="250"/>
      <c r="AN598" s="250"/>
      <c r="AO598" s="250"/>
      <c r="AP598" s="250"/>
      <c r="AQ598" s="250"/>
      <c r="AR598" s="250"/>
      <c r="AS598" s="250"/>
      <c r="AT598" s="250"/>
      <c r="AU598" s="250"/>
      <c r="AV598" s="250"/>
      <c r="AW598" s="250"/>
      <c r="AX598" s="250"/>
    </row>
    <row r="599" spans="1:50" s="66" customFormat="1" ht="12.75">
      <c r="A599" s="277" t="s">
        <v>337</v>
      </c>
      <c r="B599" s="277"/>
      <c r="C599" s="277"/>
      <c r="D599" s="277"/>
      <c r="E599" s="277"/>
      <c r="F599" s="277"/>
      <c r="G599" s="277"/>
      <c r="H599" s="277"/>
      <c r="I599" s="277"/>
      <c r="J599" s="277">
        <v>810</v>
      </c>
      <c r="K599" s="379" t="s">
        <v>55</v>
      </c>
      <c r="L599" s="377" t="s">
        <v>67</v>
      </c>
      <c r="M599" s="379"/>
      <c r="N599" s="511"/>
      <c r="O599" s="511"/>
      <c r="P599" s="511"/>
      <c r="Q599" s="511"/>
      <c r="R599" s="387"/>
      <c r="S599" s="511"/>
      <c r="T599" s="565"/>
      <c r="U599" s="511"/>
      <c r="V599" s="380"/>
      <c r="W599" s="435"/>
      <c r="X599" s="435"/>
      <c r="Y599" s="711"/>
      <c r="Z599" s="711"/>
      <c r="AA599" s="250"/>
      <c r="AB599" s="250"/>
      <c r="AC599" s="250"/>
      <c r="AD599" s="250"/>
      <c r="AE599" s="250"/>
      <c r="AF599" s="250"/>
      <c r="AG599" s="250"/>
      <c r="AH599" s="250"/>
      <c r="AI599" s="250"/>
      <c r="AJ599" s="250"/>
      <c r="AK599" s="250"/>
      <c r="AL599" s="250"/>
      <c r="AM599" s="250"/>
      <c r="AN599" s="250"/>
      <c r="AO599" s="250"/>
      <c r="AP599" s="250"/>
      <c r="AQ599" s="250"/>
      <c r="AR599" s="250"/>
      <c r="AS599" s="250"/>
      <c r="AT599" s="250"/>
      <c r="AU599" s="250"/>
      <c r="AV599" s="250"/>
      <c r="AW599" s="250"/>
      <c r="AX599" s="250"/>
    </row>
    <row r="600" spans="1:26" s="161" customFormat="1" ht="12.75">
      <c r="A600" s="172" t="s">
        <v>338</v>
      </c>
      <c r="B600" s="120">
        <v>1</v>
      </c>
      <c r="C600" s="120"/>
      <c r="D600" s="120"/>
      <c r="E600" s="120"/>
      <c r="F600" s="120"/>
      <c r="G600" s="120"/>
      <c r="H600" s="120"/>
      <c r="I600" s="120"/>
      <c r="J600" s="120">
        <v>810</v>
      </c>
      <c r="K600" s="125">
        <v>3</v>
      </c>
      <c r="L600" s="125" t="s">
        <v>0</v>
      </c>
      <c r="M600" s="125"/>
      <c r="N600" s="134">
        <f aca="true" t="shared" si="232" ref="N600:Z600">N601+N604</f>
        <v>50000</v>
      </c>
      <c r="O600" s="134">
        <f>O601+O604</f>
        <v>70000</v>
      </c>
      <c r="P600" s="134">
        <f>P601+P604</f>
        <v>51420</v>
      </c>
      <c r="Q600" s="134">
        <f t="shared" si="232"/>
        <v>60000</v>
      </c>
      <c r="R600" s="126">
        <f t="shared" si="232"/>
        <v>40000</v>
      </c>
      <c r="S600" s="134">
        <f t="shared" si="232"/>
        <v>62000</v>
      </c>
      <c r="T600" s="555">
        <f t="shared" si="232"/>
        <v>122000</v>
      </c>
      <c r="U600" s="134">
        <f aca="true" t="shared" si="233" ref="U600:U605">W600-T600</f>
        <v>-70000</v>
      </c>
      <c r="V600" s="319">
        <f>V601+V604</f>
        <v>40000</v>
      </c>
      <c r="W600" s="669">
        <f>W601+W604</f>
        <v>52000</v>
      </c>
      <c r="X600" s="669">
        <f>X601+X604</f>
        <v>52000</v>
      </c>
      <c r="Y600" s="660">
        <f>X600/W600</f>
        <v>1</v>
      </c>
      <c r="Z600" s="660">
        <f t="shared" si="232"/>
        <v>60000</v>
      </c>
    </row>
    <row r="601" spans="1:26" s="161" customFormat="1" ht="12.75">
      <c r="A601" s="172" t="s">
        <v>338</v>
      </c>
      <c r="B601" s="120">
        <v>1</v>
      </c>
      <c r="C601" s="120"/>
      <c r="D601" s="120"/>
      <c r="E601" s="120"/>
      <c r="F601" s="120"/>
      <c r="G601" s="120"/>
      <c r="H601" s="120"/>
      <c r="I601" s="120"/>
      <c r="J601" s="120">
        <v>810</v>
      </c>
      <c r="K601" s="202">
        <v>32</v>
      </c>
      <c r="L601" s="183" t="s">
        <v>5</v>
      </c>
      <c r="M601" s="184"/>
      <c r="N601" s="134">
        <f aca="true" t="shared" si="234" ref="N601:Z602">N602</f>
        <v>5000</v>
      </c>
      <c r="O601" s="134">
        <f t="shared" si="234"/>
        <v>5000</v>
      </c>
      <c r="P601" s="134">
        <f t="shared" si="234"/>
        <v>0</v>
      </c>
      <c r="Q601" s="134">
        <f t="shared" si="234"/>
        <v>10000</v>
      </c>
      <c r="R601" s="126">
        <f t="shared" si="234"/>
        <v>40000</v>
      </c>
      <c r="S601" s="134">
        <f t="shared" si="234"/>
        <v>60000</v>
      </c>
      <c r="T601" s="555">
        <f t="shared" si="234"/>
        <v>70000</v>
      </c>
      <c r="U601" s="134">
        <f t="shared" si="233"/>
        <v>-70000</v>
      </c>
      <c r="V601" s="319">
        <f aca="true" t="shared" si="235" ref="V601:X602">V602</f>
        <v>0</v>
      </c>
      <c r="W601" s="669">
        <f t="shared" si="235"/>
        <v>0</v>
      </c>
      <c r="X601" s="669">
        <f t="shared" si="235"/>
        <v>0</v>
      </c>
      <c r="Y601" s="660" t="e">
        <f aca="true" t="shared" si="236" ref="Y601:Y606">X601/W601</f>
        <v>#DIV/0!</v>
      </c>
      <c r="Z601" s="660">
        <f t="shared" si="234"/>
        <v>10000</v>
      </c>
    </row>
    <row r="602" spans="1:26" s="161" customFormat="1" ht="12.75">
      <c r="A602" s="172" t="s">
        <v>338</v>
      </c>
      <c r="B602" s="120">
        <v>1</v>
      </c>
      <c r="C602" s="120"/>
      <c r="D602" s="120"/>
      <c r="E602" s="120"/>
      <c r="F602" s="120"/>
      <c r="G602" s="120"/>
      <c r="H602" s="120"/>
      <c r="I602" s="120"/>
      <c r="J602" s="120">
        <v>810</v>
      </c>
      <c r="K602" s="169">
        <v>323</v>
      </c>
      <c r="L602" s="169" t="s">
        <v>7</v>
      </c>
      <c r="M602" s="196"/>
      <c r="N602" s="134">
        <f t="shared" si="234"/>
        <v>5000</v>
      </c>
      <c r="O602" s="134">
        <f t="shared" si="234"/>
        <v>5000</v>
      </c>
      <c r="P602" s="134">
        <f t="shared" si="234"/>
        <v>0</v>
      </c>
      <c r="Q602" s="134">
        <f t="shared" si="234"/>
        <v>10000</v>
      </c>
      <c r="R602" s="126">
        <f t="shared" si="234"/>
        <v>40000</v>
      </c>
      <c r="S602" s="134">
        <f t="shared" si="234"/>
        <v>60000</v>
      </c>
      <c r="T602" s="555">
        <f t="shared" si="234"/>
        <v>70000</v>
      </c>
      <c r="U602" s="134">
        <f t="shared" si="233"/>
        <v>-70000</v>
      </c>
      <c r="V602" s="319">
        <f t="shared" si="235"/>
        <v>0</v>
      </c>
      <c r="W602" s="669">
        <f t="shared" si="235"/>
        <v>0</v>
      </c>
      <c r="X602" s="669">
        <f t="shared" si="235"/>
        <v>0</v>
      </c>
      <c r="Y602" s="660" t="e">
        <f t="shared" si="236"/>
        <v>#DIV/0!</v>
      </c>
      <c r="Z602" s="660">
        <f t="shared" si="234"/>
        <v>10000</v>
      </c>
    </row>
    <row r="603" spans="1:26" s="161" customFormat="1" ht="12.75">
      <c r="A603" s="172" t="s">
        <v>338</v>
      </c>
      <c r="B603" s="120">
        <v>1</v>
      </c>
      <c r="C603" s="120"/>
      <c r="D603" s="120"/>
      <c r="E603" s="120"/>
      <c r="F603" s="120"/>
      <c r="G603" s="120"/>
      <c r="H603" s="120"/>
      <c r="I603" s="120"/>
      <c r="J603" s="120">
        <v>810</v>
      </c>
      <c r="K603" s="202">
        <v>3232</v>
      </c>
      <c r="L603" s="202" t="s">
        <v>121</v>
      </c>
      <c r="M603" s="229"/>
      <c r="N603" s="134">
        <v>5000</v>
      </c>
      <c r="O603" s="134">
        <v>5000</v>
      </c>
      <c r="P603" s="134">
        <v>0</v>
      </c>
      <c r="Q603" s="134">
        <v>10000</v>
      </c>
      <c r="R603" s="126">
        <v>40000</v>
      </c>
      <c r="S603" s="134">
        <v>60000</v>
      </c>
      <c r="T603" s="555">
        <v>70000</v>
      </c>
      <c r="U603" s="134">
        <f t="shared" si="233"/>
        <v>-70000</v>
      </c>
      <c r="V603" s="319">
        <v>0</v>
      </c>
      <c r="W603" s="669">
        <v>0</v>
      </c>
      <c r="X603" s="669">
        <v>0</v>
      </c>
      <c r="Y603" s="660" t="e">
        <f t="shared" si="236"/>
        <v>#DIV/0!</v>
      </c>
      <c r="Z603" s="660">
        <v>10000</v>
      </c>
    </row>
    <row r="604" spans="1:26" s="161" customFormat="1" ht="12.75">
      <c r="A604" s="172" t="s">
        <v>338</v>
      </c>
      <c r="B604" s="120">
        <v>1</v>
      </c>
      <c r="C604" s="120"/>
      <c r="D604" s="120"/>
      <c r="E604" s="120"/>
      <c r="F604" s="120"/>
      <c r="G604" s="120"/>
      <c r="H604" s="120"/>
      <c r="I604" s="120"/>
      <c r="J604" s="120">
        <v>810</v>
      </c>
      <c r="K604" s="202">
        <v>38</v>
      </c>
      <c r="L604" s="202" t="s">
        <v>11</v>
      </c>
      <c r="M604" s="202"/>
      <c r="N604" s="134">
        <f aca="true" t="shared" si="237" ref="N604:Z605">N605</f>
        <v>45000</v>
      </c>
      <c r="O604" s="134">
        <f t="shared" si="237"/>
        <v>65000</v>
      </c>
      <c r="P604" s="134">
        <f t="shared" si="237"/>
        <v>51420</v>
      </c>
      <c r="Q604" s="134">
        <f t="shared" si="237"/>
        <v>50000</v>
      </c>
      <c r="R604" s="126">
        <f t="shared" si="237"/>
        <v>0</v>
      </c>
      <c r="S604" s="134">
        <f>S605</f>
        <v>2000</v>
      </c>
      <c r="T604" s="555">
        <f t="shared" si="237"/>
        <v>52000</v>
      </c>
      <c r="U604" s="134">
        <f t="shared" si="233"/>
        <v>0</v>
      </c>
      <c r="V604" s="319">
        <f aca="true" t="shared" si="238" ref="V604:X605">V605</f>
        <v>40000</v>
      </c>
      <c r="W604" s="669">
        <f t="shared" si="238"/>
        <v>52000</v>
      </c>
      <c r="X604" s="669">
        <f t="shared" si="238"/>
        <v>52000</v>
      </c>
      <c r="Y604" s="660">
        <f t="shared" si="236"/>
        <v>1</v>
      </c>
      <c r="Z604" s="660">
        <f t="shared" si="237"/>
        <v>50000</v>
      </c>
    </row>
    <row r="605" spans="1:26" s="161" customFormat="1" ht="12.75">
      <c r="A605" s="172" t="s">
        <v>338</v>
      </c>
      <c r="B605" s="120">
        <v>1</v>
      </c>
      <c r="C605" s="120"/>
      <c r="D605" s="120"/>
      <c r="E605" s="120"/>
      <c r="F605" s="120"/>
      <c r="G605" s="120"/>
      <c r="H605" s="120"/>
      <c r="I605" s="120"/>
      <c r="J605" s="120">
        <v>810</v>
      </c>
      <c r="K605" s="169">
        <v>381</v>
      </c>
      <c r="L605" s="188" t="s">
        <v>12</v>
      </c>
      <c r="M605" s="189"/>
      <c r="N605" s="134">
        <f t="shared" si="237"/>
        <v>45000</v>
      </c>
      <c r="O605" s="134">
        <f t="shared" si="237"/>
        <v>65000</v>
      </c>
      <c r="P605" s="134">
        <f t="shared" si="237"/>
        <v>51420</v>
      </c>
      <c r="Q605" s="134">
        <f t="shared" si="237"/>
        <v>50000</v>
      </c>
      <c r="R605" s="126">
        <f t="shared" si="237"/>
        <v>0</v>
      </c>
      <c r="S605" s="134">
        <f t="shared" si="237"/>
        <v>2000</v>
      </c>
      <c r="T605" s="555">
        <f t="shared" si="237"/>
        <v>52000</v>
      </c>
      <c r="U605" s="134">
        <f t="shared" si="233"/>
        <v>0</v>
      </c>
      <c r="V605" s="319">
        <f t="shared" si="238"/>
        <v>40000</v>
      </c>
      <c r="W605" s="669">
        <f t="shared" si="238"/>
        <v>52000</v>
      </c>
      <c r="X605" s="669">
        <f t="shared" si="238"/>
        <v>52000</v>
      </c>
      <c r="Y605" s="660">
        <f t="shared" si="236"/>
        <v>1</v>
      </c>
      <c r="Z605" s="660">
        <f t="shared" si="237"/>
        <v>50000</v>
      </c>
    </row>
    <row r="606" spans="1:26" s="161" customFormat="1" ht="13.5" thickBot="1">
      <c r="A606" s="172" t="s">
        <v>338</v>
      </c>
      <c r="B606" s="120">
        <v>1</v>
      </c>
      <c r="C606" s="120"/>
      <c r="D606" s="120"/>
      <c r="E606" s="120"/>
      <c r="F606" s="120"/>
      <c r="G606" s="120"/>
      <c r="H606" s="120"/>
      <c r="I606" s="120"/>
      <c r="J606" s="120">
        <v>810</v>
      </c>
      <c r="K606" s="202">
        <v>3811</v>
      </c>
      <c r="L606" s="882" t="s">
        <v>339</v>
      </c>
      <c r="M606" s="872"/>
      <c r="N606" s="134">
        <v>45000</v>
      </c>
      <c r="O606" s="134">
        <v>65000</v>
      </c>
      <c r="P606" s="134">
        <v>51420</v>
      </c>
      <c r="Q606" s="134">
        <v>50000</v>
      </c>
      <c r="R606" s="126">
        <v>0</v>
      </c>
      <c r="S606" s="134">
        <v>2000</v>
      </c>
      <c r="T606" s="555">
        <v>52000</v>
      </c>
      <c r="U606" s="134">
        <f>W606-T606</f>
        <v>0</v>
      </c>
      <c r="V606" s="319">
        <v>40000</v>
      </c>
      <c r="W606" s="669">
        <v>52000</v>
      </c>
      <c r="X606" s="669">
        <v>52000</v>
      </c>
      <c r="Y606" s="660">
        <f t="shared" si="236"/>
        <v>1</v>
      </c>
      <c r="Z606" s="660">
        <v>50000</v>
      </c>
    </row>
    <row r="607" spans="1:50" s="439" customFormat="1" ht="12.75">
      <c r="A607" s="395"/>
      <c r="B607" s="277"/>
      <c r="C607" s="277"/>
      <c r="D607" s="277"/>
      <c r="E607" s="277"/>
      <c r="F607" s="277"/>
      <c r="G607" s="277"/>
      <c r="H607" s="277"/>
      <c r="I607" s="277"/>
      <c r="J607" s="277"/>
      <c r="K607" s="463"/>
      <c r="L607" s="463" t="s">
        <v>122</v>
      </c>
      <c r="M607" s="463"/>
      <c r="N607" s="526">
        <f aca="true" t="shared" si="239" ref="N607:Z607">N600</f>
        <v>50000</v>
      </c>
      <c r="O607" s="526">
        <f t="shared" si="239"/>
        <v>70000</v>
      </c>
      <c r="P607" s="526">
        <f t="shared" si="239"/>
        <v>51420</v>
      </c>
      <c r="Q607" s="526">
        <f t="shared" si="239"/>
        <v>60000</v>
      </c>
      <c r="R607" s="390">
        <f t="shared" si="239"/>
        <v>40000</v>
      </c>
      <c r="S607" s="526">
        <f t="shared" si="239"/>
        <v>62000</v>
      </c>
      <c r="T607" s="584">
        <f t="shared" si="239"/>
        <v>122000</v>
      </c>
      <c r="U607" s="526">
        <f t="shared" si="239"/>
        <v>-70000</v>
      </c>
      <c r="V607" s="391">
        <f>V600</f>
        <v>40000</v>
      </c>
      <c r="W607" s="461">
        <f>W600</f>
        <v>52000</v>
      </c>
      <c r="X607" s="461">
        <f>X600</f>
        <v>52000</v>
      </c>
      <c r="Y607" s="665">
        <f>X607/W607</f>
        <v>1</v>
      </c>
      <c r="Z607" s="665">
        <f t="shared" si="239"/>
        <v>60000</v>
      </c>
      <c r="AA607" s="250"/>
      <c r="AB607" s="250"/>
      <c r="AC607" s="250"/>
      <c r="AD607" s="250"/>
      <c r="AE607" s="250"/>
      <c r="AF607" s="250"/>
      <c r="AG607" s="250"/>
      <c r="AH607" s="250"/>
      <c r="AI607" s="250"/>
      <c r="AJ607" s="250"/>
      <c r="AK607" s="250"/>
      <c r="AL607" s="250"/>
      <c r="AM607" s="250"/>
      <c r="AN607" s="250"/>
      <c r="AO607" s="250"/>
      <c r="AP607" s="250"/>
      <c r="AQ607" s="250"/>
      <c r="AR607" s="250"/>
      <c r="AS607" s="250"/>
      <c r="AT607" s="250"/>
      <c r="AU607" s="250"/>
      <c r="AV607" s="250"/>
      <c r="AW607" s="250"/>
      <c r="AX607" s="250"/>
    </row>
    <row r="608" spans="1:26" ht="12.7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42"/>
      <c r="L608" s="42"/>
      <c r="M608" s="42"/>
      <c r="N608" s="46"/>
      <c r="O608" s="46"/>
      <c r="P608" s="46"/>
      <c r="Q608" s="46"/>
      <c r="R608" s="132"/>
      <c r="S608" s="46"/>
      <c r="T608" s="590"/>
      <c r="U608" s="46"/>
      <c r="V608" s="339"/>
      <c r="W608" s="680"/>
      <c r="X608" s="680"/>
      <c r="Y608" s="729"/>
      <c r="Z608" s="729"/>
    </row>
    <row r="609" spans="1:50" s="66" customFormat="1" ht="12.75">
      <c r="A609" s="277"/>
      <c r="B609" s="277"/>
      <c r="C609" s="277"/>
      <c r="D609" s="277"/>
      <c r="E609" s="277"/>
      <c r="F609" s="277"/>
      <c r="G609" s="277"/>
      <c r="H609" s="277"/>
      <c r="I609" s="277"/>
      <c r="J609" s="277"/>
      <c r="K609" s="141" t="s">
        <v>513</v>
      </c>
      <c r="L609" s="141" t="s">
        <v>116</v>
      </c>
      <c r="M609" s="141"/>
      <c r="N609" s="9"/>
      <c r="O609" s="9"/>
      <c r="P609" s="9"/>
      <c r="Q609" s="9"/>
      <c r="R609" s="146"/>
      <c r="S609" s="9"/>
      <c r="T609" s="597"/>
      <c r="U609" s="9"/>
      <c r="V609" s="318"/>
      <c r="W609" s="684"/>
      <c r="X609" s="684"/>
      <c r="Y609" s="739"/>
      <c r="Z609" s="739"/>
      <c r="AA609" s="250"/>
      <c r="AB609" s="250"/>
      <c r="AC609" s="250"/>
      <c r="AD609" s="250"/>
      <c r="AE609" s="250"/>
      <c r="AF609" s="250"/>
      <c r="AG609" s="250"/>
      <c r="AH609" s="250"/>
      <c r="AI609" s="250"/>
      <c r="AJ609" s="250"/>
      <c r="AK609" s="250"/>
      <c r="AL609" s="250"/>
      <c r="AM609" s="250"/>
      <c r="AN609" s="250"/>
      <c r="AO609" s="250"/>
      <c r="AP609" s="250"/>
      <c r="AQ609" s="250"/>
      <c r="AR609" s="250"/>
      <c r="AS609" s="250"/>
      <c r="AT609" s="250"/>
      <c r="AU609" s="250"/>
      <c r="AV609" s="250"/>
      <c r="AW609" s="250"/>
      <c r="AX609" s="250"/>
    </row>
    <row r="610" spans="1:50" s="66" customFormat="1" ht="12.75">
      <c r="A610" s="277" t="s">
        <v>341</v>
      </c>
      <c r="B610" s="277"/>
      <c r="C610" s="277"/>
      <c r="D610" s="277"/>
      <c r="E610" s="277"/>
      <c r="F610" s="277"/>
      <c r="G610" s="277"/>
      <c r="H610" s="277"/>
      <c r="I610" s="277"/>
      <c r="J610" s="277">
        <v>360</v>
      </c>
      <c r="K610" s="379" t="s">
        <v>55</v>
      </c>
      <c r="L610" s="377" t="s">
        <v>117</v>
      </c>
      <c r="M610" s="377"/>
      <c r="N610" s="511"/>
      <c r="O610" s="511"/>
      <c r="P610" s="511"/>
      <c r="Q610" s="511"/>
      <c r="R610" s="387"/>
      <c r="S610" s="511"/>
      <c r="T610" s="565"/>
      <c r="U610" s="511"/>
      <c r="V610" s="380"/>
      <c r="W610" s="435"/>
      <c r="X610" s="435"/>
      <c r="Y610" s="711"/>
      <c r="Z610" s="711"/>
      <c r="AA610" s="250"/>
      <c r="AB610" s="250"/>
      <c r="AC610" s="250"/>
      <c r="AD610" s="250"/>
      <c r="AE610" s="250"/>
      <c r="AF610" s="250"/>
      <c r="AG610" s="250"/>
      <c r="AH610" s="250"/>
      <c r="AI610" s="250"/>
      <c r="AJ610" s="250"/>
      <c r="AK610" s="250"/>
      <c r="AL610" s="250"/>
      <c r="AM610" s="250"/>
      <c r="AN610" s="250"/>
      <c r="AO610" s="250"/>
      <c r="AP610" s="250"/>
      <c r="AQ610" s="250"/>
      <c r="AR610" s="250"/>
      <c r="AS610" s="250"/>
      <c r="AT610" s="250"/>
      <c r="AU610" s="250"/>
      <c r="AV610" s="250"/>
      <c r="AW610" s="250"/>
      <c r="AX610" s="250"/>
    </row>
    <row r="611" spans="1:26" s="161" customFormat="1" ht="12.75">
      <c r="A611" s="172" t="s">
        <v>342</v>
      </c>
      <c r="B611" s="120">
        <v>1</v>
      </c>
      <c r="C611" s="120"/>
      <c r="D611" s="120"/>
      <c r="E611" s="120"/>
      <c r="F611" s="120"/>
      <c r="G611" s="120"/>
      <c r="H611" s="120"/>
      <c r="I611" s="120"/>
      <c r="J611" s="120">
        <v>360</v>
      </c>
      <c r="K611" s="125">
        <v>3</v>
      </c>
      <c r="L611" s="125" t="s">
        <v>0</v>
      </c>
      <c r="M611" s="125"/>
      <c r="N611" s="134">
        <f aca="true" t="shared" si="240" ref="N611:Z613">N612</f>
        <v>2000</v>
      </c>
      <c r="O611" s="134">
        <f t="shared" si="240"/>
        <v>0</v>
      </c>
      <c r="P611" s="134">
        <f t="shared" si="240"/>
        <v>0</v>
      </c>
      <c r="Q611" s="134">
        <f t="shared" si="240"/>
        <v>3000</v>
      </c>
      <c r="R611" s="126">
        <f t="shared" si="240"/>
        <v>0</v>
      </c>
      <c r="S611" s="134">
        <f t="shared" si="240"/>
        <v>0</v>
      </c>
      <c r="T611" s="555">
        <f t="shared" si="240"/>
        <v>3000</v>
      </c>
      <c r="U611" s="128">
        <f>W611-T611</f>
        <v>-3000</v>
      </c>
      <c r="V611" s="319">
        <f aca="true" t="shared" si="241" ref="V611:X613">V612</f>
        <v>0</v>
      </c>
      <c r="W611" s="669">
        <f t="shared" si="241"/>
        <v>0</v>
      </c>
      <c r="X611" s="669">
        <f t="shared" si="241"/>
        <v>0</v>
      </c>
      <c r="Y611" s="660" t="e">
        <f>X611/W611</f>
        <v>#DIV/0!</v>
      </c>
      <c r="Z611" s="660">
        <f t="shared" si="240"/>
        <v>3000</v>
      </c>
    </row>
    <row r="612" spans="1:26" s="161" customFormat="1" ht="12.75">
      <c r="A612" s="172" t="s">
        <v>342</v>
      </c>
      <c r="B612" s="120">
        <v>1</v>
      </c>
      <c r="C612" s="120"/>
      <c r="D612" s="120"/>
      <c r="E612" s="120"/>
      <c r="F612" s="120"/>
      <c r="G612" s="120"/>
      <c r="H612" s="120"/>
      <c r="I612" s="120"/>
      <c r="J612" s="120">
        <v>360</v>
      </c>
      <c r="K612" s="202">
        <v>38</v>
      </c>
      <c r="L612" s="183" t="s">
        <v>11</v>
      </c>
      <c r="M612" s="184"/>
      <c r="N612" s="134">
        <f t="shared" si="240"/>
        <v>2000</v>
      </c>
      <c r="O612" s="134">
        <f t="shared" si="240"/>
        <v>0</v>
      </c>
      <c r="P612" s="134">
        <f t="shared" si="240"/>
        <v>0</v>
      </c>
      <c r="Q612" s="134">
        <f t="shared" si="240"/>
        <v>3000</v>
      </c>
      <c r="R612" s="126">
        <f t="shared" si="240"/>
        <v>0</v>
      </c>
      <c r="S612" s="134">
        <f t="shared" si="240"/>
        <v>0</v>
      </c>
      <c r="T612" s="555">
        <f t="shared" si="240"/>
        <v>3000</v>
      </c>
      <c r="U612" s="128">
        <f>W612-T612</f>
        <v>-3000</v>
      </c>
      <c r="V612" s="319">
        <f t="shared" si="241"/>
        <v>0</v>
      </c>
      <c r="W612" s="669">
        <f t="shared" si="241"/>
        <v>0</v>
      </c>
      <c r="X612" s="669">
        <f t="shared" si="241"/>
        <v>0</v>
      </c>
      <c r="Y612" s="660" t="e">
        <f>X612/W612</f>
        <v>#DIV/0!</v>
      </c>
      <c r="Z612" s="660">
        <f t="shared" si="240"/>
        <v>3000</v>
      </c>
    </row>
    <row r="613" spans="1:26" s="161" customFormat="1" ht="12.75">
      <c r="A613" s="172" t="s">
        <v>342</v>
      </c>
      <c r="B613" s="120">
        <v>1</v>
      </c>
      <c r="C613" s="120"/>
      <c r="D613" s="120"/>
      <c r="E613" s="120"/>
      <c r="F613" s="120"/>
      <c r="G613" s="120"/>
      <c r="H613" s="120"/>
      <c r="I613" s="120"/>
      <c r="J613" s="120">
        <v>360</v>
      </c>
      <c r="K613" s="206">
        <v>381</v>
      </c>
      <c r="L613" s="199" t="s">
        <v>12</v>
      </c>
      <c r="M613" s="230"/>
      <c r="N613" s="128">
        <f t="shared" si="240"/>
        <v>2000</v>
      </c>
      <c r="O613" s="128">
        <f t="shared" si="240"/>
        <v>0</v>
      </c>
      <c r="P613" s="128">
        <f t="shared" si="240"/>
        <v>0</v>
      </c>
      <c r="Q613" s="128">
        <f t="shared" si="240"/>
        <v>3000</v>
      </c>
      <c r="R613" s="129">
        <f t="shared" si="240"/>
        <v>0</v>
      </c>
      <c r="S613" s="128">
        <f t="shared" si="240"/>
        <v>0</v>
      </c>
      <c r="T613" s="570">
        <f t="shared" si="240"/>
        <v>3000</v>
      </c>
      <c r="U613" s="128">
        <f>W613-T613</f>
        <v>-3000</v>
      </c>
      <c r="V613" s="329">
        <f t="shared" si="241"/>
        <v>0</v>
      </c>
      <c r="W613" s="686">
        <f t="shared" si="241"/>
        <v>0</v>
      </c>
      <c r="X613" s="686">
        <f t="shared" si="241"/>
        <v>0</v>
      </c>
      <c r="Y613" s="660" t="e">
        <f>X613/W613</f>
        <v>#DIV/0!</v>
      </c>
      <c r="Z613" s="664">
        <f t="shared" si="240"/>
        <v>3000</v>
      </c>
    </row>
    <row r="614" spans="1:26" s="161" customFormat="1" ht="13.5" thickBot="1">
      <c r="A614" s="172" t="s">
        <v>342</v>
      </c>
      <c r="B614" s="120">
        <v>1</v>
      </c>
      <c r="C614" s="120"/>
      <c r="D614" s="120"/>
      <c r="E614" s="120"/>
      <c r="F614" s="120"/>
      <c r="G614" s="120"/>
      <c r="H614" s="120"/>
      <c r="I614" s="120"/>
      <c r="J614" s="120">
        <v>360</v>
      </c>
      <c r="K614" s="194">
        <v>3811</v>
      </c>
      <c r="L614" s="231" t="s">
        <v>97</v>
      </c>
      <c r="M614" s="232"/>
      <c r="N614" s="128">
        <v>2000</v>
      </c>
      <c r="O614" s="128">
        <v>0</v>
      </c>
      <c r="P614" s="128">
        <v>0</v>
      </c>
      <c r="Q614" s="128">
        <v>3000</v>
      </c>
      <c r="R614" s="129">
        <v>0</v>
      </c>
      <c r="S614" s="128">
        <v>0</v>
      </c>
      <c r="T614" s="570">
        <v>3000</v>
      </c>
      <c r="U614" s="128">
        <f>W614-T614</f>
        <v>-3000</v>
      </c>
      <c r="V614" s="329">
        <v>0</v>
      </c>
      <c r="W614" s="686">
        <v>0</v>
      </c>
      <c r="X614" s="686">
        <v>0</v>
      </c>
      <c r="Y614" s="660" t="e">
        <f>X614/W614</f>
        <v>#DIV/0!</v>
      </c>
      <c r="Z614" s="664">
        <v>3000</v>
      </c>
    </row>
    <row r="615" spans="1:50" s="439" customFormat="1" ht="12.75">
      <c r="A615" s="395"/>
      <c r="B615" s="277"/>
      <c r="C615" s="277"/>
      <c r="D615" s="277"/>
      <c r="E615" s="277"/>
      <c r="F615" s="277"/>
      <c r="G615" s="277"/>
      <c r="H615" s="277"/>
      <c r="I615" s="277"/>
      <c r="J615" s="277"/>
      <c r="K615" s="463"/>
      <c r="L615" s="463" t="s">
        <v>122</v>
      </c>
      <c r="M615" s="463"/>
      <c r="N615" s="526">
        <f aca="true" t="shared" si="242" ref="N615:Z615">N611</f>
        <v>2000</v>
      </c>
      <c r="O615" s="526">
        <f t="shared" si="242"/>
        <v>0</v>
      </c>
      <c r="P615" s="526">
        <f t="shared" si="242"/>
        <v>0</v>
      </c>
      <c r="Q615" s="526">
        <f t="shared" si="242"/>
        <v>3000</v>
      </c>
      <c r="R615" s="390">
        <f t="shared" si="242"/>
        <v>0</v>
      </c>
      <c r="S615" s="526">
        <f t="shared" si="242"/>
        <v>0</v>
      </c>
      <c r="T615" s="584">
        <f t="shared" si="242"/>
        <v>3000</v>
      </c>
      <c r="U615" s="526">
        <f t="shared" si="242"/>
        <v>-3000</v>
      </c>
      <c r="V615" s="391">
        <f>V611</f>
        <v>0</v>
      </c>
      <c r="W615" s="461">
        <f>W611</f>
        <v>0</v>
      </c>
      <c r="X615" s="461">
        <f>X611</f>
        <v>0</v>
      </c>
      <c r="Y615" s="665" t="e">
        <f>X615/W615</f>
        <v>#DIV/0!</v>
      </c>
      <c r="Z615" s="665">
        <f t="shared" si="242"/>
        <v>3000</v>
      </c>
      <c r="AA615" s="250"/>
      <c r="AB615" s="250"/>
      <c r="AC615" s="250"/>
      <c r="AD615" s="250"/>
      <c r="AE615" s="250"/>
      <c r="AF615" s="250"/>
      <c r="AG615" s="250"/>
      <c r="AH615" s="250"/>
      <c r="AI615" s="250"/>
      <c r="AJ615" s="250"/>
      <c r="AK615" s="250"/>
      <c r="AL615" s="250"/>
      <c r="AM615" s="250"/>
      <c r="AN615" s="250"/>
      <c r="AO615" s="250"/>
      <c r="AP615" s="250"/>
      <c r="AQ615" s="250"/>
      <c r="AR615" s="250"/>
      <c r="AS615" s="250"/>
      <c r="AT615" s="250"/>
      <c r="AU615" s="250"/>
      <c r="AV615" s="250"/>
      <c r="AW615" s="250"/>
      <c r="AX615" s="250"/>
    </row>
    <row r="616" spans="1:26" ht="12.75">
      <c r="A616" s="396"/>
      <c r="B616" s="120"/>
      <c r="C616" s="120"/>
      <c r="D616" s="120"/>
      <c r="E616" s="120"/>
      <c r="F616" s="120"/>
      <c r="G616" s="120"/>
      <c r="H616" s="120"/>
      <c r="I616" s="120"/>
      <c r="J616" s="120"/>
      <c r="K616" s="42"/>
      <c r="L616" s="42"/>
      <c r="M616" s="42"/>
      <c r="N616" s="46"/>
      <c r="O616" s="46"/>
      <c r="P616" s="46"/>
      <c r="Q616" s="46"/>
      <c r="R616" s="132"/>
      <c r="S616" s="46"/>
      <c r="T616" s="590"/>
      <c r="U616" s="46"/>
      <c r="V616" s="339"/>
      <c r="W616" s="680"/>
      <c r="X616" s="680"/>
      <c r="Y616" s="729"/>
      <c r="Z616" s="729"/>
    </row>
    <row r="617" spans="1:50" s="66" customFormat="1" ht="12.75">
      <c r="A617" s="290"/>
      <c r="B617" s="290"/>
      <c r="C617" s="290"/>
      <c r="D617" s="290"/>
      <c r="E617" s="290"/>
      <c r="F617" s="290"/>
      <c r="G617" s="290"/>
      <c r="H617" s="290"/>
      <c r="I617" s="290"/>
      <c r="J617" s="290"/>
      <c r="K617" s="428" t="s">
        <v>340</v>
      </c>
      <c r="L617" s="428" t="s">
        <v>343</v>
      </c>
      <c r="M617" s="428"/>
      <c r="N617" s="47"/>
      <c r="O617" s="47"/>
      <c r="P617" s="47"/>
      <c r="Q617" s="47"/>
      <c r="R617" s="147"/>
      <c r="S617" s="47"/>
      <c r="T617" s="593"/>
      <c r="U617" s="47"/>
      <c r="V617" s="330"/>
      <c r="W617" s="690"/>
      <c r="X617" s="690"/>
      <c r="Y617" s="734"/>
      <c r="Z617" s="734"/>
      <c r="AA617" s="250"/>
      <c r="AB617" s="250"/>
      <c r="AC617" s="250"/>
      <c r="AD617" s="250"/>
      <c r="AE617" s="250"/>
      <c r="AF617" s="250"/>
      <c r="AG617" s="250"/>
      <c r="AH617" s="250"/>
      <c r="AI617" s="250"/>
      <c r="AJ617" s="250"/>
      <c r="AK617" s="250"/>
      <c r="AL617" s="250"/>
      <c r="AM617" s="250"/>
      <c r="AN617" s="250"/>
      <c r="AO617" s="250"/>
      <c r="AP617" s="250"/>
      <c r="AQ617" s="250"/>
      <c r="AR617" s="250"/>
      <c r="AS617" s="250"/>
      <c r="AT617" s="250"/>
      <c r="AU617" s="250"/>
      <c r="AV617" s="250"/>
      <c r="AW617" s="250"/>
      <c r="AX617" s="250"/>
    </row>
    <row r="618" spans="1:50" s="66" customFormat="1" ht="12.75">
      <c r="A618" s="277" t="s">
        <v>344</v>
      </c>
      <c r="B618" s="277"/>
      <c r="C618" s="277"/>
      <c r="D618" s="277"/>
      <c r="E618" s="277"/>
      <c r="F618" s="277"/>
      <c r="G618" s="277"/>
      <c r="H618" s="277"/>
      <c r="I618" s="277"/>
      <c r="J618" s="277"/>
      <c r="K618" s="379" t="s">
        <v>25</v>
      </c>
      <c r="L618" s="377" t="s">
        <v>68</v>
      </c>
      <c r="M618" s="379"/>
      <c r="N618" s="511"/>
      <c r="O618" s="511"/>
      <c r="P618" s="511"/>
      <c r="Q618" s="511"/>
      <c r="R618" s="387"/>
      <c r="S618" s="511"/>
      <c r="T618" s="565"/>
      <c r="U618" s="511"/>
      <c r="V618" s="380"/>
      <c r="W618" s="435"/>
      <c r="X618" s="435"/>
      <c r="Y618" s="711"/>
      <c r="Z618" s="711"/>
      <c r="AA618" s="250"/>
      <c r="AB618" s="250"/>
      <c r="AC618" s="250"/>
      <c r="AD618" s="250"/>
      <c r="AE618" s="250"/>
      <c r="AF618" s="250"/>
      <c r="AG618" s="250"/>
      <c r="AH618" s="250"/>
      <c r="AI618" s="250"/>
      <c r="AJ618" s="250"/>
      <c r="AK618" s="250"/>
      <c r="AL618" s="250"/>
      <c r="AM618" s="250"/>
      <c r="AN618" s="250"/>
      <c r="AO618" s="250"/>
      <c r="AP618" s="250"/>
      <c r="AQ618" s="250"/>
      <c r="AR618" s="250"/>
      <c r="AS618" s="250"/>
      <c r="AT618" s="250"/>
      <c r="AU618" s="250"/>
      <c r="AV618" s="250"/>
      <c r="AW618" s="250"/>
      <c r="AX618" s="250"/>
    </row>
    <row r="619" spans="1:26" s="161" customFormat="1" ht="12.75">
      <c r="A619" s="172" t="s">
        <v>346</v>
      </c>
      <c r="B619" s="120">
        <v>1</v>
      </c>
      <c r="C619" s="120"/>
      <c r="D619" s="120"/>
      <c r="E619" s="120"/>
      <c r="F619" s="120"/>
      <c r="G619" s="120"/>
      <c r="H619" s="120"/>
      <c r="I619" s="120"/>
      <c r="J619" s="120">
        <v>1070</v>
      </c>
      <c r="K619" s="125">
        <v>3</v>
      </c>
      <c r="L619" s="125" t="s">
        <v>0</v>
      </c>
      <c r="M619" s="125"/>
      <c r="N619" s="134">
        <f aca="true" t="shared" si="243" ref="N619:Z620">N620</f>
        <v>60000</v>
      </c>
      <c r="O619" s="134">
        <f t="shared" si="243"/>
        <v>86000</v>
      </c>
      <c r="P619" s="134">
        <f t="shared" si="243"/>
        <v>70000</v>
      </c>
      <c r="Q619" s="134">
        <f t="shared" si="243"/>
        <v>90000</v>
      </c>
      <c r="R619" s="126">
        <f t="shared" si="243"/>
        <v>0</v>
      </c>
      <c r="S619" s="134">
        <f t="shared" si="243"/>
        <v>10000</v>
      </c>
      <c r="T619" s="555">
        <f t="shared" si="243"/>
        <v>100000</v>
      </c>
      <c r="U619" s="128">
        <f>W619-T619</f>
        <v>5000</v>
      </c>
      <c r="V619" s="319">
        <f aca="true" t="shared" si="244" ref="V619:X620">V620</f>
        <v>71850</v>
      </c>
      <c r="W619" s="669">
        <f t="shared" si="244"/>
        <v>105000</v>
      </c>
      <c r="X619" s="669">
        <f t="shared" si="244"/>
        <v>90603</v>
      </c>
      <c r="Y619" s="660">
        <f aca="true" t="shared" si="245" ref="Y619:Y624">X619/W619</f>
        <v>0.8628857142857143</v>
      </c>
      <c r="Z619" s="660">
        <f t="shared" si="243"/>
        <v>90000</v>
      </c>
    </row>
    <row r="620" spans="1:26" s="161" customFormat="1" ht="12.75">
      <c r="A620" s="172" t="s">
        <v>346</v>
      </c>
      <c r="B620" s="120">
        <v>1</v>
      </c>
      <c r="C620" s="120"/>
      <c r="D620" s="120"/>
      <c r="E620" s="120"/>
      <c r="F620" s="120"/>
      <c r="G620" s="120"/>
      <c r="H620" s="120"/>
      <c r="I620" s="120"/>
      <c r="J620" s="120">
        <v>1070</v>
      </c>
      <c r="K620" s="202">
        <v>37</v>
      </c>
      <c r="L620" s="202" t="s">
        <v>31</v>
      </c>
      <c r="M620" s="202"/>
      <c r="N620" s="134">
        <f t="shared" si="243"/>
        <v>60000</v>
      </c>
      <c r="O620" s="134">
        <f t="shared" si="243"/>
        <v>86000</v>
      </c>
      <c r="P620" s="134">
        <f t="shared" si="243"/>
        <v>70000</v>
      </c>
      <c r="Q620" s="134">
        <f t="shared" si="243"/>
        <v>90000</v>
      </c>
      <c r="R620" s="126">
        <f t="shared" si="243"/>
        <v>0</v>
      </c>
      <c r="S620" s="134">
        <f t="shared" si="243"/>
        <v>10000</v>
      </c>
      <c r="T620" s="555">
        <f t="shared" si="243"/>
        <v>100000</v>
      </c>
      <c r="U620" s="128">
        <f>W620-T620</f>
        <v>5000</v>
      </c>
      <c r="V620" s="319">
        <f t="shared" si="244"/>
        <v>71850</v>
      </c>
      <c r="W620" s="669">
        <f t="shared" si="244"/>
        <v>105000</v>
      </c>
      <c r="X620" s="669">
        <f t="shared" si="244"/>
        <v>90603</v>
      </c>
      <c r="Y620" s="660">
        <f t="shared" si="245"/>
        <v>0.8628857142857143</v>
      </c>
      <c r="Z620" s="660">
        <f t="shared" si="243"/>
        <v>90000</v>
      </c>
    </row>
    <row r="621" spans="1:26" s="161" customFormat="1" ht="12.75">
      <c r="A621" s="172" t="s">
        <v>346</v>
      </c>
      <c r="B621" s="120">
        <v>1</v>
      </c>
      <c r="C621" s="120"/>
      <c r="D621" s="120"/>
      <c r="E621" s="120"/>
      <c r="F621" s="120"/>
      <c r="G621" s="120"/>
      <c r="H621" s="120"/>
      <c r="I621" s="120"/>
      <c r="J621" s="120">
        <v>1070</v>
      </c>
      <c r="K621" s="169">
        <v>372</v>
      </c>
      <c r="L621" s="169" t="s">
        <v>35</v>
      </c>
      <c r="M621" s="169"/>
      <c r="N621" s="134">
        <f aca="true" t="shared" si="246" ref="N621:Z621">N622+N623</f>
        <v>60000</v>
      </c>
      <c r="O621" s="134">
        <f>O622+O623</f>
        <v>86000</v>
      </c>
      <c r="P621" s="134">
        <f>P622+P623</f>
        <v>70000</v>
      </c>
      <c r="Q621" s="134">
        <f t="shared" si="246"/>
        <v>90000</v>
      </c>
      <c r="R621" s="126">
        <f t="shared" si="246"/>
        <v>0</v>
      </c>
      <c r="S621" s="134">
        <f t="shared" si="246"/>
        <v>10000</v>
      </c>
      <c r="T621" s="555">
        <f t="shared" si="246"/>
        <v>100000</v>
      </c>
      <c r="U621" s="128">
        <f>W621-T621</f>
        <v>5000</v>
      </c>
      <c r="V621" s="319">
        <f>V622+V623</f>
        <v>71850</v>
      </c>
      <c r="W621" s="669">
        <f>W622+W623</f>
        <v>105000</v>
      </c>
      <c r="X621" s="669">
        <f>X622+X623</f>
        <v>90603</v>
      </c>
      <c r="Y621" s="660">
        <f t="shared" si="245"/>
        <v>0.8628857142857143</v>
      </c>
      <c r="Z621" s="660">
        <f t="shared" si="246"/>
        <v>90000</v>
      </c>
    </row>
    <row r="622" spans="1:26" s="161" customFormat="1" ht="12.75">
      <c r="A622" s="172" t="s">
        <v>346</v>
      </c>
      <c r="B622" s="120">
        <v>1</v>
      </c>
      <c r="C622" s="120"/>
      <c r="D622" s="120"/>
      <c r="E622" s="120"/>
      <c r="F622" s="120"/>
      <c r="G622" s="120"/>
      <c r="H622" s="120"/>
      <c r="I622" s="120"/>
      <c r="J622" s="120">
        <v>1070</v>
      </c>
      <c r="K622" s="194">
        <v>3721</v>
      </c>
      <c r="L622" s="194" t="s">
        <v>368</v>
      </c>
      <c r="M622" s="194"/>
      <c r="N622" s="128">
        <v>40000</v>
      </c>
      <c r="O622" s="128">
        <v>72000</v>
      </c>
      <c r="P622" s="128">
        <v>61000</v>
      </c>
      <c r="Q622" s="128">
        <v>75000</v>
      </c>
      <c r="R622" s="129">
        <v>0</v>
      </c>
      <c r="S622" s="128">
        <v>10000</v>
      </c>
      <c r="T622" s="570">
        <v>85000</v>
      </c>
      <c r="U622" s="128">
        <f>W622-T622</f>
        <v>0</v>
      </c>
      <c r="V622" s="329">
        <v>51850</v>
      </c>
      <c r="W622" s="686">
        <v>85000</v>
      </c>
      <c r="X622" s="686">
        <v>76638</v>
      </c>
      <c r="Y622" s="660">
        <f t="shared" si="245"/>
        <v>0.9016235294117647</v>
      </c>
      <c r="Z622" s="664">
        <v>75000</v>
      </c>
    </row>
    <row r="623" spans="1:26" s="161" customFormat="1" ht="13.5" thickBot="1">
      <c r="A623" s="172" t="s">
        <v>346</v>
      </c>
      <c r="B623" s="120">
        <v>1</v>
      </c>
      <c r="C623" s="120"/>
      <c r="D623" s="120"/>
      <c r="E623" s="120"/>
      <c r="F623" s="120"/>
      <c r="G623" s="120"/>
      <c r="H623" s="120"/>
      <c r="I623" s="120"/>
      <c r="J623" s="120">
        <v>1070</v>
      </c>
      <c r="K623" s="194">
        <v>3721</v>
      </c>
      <c r="L623" s="194" t="s">
        <v>492</v>
      </c>
      <c r="M623" s="194"/>
      <c r="N623" s="128">
        <v>20000</v>
      </c>
      <c r="O623" s="128">
        <v>14000</v>
      </c>
      <c r="P623" s="128">
        <v>9000</v>
      </c>
      <c r="Q623" s="128">
        <v>15000</v>
      </c>
      <c r="R623" s="129">
        <v>0</v>
      </c>
      <c r="S623" s="128">
        <v>0</v>
      </c>
      <c r="T623" s="570">
        <v>15000</v>
      </c>
      <c r="U623" s="128">
        <f>W623-T623</f>
        <v>5000</v>
      </c>
      <c r="V623" s="329">
        <v>20000</v>
      </c>
      <c r="W623" s="686">
        <v>20000</v>
      </c>
      <c r="X623" s="686">
        <v>13965</v>
      </c>
      <c r="Y623" s="660">
        <f t="shared" si="245"/>
        <v>0.69825</v>
      </c>
      <c r="Z623" s="664">
        <v>15000</v>
      </c>
    </row>
    <row r="624" spans="1:50" s="439" customFormat="1" ht="12.75">
      <c r="A624" s="395"/>
      <c r="B624" s="277"/>
      <c r="C624" s="277"/>
      <c r="D624" s="277"/>
      <c r="E624" s="277"/>
      <c r="F624" s="277"/>
      <c r="G624" s="277"/>
      <c r="H624" s="277"/>
      <c r="I624" s="277"/>
      <c r="J624" s="277"/>
      <c r="K624" s="463"/>
      <c r="L624" s="463" t="s">
        <v>122</v>
      </c>
      <c r="M624" s="463"/>
      <c r="N624" s="526">
        <f aca="true" t="shared" si="247" ref="N624:Z624">N619</f>
        <v>60000</v>
      </c>
      <c r="O624" s="526">
        <f t="shared" si="247"/>
        <v>86000</v>
      </c>
      <c r="P624" s="526">
        <f t="shared" si="247"/>
        <v>70000</v>
      </c>
      <c r="Q624" s="526">
        <f t="shared" si="247"/>
        <v>90000</v>
      </c>
      <c r="R624" s="390">
        <f t="shared" si="247"/>
        <v>0</v>
      </c>
      <c r="S624" s="526">
        <f t="shared" si="247"/>
        <v>10000</v>
      </c>
      <c r="T624" s="584">
        <f t="shared" si="247"/>
        <v>100000</v>
      </c>
      <c r="U624" s="526">
        <f t="shared" si="247"/>
        <v>5000</v>
      </c>
      <c r="V624" s="391">
        <f>V619</f>
        <v>71850</v>
      </c>
      <c r="W624" s="461">
        <f>W619</f>
        <v>105000</v>
      </c>
      <c r="X624" s="461">
        <f>X619</f>
        <v>90603</v>
      </c>
      <c r="Y624" s="665">
        <f t="shared" si="245"/>
        <v>0.8628857142857143</v>
      </c>
      <c r="Z624" s="665">
        <f t="shared" si="247"/>
        <v>90000</v>
      </c>
      <c r="AA624" s="250"/>
      <c r="AB624" s="250"/>
      <c r="AC624" s="250"/>
      <c r="AD624" s="250"/>
      <c r="AE624" s="250"/>
      <c r="AF624" s="250"/>
      <c r="AG624" s="250"/>
      <c r="AH624" s="250"/>
      <c r="AI624" s="250"/>
      <c r="AJ624" s="250"/>
      <c r="AK624" s="250"/>
      <c r="AL624" s="250"/>
      <c r="AM624" s="250"/>
      <c r="AN624" s="250"/>
      <c r="AO624" s="250"/>
      <c r="AP624" s="250"/>
      <c r="AQ624" s="250"/>
      <c r="AR624" s="250"/>
      <c r="AS624" s="250"/>
      <c r="AT624" s="250"/>
      <c r="AU624" s="250"/>
      <c r="AV624" s="250"/>
      <c r="AW624" s="250"/>
      <c r="AX624" s="250"/>
    </row>
    <row r="625" spans="1:26" ht="12.75">
      <c r="A625" s="396"/>
      <c r="B625" s="120"/>
      <c r="C625" s="120"/>
      <c r="D625" s="120"/>
      <c r="E625" s="120"/>
      <c r="F625" s="120"/>
      <c r="G625" s="120"/>
      <c r="H625" s="120"/>
      <c r="I625" s="120"/>
      <c r="J625" s="120"/>
      <c r="K625" s="42"/>
      <c r="L625" s="42"/>
      <c r="M625" s="42"/>
      <c r="N625" s="46"/>
      <c r="O625" s="46"/>
      <c r="P625" s="46"/>
      <c r="Q625" s="46"/>
      <c r="R625" s="132"/>
      <c r="S625" s="46"/>
      <c r="T625" s="590"/>
      <c r="U625" s="46"/>
      <c r="V625" s="339"/>
      <c r="W625" s="680"/>
      <c r="X625" s="680"/>
      <c r="Y625" s="729"/>
      <c r="Z625" s="729"/>
    </row>
    <row r="626" spans="1:50" s="66" customFormat="1" ht="12.75">
      <c r="A626" s="277" t="s">
        <v>347</v>
      </c>
      <c r="B626" s="277"/>
      <c r="C626" s="277"/>
      <c r="D626" s="277"/>
      <c r="E626" s="277"/>
      <c r="F626" s="277"/>
      <c r="G626" s="277"/>
      <c r="H626" s="277"/>
      <c r="I626" s="277"/>
      <c r="J626" s="483" t="s">
        <v>132</v>
      </c>
      <c r="K626" s="379" t="s">
        <v>25</v>
      </c>
      <c r="L626" s="377" t="s">
        <v>532</v>
      </c>
      <c r="M626" s="379"/>
      <c r="N626" s="511"/>
      <c r="O626" s="511"/>
      <c r="P626" s="511"/>
      <c r="Q626" s="511"/>
      <c r="R626" s="387"/>
      <c r="S626" s="511"/>
      <c r="T626" s="565"/>
      <c r="U626" s="511"/>
      <c r="V626" s="380"/>
      <c r="W626" s="435"/>
      <c r="X626" s="435"/>
      <c r="Y626" s="711"/>
      <c r="Z626" s="711"/>
      <c r="AA626" s="250"/>
      <c r="AB626" s="250"/>
      <c r="AC626" s="250"/>
      <c r="AD626" s="250"/>
      <c r="AE626" s="250"/>
      <c r="AF626" s="250"/>
      <c r="AG626" s="250"/>
      <c r="AH626" s="250"/>
      <c r="AI626" s="250"/>
      <c r="AJ626" s="250"/>
      <c r="AK626" s="250"/>
      <c r="AL626" s="250"/>
      <c r="AM626" s="250"/>
      <c r="AN626" s="250"/>
      <c r="AO626" s="250"/>
      <c r="AP626" s="250"/>
      <c r="AQ626" s="250"/>
      <c r="AR626" s="250"/>
      <c r="AS626" s="250"/>
      <c r="AT626" s="250"/>
      <c r="AU626" s="250"/>
      <c r="AV626" s="250"/>
      <c r="AW626" s="250"/>
      <c r="AX626" s="250"/>
    </row>
    <row r="627" spans="1:26" s="161" customFormat="1" ht="12.75">
      <c r="A627" s="172" t="s">
        <v>347</v>
      </c>
      <c r="B627" s="120">
        <v>1</v>
      </c>
      <c r="C627" s="120"/>
      <c r="D627" s="120"/>
      <c r="E627" s="120"/>
      <c r="F627" s="120"/>
      <c r="G627" s="120"/>
      <c r="H627" s="120"/>
      <c r="I627" s="120"/>
      <c r="J627" s="195" t="s">
        <v>132</v>
      </c>
      <c r="K627" s="125">
        <v>3</v>
      </c>
      <c r="L627" s="125" t="s">
        <v>0</v>
      </c>
      <c r="M627" s="125"/>
      <c r="N627" s="134">
        <f aca="true" t="shared" si="248" ref="N627:Z629">N628</f>
        <v>500000</v>
      </c>
      <c r="O627" s="134">
        <f t="shared" si="248"/>
        <v>430000</v>
      </c>
      <c r="P627" s="134">
        <f t="shared" si="248"/>
        <v>451250</v>
      </c>
      <c r="Q627" s="134">
        <f t="shared" si="248"/>
        <v>500000</v>
      </c>
      <c r="R627" s="126">
        <f t="shared" si="248"/>
        <v>0</v>
      </c>
      <c r="S627" s="134">
        <f t="shared" si="248"/>
        <v>0</v>
      </c>
      <c r="T627" s="555">
        <f t="shared" si="248"/>
        <v>500000</v>
      </c>
      <c r="U627" s="128">
        <f>W627-T627</f>
        <v>-100000</v>
      </c>
      <c r="V627" s="319">
        <f aca="true" t="shared" si="249" ref="V627:X629">V628</f>
        <v>210190</v>
      </c>
      <c r="W627" s="669">
        <f t="shared" si="249"/>
        <v>400000</v>
      </c>
      <c r="X627" s="669">
        <f t="shared" si="249"/>
        <v>422750</v>
      </c>
      <c r="Y627" s="660">
        <f>X627/W627</f>
        <v>1.056875</v>
      </c>
      <c r="Z627" s="660">
        <f t="shared" si="248"/>
        <v>500000</v>
      </c>
    </row>
    <row r="628" spans="1:26" s="161" customFormat="1" ht="12.75">
      <c r="A628" s="172" t="s">
        <v>347</v>
      </c>
      <c r="B628" s="120">
        <v>1</v>
      </c>
      <c r="C628" s="120"/>
      <c r="D628" s="120"/>
      <c r="E628" s="120"/>
      <c r="F628" s="120"/>
      <c r="G628" s="120"/>
      <c r="H628" s="120"/>
      <c r="I628" s="120"/>
      <c r="J628" s="195" t="s">
        <v>132</v>
      </c>
      <c r="K628" s="202">
        <v>37</v>
      </c>
      <c r="L628" s="202" t="s">
        <v>31</v>
      </c>
      <c r="M628" s="202"/>
      <c r="N628" s="134">
        <f t="shared" si="248"/>
        <v>500000</v>
      </c>
      <c r="O628" s="134">
        <f t="shared" si="248"/>
        <v>430000</v>
      </c>
      <c r="P628" s="134">
        <f t="shared" si="248"/>
        <v>451250</v>
      </c>
      <c r="Q628" s="134">
        <f>Q629</f>
        <v>500000</v>
      </c>
      <c r="R628" s="126">
        <f t="shared" si="248"/>
        <v>0</v>
      </c>
      <c r="S628" s="134">
        <f t="shared" si="248"/>
        <v>0</v>
      </c>
      <c r="T628" s="555">
        <f>T629</f>
        <v>500000</v>
      </c>
      <c r="U628" s="128">
        <f>W628-T628</f>
        <v>-100000</v>
      </c>
      <c r="V628" s="319">
        <f t="shared" si="249"/>
        <v>210190</v>
      </c>
      <c r="W628" s="669">
        <f t="shared" si="249"/>
        <v>400000</v>
      </c>
      <c r="X628" s="669">
        <f t="shared" si="249"/>
        <v>422750</v>
      </c>
      <c r="Y628" s="660">
        <f>X628/W628</f>
        <v>1.056875</v>
      </c>
      <c r="Z628" s="660">
        <f>Z629</f>
        <v>500000</v>
      </c>
    </row>
    <row r="629" spans="1:26" s="161" customFormat="1" ht="12.75">
      <c r="A629" s="172" t="s">
        <v>347</v>
      </c>
      <c r="B629" s="120">
        <v>1</v>
      </c>
      <c r="C629" s="120"/>
      <c r="D629" s="120"/>
      <c r="E629" s="120"/>
      <c r="F629" s="120"/>
      <c r="G629" s="120"/>
      <c r="H629" s="120"/>
      <c r="I629" s="120"/>
      <c r="J629" s="195" t="s">
        <v>132</v>
      </c>
      <c r="K629" s="174">
        <v>372</v>
      </c>
      <c r="L629" s="174" t="s">
        <v>35</v>
      </c>
      <c r="M629" s="174"/>
      <c r="N629" s="134">
        <f t="shared" si="248"/>
        <v>500000</v>
      </c>
      <c r="O629" s="134">
        <f t="shared" si="248"/>
        <v>430000</v>
      </c>
      <c r="P629" s="134">
        <f t="shared" si="248"/>
        <v>451250</v>
      </c>
      <c r="Q629" s="134">
        <f t="shared" si="248"/>
        <v>500000</v>
      </c>
      <c r="R629" s="126">
        <f t="shared" si="248"/>
        <v>0</v>
      </c>
      <c r="S629" s="134">
        <f t="shared" si="248"/>
        <v>0</v>
      </c>
      <c r="T629" s="555">
        <f t="shared" si="248"/>
        <v>500000</v>
      </c>
      <c r="U629" s="128">
        <f>W629-T629</f>
        <v>-100000</v>
      </c>
      <c r="V629" s="319">
        <f t="shared" si="249"/>
        <v>210190</v>
      </c>
      <c r="W629" s="669">
        <f t="shared" si="249"/>
        <v>400000</v>
      </c>
      <c r="X629" s="669">
        <f t="shared" si="249"/>
        <v>422750</v>
      </c>
      <c r="Y629" s="660">
        <f>X629/W629</f>
        <v>1.056875</v>
      </c>
      <c r="Z629" s="660">
        <f t="shared" si="248"/>
        <v>500000</v>
      </c>
    </row>
    <row r="630" spans="1:26" s="161" customFormat="1" ht="13.5" thickBot="1">
      <c r="A630" s="172" t="s">
        <v>347</v>
      </c>
      <c r="B630" s="120">
        <v>1</v>
      </c>
      <c r="C630" s="120"/>
      <c r="D630" s="120"/>
      <c r="E630" s="120"/>
      <c r="F630" s="120"/>
      <c r="G630" s="120"/>
      <c r="H630" s="120"/>
      <c r="I630" s="120"/>
      <c r="J630" s="195" t="s">
        <v>132</v>
      </c>
      <c r="K630" s="194">
        <v>3721</v>
      </c>
      <c r="L630" s="882" t="s">
        <v>368</v>
      </c>
      <c r="M630" s="883"/>
      <c r="N630" s="128">
        <v>500000</v>
      </c>
      <c r="O630" s="128">
        <v>430000</v>
      </c>
      <c r="P630" s="128">
        <v>451250</v>
      </c>
      <c r="Q630" s="128">
        <v>500000</v>
      </c>
      <c r="R630" s="129">
        <v>0</v>
      </c>
      <c r="S630" s="128">
        <v>0</v>
      </c>
      <c r="T630" s="570">
        <v>500000</v>
      </c>
      <c r="U630" s="128">
        <f>W630-T630</f>
        <v>-100000</v>
      </c>
      <c r="V630" s="329">
        <v>210190</v>
      </c>
      <c r="W630" s="686">
        <v>400000</v>
      </c>
      <c r="X630" s="686">
        <v>422750</v>
      </c>
      <c r="Y630" s="660">
        <f>X630/W630</f>
        <v>1.056875</v>
      </c>
      <c r="Z630" s="664">
        <v>500000</v>
      </c>
    </row>
    <row r="631" spans="1:50" s="439" customFormat="1" ht="12.75">
      <c r="A631" s="395"/>
      <c r="B631" s="277"/>
      <c r="C631" s="277"/>
      <c r="D631" s="277"/>
      <c r="E631" s="277"/>
      <c r="F631" s="277"/>
      <c r="G631" s="277"/>
      <c r="H631" s="277"/>
      <c r="I631" s="277"/>
      <c r="J631" s="277"/>
      <c r="K631" s="463"/>
      <c r="L631" s="463" t="s">
        <v>122</v>
      </c>
      <c r="M631" s="463"/>
      <c r="N631" s="526">
        <f aca="true" t="shared" si="250" ref="N631:Z631">N627</f>
        <v>500000</v>
      </c>
      <c r="O631" s="526">
        <f t="shared" si="250"/>
        <v>430000</v>
      </c>
      <c r="P631" s="526">
        <f t="shared" si="250"/>
        <v>451250</v>
      </c>
      <c r="Q631" s="526">
        <f t="shared" si="250"/>
        <v>500000</v>
      </c>
      <c r="R631" s="390">
        <f t="shared" si="250"/>
        <v>0</v>
      </c>
      <c r="S631" s="526">
        <f t="shared" si="250"/>
        <v>0</v>
      </c>
      <c r="T631" s="584">
        <f t="shared" si="250"/>
        <v>500000</v>
      </c>
      <c r="U631" s="526">
        <f t="shared" si="250"/>
        <v>-100000</v>
      </c>
      <c r="V631" s="391">
        <f>V627</f>
        <v>210190</v>
      </c>
      <c r="W631" s="461">
        <f>W627</f>
        <v>400000</v>
      </c>
      <c r="X631" s="461">
        <f>X627</f>
        <v>422750</v>
      </c>
      <c r="Y631" s="665">
        <f>X631/W631</f>
        <v>1.056875</v>
      </c>
      <c r="Z631" s="665">
        <f t="shared" si="250"/>
        <v>500000</v>
      </c>
      <c r="AA631" s="250"/>
      <c r="AB631" s="250"/>
      <c r="AC631" s="250"/>
      <c r="AD631" s="250"/>
      <c r="AE631" s="250"/>
      <c r="AF631" s="250"/>
      <c r="AG631" s="250"/>
      <c r="AH631" s="250"/>
      <c r="AI631" s="250"/>
      <c r="AJ631" s="250"/>
      <c r="AK631" s="250"/>
      <c r="AL631" s="250"/>
      <c r="AM631" s="250"/>
      <c r="AN631" s="250"/>
      <c r="AO631" s="250"/>
      <c r="AP631" s="250"/>
      <c r="AQ631" s="250"/>
      <c r="AR631" s="250"/>
      <c r="AS631" s="250"/>
      <c r="AT631" s="250"/>
      <c r="AU631" s="250"/>
      <c r="AV631" s="250"/>
      <c r="AW631" s="250"/>
      <c r="AX631" s="250"/>
    </row>
    <row r="632" spans="1:26" ht="12.75">
      <c r="A632" s="396"/>
      <c r="B632" s="120"/>
      <c r="C632" s="120"/>
      <c r="D632" s="120"/>
      <c r="E632" s="120"/>
      <c r="F632" s="120"/>
      <c r="G632" s="120"/>
      <c r="H632" s="120"/>
      <c r="I632" s="120"/>
      <c r="J632" s="120"/>
      <c r="K632" s="19"/>
      <c r="L632" s="19"/>
      <c r="M632" s="19"/>
      <c r="N632" s="27"/>
      <c r="O632" s="27"/>
      <c r="P632" s="27"/>
      <c r="Q632" s="27"/>
      <c r="R632" s="145"/>
      <c r="S632" s="27"/>
      <c r="T632" s="560"/>
      <c r="U632" s="27"/>
      <c r="V632" s="323"/>
      <c r="W632" s="680"/>
      <c r="X632" s="680"/>
      <c r="Y632" s="709"/>
      <c r="Z632" s="709"/>
    </row>
    <row r="633" spans="1:50" s="239" customFormat="1" ht="36" customHeight="1">
      <c r="A633" s="432" t="s">
        <v>348</v>
      </c>
      <c r="B633" s="432"/>
      <c r="C633" s="432"/>
      <c r="D633" s="432"/>
      <c r="E633" s="432"/>
      <c r="F633" s="432"/>
      <c r="G633" s="432"/>
      <c r="H633" s="432"/>
      <c r="I633" s="432"/>
      <c r="J633" s="432">
        <v>1070</v>
      </c>
      <c r="K633" s="459" t="s">
        <v>25</v>
      </c>
      <c r="L633" s="895" t="s">
        <v>611</v>
      </c>
      <c r="M633" s="834"/>
      <c r="N633" s="511"/>
      <c r="O633" s="511"/>
      <c r="P633" s="511"/>
      <c r="Q633" s="511"/>
      <c r="R633" s="435"/>
      <c r="S633" s="511"/>
      <c r="T633" s="565"/>
      <c r="U633" s="511"/>
      <c r="V633" s="436"/>
      <c r="W633" s="435"/>
      <c r="X633" s="435"/>
      <c r="Y633" s="711"/>
      <c r="Z633" s="711"/>
      <c r="AA633" s="258"/>
      <c r="AB633" s="258"/>
      <c r="AC633" s="258"/>
      <c r="AD633" s="258"/>
      <c r="AE633" s="258"/>
      <c r="AF633" s="258"/>
      <c r="AG633" s="258"/>
      <c r="AH633" s="258"/>
      <c r="AI633" s="258"/>
      <c r="AJ633" s="258"/>
      <c r="AK633" s="258"/>
      <c r="AL633" s="258"/>
      <c r="AM633" s="258"/>
      <c r="AN633" s="258"/>
      <c r="AO633" s="258"/>
      <c r="AP633" s="258"/>
      <c r="AQ633" s="258"/>
      <c r="AR633" s="258"/>
      <c r="AS633" s="258"/>
      <c r="AT633" s="258"/>
      <c r="AU633" s="258"/>
      <c r="AV633" s="258"/>
      <c r="AW633" s="258"/>
      <c r="AX633" s="258"/>
    </row>
    <row r="634" spans="1:26" s="161" customFormat="1" ht="12.75">
      <c r="A634" s="172" t="s">
        <v>348</v>
      </c>
      <c r="B634" s="120"/>
      <c r="C634" s="120"/>
      <c r="D634" s="120"/>
      <c r="E634" s="120"/>
      <c r="F634" s="120">
        <v>5</v>
      </c>
      <c r="G634" s="120"/>
      <c r="H634" s="120"/>
      <c r="I634" s="120"/>
      <c r="J634" s="120">
        <v>1070</v>
      </c>
      <c r="K634" s="125">
        <v>3</v>
      </c>
      <c r="L634" s="125" t="s">
        <v>0</v>
      </c>
      <c r="M634" s="125"/>
      <c r="N634" s="134">
        <f aca="true" t="shared" si="251" ref="N634:Z634">N635+N641+N652</f>
        <v>93000</v>
      </c>
      <c r="O634" s="134">
        <v>0</v>
      </c>
      <c r="P634" s="134">
        <v>0</v>
      </c>
      <c r="Q634" s="134">
        <f t="shared" si="251"/>
        <v>0</v>
      </c>
      <c r="R634" s="126">
        <f t="shared" si="251"/>
        <v>585019</v>
      </c>
      <c r="S634" s="134">
        <f t="shared" si="251"/>
        <v>566800</v>
      </c>
      <c r="T634" s="555">
        <f t="shared" si="251"/>
        <v>566800</v>
      </c>
      <c r="U634" s="128">
        <f aca="true" t="shared" si="252" ref="U634:U654">W634-T634</f>
        <v>-566800</v>
      </c>
      <c r="V634" s="319">
        <f>V634:V660=V635+V641+V652</f>
        <v>0</v>
      </c>
      <c r="W634" s="669">
        <f>W635+W641+W652</f>
        <v>0</v>
      </c>
      <c r="X634" s="669">
        <f>X635+X641+X652</f>
        <v>0</v>
      </c>
      <c r="Y634" s="660" t="e">
        <f>X634/W634</f>
        <v>#DIV/0!</v>
      </c>
      <c r="Z634" s="660">
        <f t="shared" si="251"/>
        <v>327886</v>
      </c>
    </row>
    <row r="635" spans="1:26" s="161" customFormat="1" ht="12.75">
      <c r="A635" s="172" t="s">
        <v>348</v>
      </c>
      <c r="B635" s="120"/>
      <c r="C635" s="120"/>
      <c r="D635" s="120"/>
      <c r="E635" s="120"/>
      <c r="F635" s="120">
        <v>5</v>
      </c>
      <c r="G635" s="120"/>
      <c r="H635" s="120"/>
      <c r="I635" s="120"/>
      <c r="J635" s="120">
        <v>1070</v>
      </c>
      <c r="K635" s="202">
        <v>31</v>
      </c>
      <c r="L635" s="202" t="s">
        <v>2</v>
      </c>
      <c r="M635" s="202"/>
      <c r="N635" s="134">
        <f aca="true" t="shared" si="253" ref="N635:Z635">N636+N638</f>
        <v>88500</v>
      </c>
      <c r="O635" s="134">
        <v>0</v>
      </c>
      <c r="P635" s="134">
        <v>0</v>
      </c>
      <c r="Q635" s="134">
        <f t="shared" si="253"/>
        <v>0</v>
      </c>
      <c r="R635" s="126">
        <f t="shared" si="253"/>
        <v>487160</v>
      </c>
      <c r="S635" s="134">
        <f t="shared" si="253"/>
        <v>400000</v>
      </c>
      <c r="T635" s="555">
        <f t="shared" si="253"/>
        <v>400000</v>
      </c>
      <c r="U635" s="128">
        <f t="shared" si="252"/>
        <v>-400000</v>
      </c>
      <c r="V635" s="319">
        <f>V636+V638</f>
        <v>0</v>
      </c>
      <c r="W635" s="669">
        <f>W636</f>
        <v>0</v>
      </c>
      <c r="X635" s="669">
        <f>X636</f>
        <v>0</v>
      </c>
      <c r="Y635" s="660" t="e">
        <f aca="true" t="shared" si="254" ref="Y635:Y659">X635/W635</f>
        <v>#DIV/0!</v>
      </c>
      <c r="Z635" s="660">
        <f t="shared" si="253"/>
        <v>267909</v>
      </c>
    </row>
    <row r="636" spans="1:26" s="161" customFormat="1" ht="12.75">
      <c r="A636" s="172" t="s">
        <v>348</v>
      </c>
      <c r="B636" s="120"/>
      <c r="C636" s="120"/>
      <c r="D636" s="120"/>
      <c r="E636" s="120"/>
      <c r="F636" s="120">
        <v>5</v>
      </c>
      <c r="G636" s="120"/>
      <c r="H636" s="120"/>
      <c r="I636" s="120"/>
      <c r="J636" s="120">
        <v>1070</v>
      </c>
      <c r="K636" s="169">
        <v>311</v>
      </c>
      <c r="L636" s="199" t="s">
        <v>372</v>
      </c>
      <c r="M636" s="200"/>
      <c r="N636" s="134">
        <f aca="true" t="shared" si="255" ref="N636:Z636">N637</f>
        <v>75000</v>
      </c>
      <c r="O636" s="134">
        <v>0</v>
      </c>
      <c r="P636" s="134">
        <v>0</v>
      </c>
      <c r="Q636" s="134">
        <f t="shared" si="255"/>
        <v>0</v>
      </c>
      <c r="R636" s="126">
        <f t="shared" si="255"/>
        <v>487160</v>
      </c>
      <c r="S636" s="134">
        <f t="shared" si="255"/>
        <v>400000</v>
      </c>
      <c r="T636" s="555">
        <f t="shared" si="255"/>
        <v>400000</v>
      </c>
      <c r="U636" s="128">
        <f t="shared" si="252"/>
        <v>-400000</v>
      </c>
      <c r="V636" s="319">
        <f>V637</f>
        <v>0</v>
      </c>
      <c r="W636" s="669">
        <f>W637</f>
        <v>0</v>
      </c>
      <c r="X636" s="669">
        <f>X637</f>
        <v>0</v>
      </c>
      <c r="Y636" s="660" t="e">
        <f t="shared" si="254"/>
        <v>#DIV/0!</v>
      </c>
      <c r="Z636" s="660">
        <f t="shared" si="255"/>
        <v>267909</v>
      </c>
    </row>
    <row r="637" spans="1:26" s="161" customFormat="1" ht="12.75">
      <c r="A637" s="172" t="s">
        <v>348</v>
      </c>
      <c r="B637" s="120"/>
      <c r="C637" s="120"/>
      <c r="D637" s="120"/>
      <c r="E637" s="120"/>
      <c r="F637" s="120">
        <v>5</v>
      </c>
      <c r="G637" s="120"/>
      <c r="H637" s="120"/>
      <c r="I637" s="120"/>
      <c r="J637" s="120">
        <v>1070</v>
      </c>
      <c r="K637" s="202">
        <v>3111</v>
      </c>
      <c r="L637" s="183" t="s">
        <v>77</v>
      </c>
      <c r="M637" s="184"/>
      <c r="N637" s="134">
        <v>75000</v>
      </c>
      <c r="O637" s="134">
        <v>0</v>
      </c>
      <c r="P637" s="134">
        <v>0</v>
      </c>
      <c r="Q637" s="134">
        <v>0</v>
      </c>
      <c r="R637" s="126">
        <v>487160</v>
      </c>
      <c r="S637" s="134">
        <v>400000</v>
      </c>
      <c r="T637" s="555">
        <v>400000</v>
      </c>
      <c r="U637" s="128">
        <f t="shared" si="252"/>
        <v>-400000</v>
      </c>
      <c r="V637" s="319">
        <v>0</v>
      </c>
      <c r="W637" s="669">
        <v>0</v>
      </c>
      <c r="X637" s="669">
        <v>0</v>
      </c>
      <c r="Y637" s="660" t="e">
        <f t="shared" si="254"/>
        <v>#DIV/0!</v>
      </c>
      <c r="Z637" s="660">
        <v>267909</v>
      </c>
    </row>
    <row r="638" spans="1:26" s="161" customFormat="1" ht="12.75">
      <c r="A638" s="172" t="s">
        <v>348</v>
      </c>
      <c r="B638" s="120"/>
      <c r="C638" s="120"/>
      <c r="D638" s="120"/>
      <c r="E638" s="120"/>
      <c r="F638" s="120"/>
      <c r="G638" s="120"/>
      <c r="H638" s="120"/>
      <c r="I638" s="120"/>
      <c r="J638" s="120">
        <v>1070</v>
      </c>
      <c r="K638" s="169">
        <v>313</v>
      </c>
      <c r="L638" s="199" t="s">
        <v>4</v>
      </c>
      <c r="M638" s="200"/>
      <c r="N638" s="134">
        <f>N639+N640</f>
        <v>13500</v>
      </c>
      <c r="O638" s="134">
        <v>0</v>
      </c>
      <c r="P638" s="134">
        <v>0</v>
      </c>
      <c r="Q638" s="134">
        <f>Q639+Q640</f>
        <v>0</v>
      </c>
      <c r="R638" s="126">
        <f>R639+R640</f>
        <v>0</v>
      </c>
      <c r="S638" s="134">
        <f>S639+S640</f>
        <v>0</v>
      </c>
      <c r="T638" s="555">
        <v>0</v>
      </c>
      <c r="U638" s="128">
        <f t="shared" si="252"/>
        <v>0</v>
      </c>
      <c r="V638" s="319">
        <v>0</v>
      </c>
      <c r="W638" s="669">
        <f>W639+W640</f>
        <v>0</v>
      </c>
      <c r="X638" s="669">
        <f>X639+X640</f>
        <v>0</v>
      </c>
      <c r="Y638" s="660" t="e">
        <f t="shared" si="254"/>
        <v>#DIV/0!</v>
      </c>
      <c r="Z638" s="660">
        <f>Z639+Z640</f>
        <v>0</v>
      </c>
    </row>
    <row r="639" spans="1:26" s="161" customFormat="1" ht="12.75">
      <c r="A639" s="172" t="s">
        <v>348</v>
      </c>
      <c r="B639" s="120"/>
      <c r="C639" s="120"/>
      <c r="D639" s="120"/>
      <c r="E639" s="120"/>
      <c r="F639" s="120"/>
      <c r="G639" s="120"/>
      <c r="H639" s="120"/>
      <c r="I639" s="120"/>
      <c r="J639" s="120">
        <v>1070</v>
      </c>
      <c r="K639" s="202">
        <v>3132</v>
      </c>
      <c r="L639" s="183" t="s">
        <v>288</v>
      </c>
      <c r="M639" s="184"/>
      <c r="N639" s="134">
        <v>12000</v>
      </c>
      <c r="O639" s="134">
        <v>0</v>
      </c>
      <c r="P639" s="134">
        <v>0</v>
      </c>
      <c r="Q639" s="134">
        <v>0</v>
      </c>
      <c r="R639" s="126">
        <v>0</v>
      </c>
      <c r="S639" s="134">
        <v>0</v>
      </c>
      <c r="T639" s="555"/>
      <c r="U639" s="128">
        <f t="shared" si="252"/>
        <v>0</v>
      </c>
      <c r="V639" s="319">
        <v>0</v>
      </c>
      <c r="W639" s="669">
        <v>0</v>
      </c>
      <c r="X639" s="669">
        <v>0</v>
      </c>
      <c r="Y639" s="660" t="e">
        <f t="shared" si="254"/>
        <v>#DIV/0!</v>
      </c>
      <c r="Z639" s="660">
        <v>0</v>
      </c>
    </row>
    <row r="640" spans="1:26" s="161" customFormat="1" ht="12.75">
      <c r="A640" s="172" t="s">
        <v>348</v>
      </c>
      <c r="B640" s="120"/>
      <c r="C640" s="120"/>
      <c r="D640" s="120"/>
      <c r="E640" s="120"/>
      <c r="F640" s="120"/>
      <c r="G640" s="120"/>
      <c r="H640" s="120"/>
      <c r="I640" s="120"/>
      <c r="J640" s="120">
        <v>1070</v>
      </c>
      <c r="K640" s="202">
        <v>3133</v>
      </c>
      <c r="L640" s="233" t="s">
        <v>373</v>
      </c>
      <c r="M640" s="184"/>
      <c r="N640" s="134">
        <v>1500</v>
      </c>
      <c r="O640" s="134">
        <v>0</v>
      </c>
      <c r="P640" s="134">
        <v>0</v>
      </c>
      <c r="Q640" s="134">
        <v>0</v>
      </c>
      <c r="R640" s="126">
        <v>0</v>
      </c>
      <c r="S640" s="134">
        <v>0</v>
      </c>
      <c r="T640" s="555">
        <v>0</v>
      </c>
      <c r="U640" s="128">
        <f t="shared" si="252"/>
        <v>0</v>
      </c>
      <c r="V640" s="319">
        <v>0</v>
      </c>
      <c r="W640" s="669">
        <v>0</v>
      </c>
      <c r="X640" s="669">
        <v>0</v>
      </c>
      <c r="Y640" s="741" t="e">
        <f>X640/W640</f>
        <v>#DIV/0!</v>
      </c>
      <c r="Z640" s="660">
        <v>0</v>
      </c>
    </row>
    <row r="641" spans="1:26" s="161" customFormat="1" ht="12.75">
      <c r="A641" s="172" t="s">
        <v>348</v>
      </c>
      <c r="B641" s="120"/>
      <c r="C641" s="120"/>
      <c r="D641" s="120"/>
      <c r="E641" s="120"/>
      <c r="F641" s="120"/>
      <c r="G641" s="120"/>
      <c r="H641" s="120"/>
      <c r="I641" s="120"/>
      <c r="J641" s="120">
        <v>1070</v>
      </c>
      <c r="K641" s="202">
        <v>32</v>
      </c>
      <c r="L641" s="183" t="s">
        <v>5</v>
      </c>
      <c r="M641" s="184"/>
      <c r="N641" s="134">
        <f aca="true" t="shared" si="256" ref="N641:Z641">N642+N644+N648</f>
        <v>4500</v>
      </c>
      <c r="O641" s="134">
        <v>0</v>
      </c>
      <c r="P641" s="134">
        <v>0</v>
      </c>
      <c r="Q641" s="134">
        <f t="shared" si="256"/>
        <v>0</v>
      </c>
      <c r="R641" s="126">
        <f t="shared" si="256"/>
        <v>16800</v>
      </c>
      <c r="S641" s="134">
        <f t="shared" si="256"/>
        <v>16800</v>
      </c>
      <c r="T641" s="555">
        <f t="shared" si="256"/>
        <v>16800</v>
      </c>
      <c r="U641" s="128">
        <f t="shared" si="252"/>
        <v>-16800</v>
      </c>
      <c r="V641" s="319">
        <f>V642+V644+V648</f>
        <v>0</v>
      </c>
      <c r="W641" s="669">
        <f>W642</f>
        <v>0</v>
      </c>
      <c r="X641" s="669">
        <f>X642</f>
        <v>0</v>
      </c>
      <c r="Y641" s="660" t="e">
        <f t="shared" si="254"/>
        <v>#DIV/0!</v>
      </c>
      <c r="Z641" s="660">
        <f t="shared" si="256"/>
        <v>16800</v>
      </c>
    </row>
    <row r="642" spans="1:26" s="161" customFormat="1" ht="12.75">
      <c r="A642" s="172" t="s">
        <v>348</v>
      </c>
      <c r="B642" s="120">
        <v>1</v>
      </c>
      <c r="C642" s="120"/>
      <c r="D642" s="120"/>
      <c r="E642" s="120"/>
      <c r="F642" s="120"/>
      <c r="G642" s="120"/>
      <c r="H642" s="120"/>
      <c r="I642" s="120"/>
      <c r="J642" s="120">
        <v>1070</v>
      </c>
      <c r="K642" s="169">
        <v>321</v>
      </c>
      <c r="L642" s="199" t="s">
        <v>6</v>
      </c>
      <c r="M642" s="200"/>
      <c r="N642" s="134">
        <f aca="true" t="shared" si="257" ref="N642:Z642">N643</f>
        <v>0</v>
      </c>
      <c r="O642" s="134">
        <v>0</v>
      </c>
      <c r="P642" s="134">
        <v>0</v>
      </c>
      <c r="Q642" s="134">
        <f t="shared" si="257"/>
        <v>0</v>
      </c>
      <c r="R642" s="126">
        <f t="shared" si="257"/>
        <v>16800</v>
      </c>
      <c r="S642" s="134">
        <f t="shared" si="257"/>
        <v>16800</v>
      </c>
      <c r="T642" s="555">
        <f t="shared" si="257"/>
        <v>16800</v>
      </c>
      <c r="U642" s="128">
        <f t="shared" si="252"/>
        <v>-16800</v>
      </c>
      <c r="V642" s="319">
        <f>V643</f>
        <v>0</v>
      </c>
      <c r="W642" s="669">
        <f>W643</f>
        <v>0</v>
      </c>
      <c r="X642" s="669">
        <f>X643</f>
        <v>0</v>
      </c>
      <c r="Y642" s="660" t="e">
        <f t="shared" si="254"/>
        <v>#DIV/0!</v>
      </c>
      <c r="Z642" s="660">
        <f t="shared" si="257"/>
        <v>16800</v>
      </c>
    </row>
    <row r="643" spans="1:26" s="161" customFormat="1" ht="12.75">
      <c r="A643" s="172" t="s">
        <v>348</v>
      </c>
      <c r="B643" s="120">
        <v>1</v>
      </c>
      <c r="C643" s="120"/>
      <c r="D643" s="120"/>
      <c r="E643" s="120"/>
      <c r="F643" s="120"/>
      <c r="G643" s="120"/>
      <c r="H643" s="120"/>
      <c r="I643" s="120"/>
      <c r="J643" s="120">
        <v>1070</v>
      </c>
      <c r="K643" s="202">
        <v>3212</v>
      </c>
      <c r="L643" s="183" t="s">
        <v>79</v>
      </c>
      <c r="M643" s="184"/>
      <c r="N643" s="134">
        <v>0</v>
      </c>
      <c r="O643" s="134">
        <v>0</v>
      </c>
      <c r="P643" s="134">
        <v>0</v>
      </c>
      <c r="Q643" s="134">
        <v>0</v>
      </c>
      <c r="R643" s="126">
        <v>16800</v>
      </c>
      <c r="S643" s="134">
        <v>16800</v>
      </c>
      <c r="T643" s="555">
        <v>16800</v>
      </c>
      <c r="U643" s="128">
        <f t="shared" si="252"/>
        <v>-16800</v>
      </c>
      <c r="V643" s="319">
        <v>0</v>
      </c>
      <c r="W643" s="669">
        <v>0</v>
      </c>
      <c r="X643" s="669">
        <v>0</v>
      </c>
      <c r="Y643" s="660" t="e">
        <f t="shared" si="254"/>
        <v>#DIV/0!</v>
      </c>
      <c r="Z643" s="660">
        <v>16800</v>
      </c>
    </row>
    <row r="644" spans="1:26" s="161" customFormat="1" ht="12.75">
      <c r="A644" s="172" t="s">
        <v>348</v>
      </c>
      <c r="B644" s="120"/>
      <c r="C644" s="120"/>
      <c r="D644" s="120"/>
      <c r="E644" s="120"/>
      <c r="F644" s="120">
        <v>5</v>
      </c>
      <c r="G644" s="120"/>
      <c r="H644" s="120"/>
      <c r="I644" s="120"/>
      <c r="J644" s="120">
        <v>1070</v>
      </c>
      <c r="K644" s="169">
        <v>322</v>
      </c>
      <c r="L644" s="199" t="s">
        <v>26</v>
      </c>
      <c r="M644" s="200"/>
      <c r="N644" s="134">
        <f aca="true" t="shared" si="258" ref="N644:Z644">N645+N646+N647</f>
        <v>4500</v>
      </c>
      <c r="O644" s="134">
        <v>0</v>
      </c>
      <c r="P644" s="134">
        <v>0</v>
      </c>
      <c r="Q644" s="134">
        <f t="shared" si="258"/>
        <v>0</v>
      </c>
      <c r="R644" s="126">
        <f t="shared" si="258"/>
        <v>0</v>
      </c>
      <c r="S644" s="134">
        <f t="shared" si="258"/>
        <v>0</v>
      </c>
      <c r="T644" s="555">
        <f t="shared" si="258"/>
        <v>0</v>
      </c>
      <c r="U644" s="128">
        <f t="shared" si="252"/>
        <v>0</v>
      </c>
      <c r="V644" s="319">
        <f>V645+V646+V647</f>
        <v>0</v>
      </c>
      <c r="W644" s="669">
        <f>W645+W646</f>
        <v>0</v>
      </c>
      <c r="X644" s="669">
        <f>X645+X646</f>
        <v>0</v>
      </c>
      <c r="Y644" s="660" t="e">
        <f t="shared" si="254"/>
        <v>#DIV/0!</v>
      </c>
      <c r="Z644" s="660">
        <f t="shared" si="258"/>
        <v>0</v>
      </c>
    </row>
    <row r="645" spans="1:26" s="161" customFormat="1" ht="12.75">
      <c r="A645" s="172" t="s">
        <v>348</v>
      </c>
      <c r="B645" s="120"/>
      <c r="C645" s="120"/>
      <c r="D645" s="120"/>
      <c r="E645" s="120"/>
      <c r="F645" s="120">
        <v>5</v>
      </c>
      <c r="G645" s="120"/>
      <c r="H645" s="120"/>
      <c r="I645" s="120"/>
      <c r="J645" s="120">
        <v>1070</v>
      </c>
      <c r="K645" s="202">
        <v>3221</v>
      </c>
      <c r="L645" s="183" t="s">
        <v>81</v>
      </c>
      <c r="M645" s="184"/>
      <c r="N645" s="134">
        <v>3000</v>
      </c>
      <c r="O645" s="134">
        <v>0</v>
      </c>
      <c r="P645" s="134">
        <v>0</v>
      </c>
      <c r="Q645" s="134">
        <v>0</v>
      </c>
      <c r="R645" s="126">
        <v>0</v>
      </c>
      <c r="S645" s="134">
        <v>0</v>
      </c>
      <c r="T645" s="555">
        <v>0</v>
      </c>
      <c r="U645" s="128">
        <f t="shared" si="252"/>
        <v>0</v>
      </c>
      <c r="V645" s="319">
        <v>0</v>
      </c>
      <c r="W645" s="669">
        <v>0</v>
      </c>
      <c r="X645" s="669">
        <v>0</v>
      </c>
      <c r="Y645" s="660" t="e">
        <f t="shared" si="254"/>
        <v>#DIV/0!</v>
      </c>
      <c r="Z645" s="660">
        <v>0</v>
      </c>
    </row>
    <row r="646" spans="1:26" s="161" customFormat="1" ht="12.75">
      <c r="A646" s="172" t="s">
        <v>348</v>
      </c>
      <c r="B646" s="120"/>
      <c r="C646" s="120"/>
      <c r="D646" s="120"/>
      <c r="E646" s="120"/>
      <c r="F646" s="120">
        <v>5</v>
      </c>
      <c r="G646" s="120"/>
      <c r="H646" s="120"/>
      <c r="I646" s="120"/>
      <c r="J646" s="120">
        <v>1070</v>
      </c>
      <c r="K646" s="202">
        <v>3223</v>
      </c>
      <c r="L646" s="183" t="s">
        <v>82</v>
      </c>
      <c r="M646" s="184"/>
      <c r="N646" s="134">
        <v>1500</v>
      </c>
      <c r="O646" s="134">
        <v>0</v>
      </c>
      <c r="P646" s="134">
        <v>0</v>
      </c>
      <c r="Q646" s="134">
        <v>0</v>
      </c>
      <c r="R646" s="126">
        <v>0</v>
      </c>
      <c r="S646" s="134">
        <v>0</v>
      </c>
      <c r="T646" s="555">
        <v>0</v>
      </c>
      <c r="U646" s="128">
        <f t="shared" si="252"/>
        <v>0</v>
      </c>
      <c r="V646" s="319">
        <v>0</v>
      </c>
      <c r="W646" s="669">
        <v>0</v>
      </c>
      <c r="X646" s="669">
        <v>0</v>
      </c>
      <c r="Y646" s="660" t="e">
        <f t="shared" si="254"/>
        <v>#DIV/0!</v>
      </c>
      <c r="Z646" s="660">
        <v>0</v>
      </c>
    </row>
    <row r="647" spans="1:26" s="161" customFormat="1" ht="12.75" hidden="1">
      <c r="A647" s="172" t="s">
        <v>348</v>
      </c>
      <c r="B647" s="120"/>
      <c r="C647" s="120"/>
      <c r="D647" s="120"/>
      <c r="E647" s="120"/>
      <c r="F647" s="120">
        <v>5</v>
      </c>
      <c r="G647" s="120"/>
      <c r="H647" s="120"/>
      <c r="I647" s="120"/>
      <c r="J647" s="120">
        <v>1070</v>
      </c>
      <c r="K647" s="202">
        <v>3225</v>
      </c>
      <c r="L647" s="183" t="s">
        <v>83</v>
      </c>
      <c r="M647" s="184"/>
      <c r="N647" s="134">
        <v>0</v>
      </c>
      <c r="O647" s="134"/>
      <c r="P647" s="134"/>
      <c r="Q647" s="134">
        <v>0</v>
      </c>
      <c r="R647" s="126"/>
      <c r="S647" s="134"/>
      <c r="T647" s="555"/>
      <c r="U647" s="128">
        <f t="shared" si="252"/>
        <v>0</v>
      </c>
      <c r="V647" s="319"/>
      <c r="W647" s="669"/>
      <c r="X647" s="669"/>
      <c r="Y647" s="660" t="e">
        <f t="shared" si="254"/>
        <v>#DIV/0!</v>
      </c>
      <c r="Z647" s="660">
        <v>0</v>
      </c>
    </row>
    <row r="648" spans="1:26" s="161" customFormat="1" ht="12.75">
      <c r="A648" s="172" t="s">
        <v>348</v>
      </c>
      <c r="B648" s="120"/>
      <c r="C648" s="120"/>
      <c r="D648" s="120"/>
      <c r="E648" s="120"/>
      <c r="F648" s="120">
        <v>5</v>
      </c>
      <c r="G648" s="120"/>
      <c r="H648" s="120"/>
      <c r="I648" s="120"/>
      <c r="J648" s="120">
        <v>1070</v>
      </c>
      <c r="K648" s="169">
        <v>323</v>
      </c>
      <c r="L648" s="199" t="s">
        <v>7</v>
      </c>
      <c r="M648" s="200"/>
      <c r="N648" s="134">
        <f aca="true" t="shared" si="259" ref="N648:Z648">N649+N650+N651</f>
        <v>0</v>
      </c>
      <c r="O648" s="134">
        <v>0</v>
      </c>
      <c r="P648" s="134">
        <v>0</v>
      </c>
      <c r="Q648" s="134">
        <f t="shared" si="259"/>
        <v>0</v>
      </c>
      <c r="R648" s="126">
        <f t="shared" si="259"/>
        <v>0</v>
      </c>
      <c r="S648" s="134">
        <f t="shared" si="259"/>
        <v>0</v>
      </c>
      <c r="T648" s="555">
        <f t="shared" si="259"/>
        <v>0</v>
      </c>
      <c r="U648" s="128">
        <f t="shared" si="252"/>
        <v>0</v>
      </c>
      <c r="V648" s="319">
        <f>V649+V650+V651</f>
        <v>0</v>
      </c>
      <c r="W648" s="669">
        <f>W651</f>
        <v>0</v>
      </c>
      <c r="X648" s="669">
        <f>X651</f>
        <v>0</v>
      </c>
      <c r="Y648" s="660" t="e">
        <f t="shared" si="254"/>
        <v>#DIV/0!</v>
      </c>
      <c r="Z648" s="660">
        <f t="shared" si="259"/>
        <v>0</v>
      </c>
    </row>
    <row r="649" spans="1:26" s="161" customFormat="1" ht="12.75" hidden="1">
      <c r="A649" s="172" t="s">
        <v>564</v>
      </c>
      <c r="B649" s="120"/>
      <c r="C649" s="120"/>
      <c r="D649" s="120"/>
      <c r="E649" s="120"/>
      <c r="F649" s="120">
        <v>5</v>
      </c>
      <c r="G649" s="120"/>
      <c r="H649" s="120"/>
      <c r="I649" s="120"/>
      <c r="J649" s="120">
        <v>1070</v>
      </c>
      <c r="K649" s="202">
        <v>3233</v>
      </c>
      <c r="L649" s="183" t="s">
        <v>74</v>
      </c>
      <c r="M649" s="184"/>
      <c r="N649" s="134">
        <v>0</v>
      </c>
      <c r="O649" s="134"/>
      <c r="P649" s="134"/>
      <c r="Q649" s="134">
        <v>0</v>
      </c>
      <c r="R649" s="126"/>
      <c r="S649" s="134"/>
      <c r="T649" s="555"/>
      <c r="U649" s="128">
        <f t="shared" si="252"/>
        <v>0</v>
      </c>
      <c r="V649" s="319"/>
      <c r="W649" s="669"/>
      <c r="X649" s="669"/>
      <c r="Y649" s="660" t="e">
        <f t="shared" si="254"/>
        <v>#DIV/0!</v>
      </c>
      <c r="Z649" s="660">
        <v>0</v>
      </c>
    </row>
    <row r="650" spans="1:26" s="161" customFormat="1" ht="12.75" hidden="1">
      <c r="A650" s="172" t="s">
        <v>565</v>
      </c>
      <c r="B650" s="120"/>
      <c r="C650" s="120"/>
      <c r="D650" s="120"/>
      <c r="E650" s="120"/>
      <c r="F650" s="120">
        <v>5</v>
      </c>
      <c r="G650" s="120"/>
      <c r="H650" s="120"/>
      <c r="I650" s="120"/>
      <c r="J650" s="120">
        <v>1070</v>
      </c>
      <c r="K650" s="202">
        <v>3236</v>
      </c>
      <c r="L650" s="183" t="s">
        <v>109</v>
      </c>
      <c r="M650" s="184"/>
      <c r="N650" s="134">
        <v>0</v>
      </c>
      <c r="O650" s="134"/>
      <c r="P650" s="134"/>
      <c r="Q650" s="134">
        <v>0</v>
      </c>
      <c r="R650" s="126"/>
      <c r="S650" s="134"/>
      <c r="T650" s="555"/>
      <c r="U650" s="128">
        <f t="shared" si="252"/>
        <v>0</v>
      </c>
      <c r="V650" s="319"/>
      <c r="W650" s="669"/>
      <c r="X650" s="669"/>
      <c r="Y650" s="660" t="e">
        <f t="shared" si="254"/>
        <v>#DIV/0!</v>
      </c>
      <c r="Z650" s="660">
        <v>0</v>
      </c>
    </row>
    <row r="651" spans="1:26" s="161" customFormat="1" ht="12.75">
      <c r="A651" s="120" t="s">
        <v>348</v>
      </c>
      <c r="B651" s="120"/>
      <c r="C651" s="120"/>
      <c r="D651" s="120"/>
      <c r="E651" s="120"/>
      <c r="F651" s="120">
        <v>5</v>
      </c>
      <c r="G651" s="120"/>
      <c r="H651" s="120"/>
      <c r="I651" s="120"/>
      <c r="J651" s="120">
        <v>1070</v>
      </c>
      <c r="K651" s="130">
        <v>3237</v>
      </c>
      <c r="L651" s="183" t="s">
        <v>511</v>
      </c>
      <c r="M651" s="173"/>
      <c r="N651" s="128">
        <v>0</v>
      </c>
      <c r="O651" s="128">
        <v>0</v>
      </c>
      <c r="P651" s="128">
        <v>0</v>
      </c>
      <c r="Q651" s="128">
        <v>0</v>
      </c>
      <c r="R651" s="129">
        <v>0</v>
      </c>
      <c r="S651" s="128">
        <v>0</v>
      </c>
      <c r="T651" s="570">
        <v>0</v>
      </c>
      <c r="U651" s="128">
        <f t="shared" si="252"/>
        <v>0</v>
      </c>
      <c r="V651" s="329">
        <v>0</v>
      </c>
      <c r="W651" s="686">
        <v>0</v>
      </c>
      <c r="X651" s="686">
        <v>0</v>
      </c>
      <c r="Y651" s="660" t="e">
        <f t="shared" si="254"/>
        <v>#DIV/0!</v>
      </c>
      <c r="Z651" s="664">
        <v>0</v>
      </c>
    </row>
    <row r="652" spans="1:26" s="161" customFormat="1" ht="12.75">
      <c r="A652" s="172" t="s">
        <v>348</v>
      </c>
      <c r="B652" s="120"/>
      <c r="C652" s="120"/>
      <c r="D652" s="120"/>
      <c r="E652" s="120"/>
      <c r="F652" s="120">
        <v>5</v>
      </c>
      <c r="G652" s="120"/>
      <c r="H652" s="120"/>
      <c r="I652" s="120"/>
      <c r="J652" s="120">
        <v>1070</v>
      </c>
      <c r="K652" s="130">
        <v>38</v>
      </c>
      <c r="L652" s="175" t="s">
        <v>105</v>
      </c>
      <c r="M652" s="173"/>
      <c r="N652" s="128">
        <f aca="true" t="shared" si="260" ref="N652:Z652">N653</f>
        <v>0</v>
      </c>
      <c r="O652" s="128">
        <v>0</v>
      </c>
      <c r="P652" s="128">
        <v>0</v>
      </c>
      <c r="Q652" s="128">
        <f t="shared" si="260"/>
        <v>0</v>
      </c>
      <c r="R652" s="129">
        <f t="shared" si="260"/>
        <v>81059</v>
      </c>
      <c r="S652" s="128">
        <f t="shared" si="260"/>
        <v>150000</v>
      </c>
      <c r="T652" s="570">
        <f t="shared" si="260"/>
        <v>150000</v>
      </c>
      <c r="U652" s="128">
        <f t="shared" si="252"/>
        <v>-150000</v>
      </c>
      <c r="V652" s="329">
        <f>V653</f>
        <v>0</v>
      </c>
      <c r="W652" s="686">
        <f>W653</f>
        <v>0</v>
      </c>
      <c r="X652" s="686">
        <f>X653</f>
        <v>0</v>
      </c>
      <c r="Y652" s="660" t="e">
        <f t="shared" si="254"/>
        <v>#DIV/0!</v>
      </c>
      <c r="Z652" s="664">
        <f t="shared" si="260"/>
        <v>43177</v>
      </c>
    </row>
    <row r="653" spans="1:26" s="161" customFormat="1" ht="12.75">
      <c r="A653" s="172" t="s">
        <v>348</v>
      </c>
      <c r="B653" s="120"/>
      <c r="C653" s="120"/>
      <c r="D653" s="120"/>
      <c r="E653" s="120"/>
      <c r="F653" s="120">
        <v>5</v>
      </c>
      <c r="G653" s="120"/>
      <c r="H653" s="120"/>
      <c r="I653" s="120"/>
      <c r="J653" s="120">
        <v>1070</v>
      </c>
      <c r="K653" s="206">
        <v>381</v>
      </c>
      <c r="L653" s="199" t="s">
        <v>335</v>
      </c>
      <c r="M653" s="234"/>
      <c r="N653" s="128">
        <f aca="true" t="shared" si="261" ref="N653:Z653">N654+N655</f>
        <v>0</v>
      </c>
      <c r="O653" s="128">
        <v>0</v>
      </c>
      <c r="P653" s="128">
        <v>0</v>
      </c>
      <c r="Q653" s="128">
        <f t="shared" si="261"/>
        <v>0</v>
      </c>
      <c r="R653" s="129">
        <f t="shared" si="261"/>
        <v>81059</v>
      </c>
      <c r="S653" s="128">
        <f t="shared" si="261"/>
        <v>150000</v>
      </c>
      <c r="T653" s="570">
        <f t="shared" si="261"/>
        <v>150000</v>
      </c>
      <c r="U653" s="128">
        <f t="shared" si="252"/>
        <v>-150000</v>
      </c>
      <c r="V653" s="329">
        <f>V654+V655</f>
        <v>0</v>
      </c>
      <c r="W653" s="686">
        <f>W654+W655</f>
        <v>0</v>
      </c>
      <c r="X653" s="686">
        <f>X654+X655</f>
        <v>0</v>
      </c>
      <c r="Y653" s="660" t="e">
        <f t="shared" si="254"/>
        <v>#DIV/0!</v>
      </c>
      <c r="Z653" s="664">
        <f t="shared" si="261"/>
        <v>43177</v>
      </c>
    </row>
    <row r="654" spans="1:26" s="161" customFormat="1" ht="14.25" customHeight="1">
      <c r="A654" s="172" t="s">
        <v>348</v>
      </c>
      <c r="B654" s="120"/>
      <c r="C654" s="120"/>
      <c r="D654" s="120"/>
      <c r="E654" s="120"/>
      <c r="F654" s="120">
        <v>5</v>
      </c>
      <c r="G654" s="120"/>
      <c r="H654" s="120"/>
      <c r="I654" s="120"/>
      <c r="J654" s="120">
        <v>1070</v>
      </c>
      <c r="K654" s="130">
        <v>3811</v>
      </c>
      <c r="L654" s="175" t="s">
        <v>369</v>
      </c>
      <c r="M654" s="173"/>
      <c r="N654" s="128">
        <v>0</v>
      </c>
      <c r="O654" s="128">
        <v>0</v>
      </c>
      <c r="P654" s="128">
        <v>0</v>
      </c>
      <c r="Q654" s="128">
        <v>0</v>
      </c>
      <c r="R654" s="129">
        <v>0</v>
      </c>
      <c r="S654" s="128"/>
      <c r="T654" s="570"/>
      <c r="U654" s="128">
        <f t="shared" si="252"/>
        <v>0</v>
      </c>
      <c r="V654" s="329">
        <v>0</v>
      </c>
      <c r="W654" s="686">
        <v>0</v>
      </c>
      <c r="X654" s="686">
        <v>0</v>
      </c>
      <c r="Y654" s="660" t="e">
        <f t="shared" si="254"/>
        <v>#DIV/0!</v>
      </c>
      <c r="Z654" s="664">
        <v>0</v>
      </c>
    </row>
    <row r="655" spans="1:26" s="161" customFormat="1" ht="13.5" thickBot="1">
      <c r="A655" s="172" t="s">
        <v>348</v>
      </c>
      <c r="B655" s="120"/>
      <c r="C655" s="120"/>
      <c r="D655" s="120"/>
      <c r="E655" s="120"/>
      <c r="F655" s="120">
        <v>5</v>
      </c>
      <c r="G655" s="120"/>
      <c r="H655" s="120"/>
      <c r="I655" s="120"/>
      <c r="J655" s="120">
        <v>1070</v>
      </c>
      <c r="K655" s="130">
        <v>3811</v>
      </c>
      <c r="L655" s="175" t="s">
        <v>370</v>
      </c>
      <c r="M655" s="173"/>
      <c r="N655" s="128">
        <v>0</v>
      </c>
      <c r="O655" s="128">
        <v>0</v>
      </c>
      <c r="P655" s="128">
        <v>0</v>
      </c>
      <c r="Q655" s="128">
        <v>0</v>
      </c>
      <c r="R655" s="129">
        <v>81059</v>
      </c>
      <c r="S655" s="128">
        <v>150000</v>
      </c>
      <c r="T655" s="570">
        <v>150000</v>
      </c>
      <c r="U655" s="128">
        <f>W655-T655</f>
        <v>-150000</v>
      </c>
      <c r="V655" s="329">
        <v>0</v>
      </c>
      <c r="W655" s="686">
        <v>0</v>
      </c>
      <c r="X655" s="686">
        <v>0</v>
      </c>
      <c r="Y655" s="660" t="e">
        <f t="shared" si="254"/>
        <v>#DIV/0!</v>
      </c>
      <c r="Z655" s="664">
        <v>43177</v>
      </c>
    </row>
    <row r="656" spans="1:26" ht="13.5" hidden="1" thickBot="1">
      <c r="A656" s="172" t="s">
        <v>348</v>
      </c>
      <c r="B656" s="120"/>
      <c r="C656" s="120"/>
      <c r="D656" s="120">
        <v>3</v>
      </c>
      <c r="E656" s="120"/>
      <c r="F656" s="120">
        <v>5</v>
      </c>
      <c r="G656" s="120"/>
      <c r="H656" s="120"/>
      <c r="I656" s="120"/>
      <c r="J656" s="120">
        <v>1012</v>
      </c>
      <c r="K656" s="50">
        <v>4</v>
      </c>
      <c r="L656" s="35" t="s">
        <v>1</v>
      </c>
      <c r="M656" s="51"/>
      <c r="N656" s="536">
        <f aca="true" t="shared" si="262" ref="N656:Q658">N657</f>
        <v>0</v>
      </c>
      <c r="O656" s="536"/>
      <c r="P656" s="536"/>
      <c r="Q656" s="48">
        <f t="shared" si="262"/>
        <v>0</v>
      </c>
      <c r="R656" s="137"/>
      <c r="S656" s="48"/>
      <c r="T656" s="599"/>
      <c r="U656" s="605"/>
      <c r="V656" s="349"/>
      <c r="W656" s="679"/>
      <c r="X656" s="679"/>
      <c r="Y656" s="660" t="e">
        <f t="shared" si="254"/>
        <v>#DIV/0!</v>
      </c>
      <c r="Z656" s="667">
        <f>Z657</f>
        <v>0</v>
      </c>
    </row>
    <row r="657" spans="1:26" ht="13.5" hidden="1" thickBot="1">
      <c r="A657" s="172" t="s">
        <v>348</v>
      </c>
      <c r="B657" s="120"/>
      <c r="C657" s="120"/>
      <c r="D657" s="120">
        <v>3</v>
      </c>
      <c r="E657" s="120"/>
      <c r="F657" s="120">
        <v>5</v>
      </c>
      <c r="G657" s="120"/>
      <c r="H657" s="120"/>
      <c r="I657" s="120"/>
      <c r="J657" s="120">
        <v>1012</v>
      </c>
      <c r="K657" s="50">
        <v>42</v>
      </c>
      <c r="L657" s="35" t="s">
        <v>28</v>
      </c>
      <c r="M657" s="51"/>
      <c r="N657" s="536">
        <f t="shared" si="262"/>
        <v>0</v>
      </c>
      <c r="O657" s="536"/>
      <c r="P657" s="536"/>
      <c r="Q657" s="48">
        <f t="shared" si="262"/>
        <v>0</v>
      </c>
      <c r="R657" s="137"/>
      <c r="S657" s="48"/>
      <c r="T657" s="599"/>
      <c r="U657" s="605"/>
      <c r="V657" s="349"/>
      <c r="W657" s="679"/>
      <c r="X657" s="679"/>
      <c r="Y657" s="660" t="e">
        <f t="shared" si="254"/>
        <v>#DIV/0!</v>
      </c>
      <c r="Z657" s="667">
        <f>Z658</f>
        <v>0</v>
      </c>
    </row>
    <row r="658" spans="1:26" ht="13.5" hidden="1" thickBot="1">
      <c r="A658" s="172" t="s">
        <v>348</v>
      </c>
      <c r="B658" s="120"/>
      <c r="C658" s="120"/>
      <c r="D658" s="120">
        <v>3</v>
      </c>
      <c r="E658" s="120"/>
      <c r="F658" s="120">
        <v>5</v>
      </c>
      <c r="G658" s="120"/>
      <c r="H658" s="120"/>
      <c r="I658" s="120"/>
      <c r="J658" s="120">
        <v>1012</v>
      </c>
      <c r="K658" s="117">
        <v>423</v>
      </c>
      <c r="L658" s="116" t="s">
        <v>15</v>
      </c>
      <c r="M658" s="118"/>
      <c r="N658" s="536">
        <f t="shared" si="262"/>
        <v>0</v>
      </c>
      <c r="O658" s="536"/>
      <c r="P658" s="536"/>
      <c r="Q658" s="48">
        <f t="shared" si="262"/>
        <v>0</v>
      </c>
      <c r="R658" s="137"/>
      <c r="S658" s="48"/>
      <c r="T658" s="599"/>
      <c r="U658" s="605"/>
      <c r="V658" s="349"/>
      <c r="W658" s="679"/>
      <c r="X658" s="679"/>
      <c r="Y658" s="660" t="e">
        <f t="shared" si="254"/>
        <v>#DIV/0!</v>
      </c>
      <c r="Z658" s="667">
        <f>Z659</f>
        <v>0</v>
      </c>
    </row>
    <row r="659" spans="1:26" ht="13.5" hidden="1" thickBot="1">
      <c r="A659" s="172" t="s">
        <v>348</v>
      </c>
      <c r="B659" s="120"/>
      <c r="C659" s="120"/>
      <c r="D659" s="120">
        <v>3</v>
      </c>
      <c r="E659" s="120"/>
      <c r="F659" s="120">
        <v>5</v>
      </c>
      <c r="G659" s="120"/>
      <c r="H659" s="120"/>
      <c r="I659" s="120"/>
      <c r="J659" s="120">
        <v>1012</v>
      </c>
      <c r="K659" s="50">
        <v>4231</v>
      </c>
      <c r="L659" s="56" t="s">
        <v>371</v>
      </c>
      <c r="M659" s="51"/>
      <c r="N659" s="536">
        <v>0</v>
      </c>
      <c r="O659" s="536"/>
      <c r="P659" s="536"/>
      <c r="Q659" s="48">
        <v>0</v>
      </c>
      <c r="R659" s="137"/>
      <c r="S659" s="48"/>
      <c r="T659" s="599"/>
      <c r="U659" s="605"/>
      <c r="V659" s="349"/>
      <c r="W659" s="679"/>
      <c r="X659" s="679"/>
      <c r="Y659" s="660" t="e">
        <f t="shared" si="254"/>
        <v>#DIV/0!</v>
      </c>
      <c r="Z659" s="667">
        <v>0</v>
      </c>
    </row>
    <row r="660" spans="1:50" s="439" customFormat="1" ht="12.75">
      <c r="A660" s="395"/>
      <c r="B660" s="277"/>
      <c r="C660" s="277"/>
      <c r="D660" s="277"/>
      <c r="E660" s="277"/>
      <c r="F660" s="277"/>
      <c r="G660" s="277"/>
      <c r="H660" s="277"/>
      <c r="I660" s="277"/>
      <c r="J660" s="277"/>
      <c r="K660" s="463"/>
      <c r="L660" s="463" t="s">
        <v>122</v>
      </c>
      <c r="M660" s="463"/>
      <c r="N660" s="526">
        <f aca="true" t="shared" si="263" ref="N660:Z660">N634+N656</f>
        <v>93000</v>
      </c>
      <c r="O660" s="526">
        <v>0</v>
      </c>
      <c r="P660" s="526">
        <v>0</v>
      </c>
      <c r="Q660" s="526">
        <f t="shared" si="263"/>
        <v>0</v>
      </c>
      <c r="R660" s="390">
        <f t="shared" si="263"/>
        <v>585019</v>
      </c>
      <c r="S660" s="526">
        <f t="shared" si="263"/>
        <v>566800</v>
      </c>
      <c r="T660" s="584">
        <f t="shared" si="263"/>
        <v>566800</v>
      </c>
      <c r="U660" s="526">
        <f t="shared" si="263"/>
        <v>-566800</v>
      </c>
      <c r="V660" s="391">
        <f>V634</f>
        <v>0</v>
      </c>
      <c r="W660" s="461">
        <f>W634</f>
        <v>0</v>
      </c>
      <c r="X660" s="461">
        <f>X634</f>
        <v>0</v>
      </c>
      <c r="Y660" s="665" t="e">
        <f>X660/W660</f>
        <v>#DIV/0!</v>
      </c>
      <c r="Z660" s="665">
        <f t="shared" si="263"/>
        <v>327886</v>
      </c>
      <c r="AA660" s="250"/>
      <c r="AB660" s="250"/>
      <c r="AC660" s="250"/>
      <c r="AD660" s="250"/>
      <c r="AE660" s="250"/>
      <c r="AF660" s="250"/>
      <c r="AG660" s="250"/>
      <c r="AH660" s="250"/>
      <c r="AI660" s="250"/>
      <c r="AJ660" s="250"/>
      <c r="AK660" s="250"/>
      <c r="AL660" s="250"/>
      <c r="AM660" s="250"/>
      <c r="AN660" s="250"/>
      <c r="AO660" s="250"/>
      <c r="AP660" s="250"/>
      <c r="AQ660" s="250"/>
      <c r="AR660" s="250"/>
      <c r="AS660" s="250"/>
      <c r="AT660" s="250"/>
      <c r="AU660" s="250"/>
      <c r="AV660" s="250"/>
      <c r="AW660" s="250"/>
      <c r="AX660" s="250"/>
    </row>
    <row r="661" spans="1:26" ht="12.75">
      <c r="A661" s="396"/>
      <c r="B661" s="120"/>
      <c r="C661" s="120"/>
      <c r="D661" s="120"/>
      <c r="E661" s="120"/>
      <c r="F661" s="120"/>
      <c r="G661" s="120"/>
      <c r="H661" s="120"/>
      <c r="I661" s="120"/>
      <c r="J661" s="120"/>
      <c r="K661" s="42"/>
      <c r="L661" s="42"/>
      <c r="M661" s="42"/>
      <c r="N661" s="46"/>
      <c r="O661" s="46"/>
      <c r="P661" s="46"/>
      <c r="Q661" s="46"/>
      <c r="R661" s="132"/>
      <c r="S661" s="46"/>
      <c r="T661" s="590"/>
      <c r="U661" s="46"/>
      <c r="V661" s="339"/>
      <c r="W661" s="680"/>
      <c r="X661" s="680"/>
      <c r="Y661" s="729"/>
      <c r="Z661" s="729"/>
    </row>
    <row r="662" spans="1:50" s="239" customFormat="1" ht="12">
      <c r="A662" s="432"/>
      <c r="B662" s="432"/>
      <c r="C662" s="432"/>
      <c r="D662" s="432"/>
      <c r="E662" s="432"/>
      <c r="F662" s="432"/>
      <c r="G662" s="432"/>
      <c r="H662" s="432"/>
      <c r="I662" s="432"/>
      <c r="J662" s="432"/>
      <c r="K662" s="425" t="s">
        <v>345</v>
      </c>
      <c r="L662" s="842" t="s">
        <v>349</v>
      </c>
      <c r="M662" s="842"/>
      <c r="N662" s="842"/>
      <c r="O662" s="506"/>
      <c r="P662" s="506"/>
      <c r="Q662" s="47"/>
      <c r="R662" s="476"/>
      <c r="S662" s="47"/>
      <c r="T662" s="593"/>
      <c r="U662" s="47"/>
      <c r="V662" s="477"/>
      <c r="W662" s="690"/>
      <c r="X662" s="690"/>
      <c r="Y662" s="734"/>
      <c r="Z662" s="734"/>
      <c r="AA662" s="258"/>
      <c r="AB662" s="258"/>
      <c r="AC662" s="258"/>
      <c r="AD662" s="258"/>
      <c r="AE662" s="258"/>
      <c r="AF662" s="258"/>
      <c r="AG662" s="258"/>
      <c r="AH662" s="258"/>
      <c r="AI662" s="258"/>
      <c r="AJ662" s="258"/>
      <c r="AK662" s="258"/>
      <c r="AL662" s="258"/>
      <c r="AM662" s="258"/>
      <c r="AN662" s="258"/>
      <c r="AO662" s="258"/>
      <c r="AP662" s="258"/>
      <c r="AQ662" s="258"/>
      <c r="AR662" s="258"/>
      <c r="AS662" s="258"/>
      <c r="AT662" s="258"/>
      <c r="AU662" s="258"/>
      <c r="AV662" s="258"/>
      <c r="AW662" s="258"/>
      <c r="AX662" s="258"/>
    </row>
    <row r="663" spans="1:50" s="239" customFormat="1" ht="12">
      <c r="A663" s="432" t="s">
        <v>350</v>
      </c>
      <c r="B663" s="432"/>
      <c r="C663" s="432"/>
      <c r="D663" s="432"/>
      <c r="E663" s="432"/>
      <c r="F663" s="432"/>
      <c r="G663" s="432"/>
      <c r="H663" s="432"/>
      <c r="I663" s="432"/>
      <c r="J663" s="432"/>
      <c r="K663" s="425"/>
      <c r="L663" s="427" t="s">
        <v>182</v>
      </c>
      <c r="M663" s="425"/>
      <c r="N663" s="47"/>
      <c r="O663" s="47"/>
      <c r="P663" s="47"/>
      <c r="Q663" s="47"/>
      <c r="R663" s="476"/>
      <c r="S663" s="47"/>
      <c r="T663" s="593"/>
      <c r="U663" s="47"/>
      <c r="V663" s="477"/>
      <c r="W663" s="690"/>
      <c r="X663" s="690"/>
      <c r="Y663" s="734"/>
      <c r="Z663" s="734"/>
      <c r="AA663" s="258"/>
      <c r="AB663" s="258"/>
      <c r="AC663" s="258"/>
      <c r="AD663" s="258"/>
      <c r="AE663" s="258"/>
      <c r="AF663" s="258"/>
      <c r="AG663" s="258"/>
      <c r="AH663" s="258"/>
      <c r="AI663" s="258"/>
      <c r="AJ663" s="258"/>
      <c r="AK663" s="258"/>
      <c r="AL663" s="258"/>
      <c r="AM663" s="258"/>
      <c r="AN663" s="258"/>
      <c r="AO663" s="258"/>
      <c r="AP663" s="258"/>
      <c r="AQ663" s="258"/>
      <c r="AR663" s="258"/>
      <c r="AS663" s="258"/>
      <c r="AT663" s="258"/>
      <c r="AU663" s="258"/>
      <c r="AV663" s="258"/>
      <c r="AW663" s="258"/>
      <c r="AX663" s="258"/>
    </row>
    <row r="664" spans="1:50" s="239" customFormat="1" ht="12">
      <c r="A664" s="432" t="s">
        <v>351</v>
      </c>
      <c r="B664" s="432"/>
      <c r="C664" s="432"/>
      <c r="D664" s="432"/>
      <c r="E664" s="432"/>
      <c r="F664" s="432"/>
      <c r="G664" s="432"/>
      <c r="H664" s="432"/>
      <c r="I664" s="432"/>
      <c r="J664" s="432">
        <v>760</v>
      </c>
      <c r="K664" s="459" t="s">
        <v>25</v>
      </c>
      <c r="L664" s="430" t="s">
        <v>107</v>
      </c>
      <c r="M664" s="484"/>
      <c r="N664" s="511"/>
      <c r="O664" s="511"/>
      <c r="P664" s="511"/>
      <c r="Q664" s="511"/>
      <c r="R664" s="435"/>
      <c r="S664" s="511"/>
      <c r="T664" s="565"/>
      <c r="U664" s="511"/>
      <c r="V664" s="436"/>
      <c r="W664" s="435"/>
      <c r="X664" s="435"/>
      <c r="Y664" s="711"/>
      <c r="Z664" s="711"/>
      <c r="AA664" s="258"/>
      <c r="AB664" s="258"/>
      <c r="AC664" s="258"/>
      <c r="AD664" s="258"/>
      <c r="AE664" s="258"/>
      <c r="AF664" s="258"/>
      <c r="AG664" s="258"/>
      <c r="AH664" s="258"/>
      <c r="AI664" s="258"/>
      <c r="AJ664" s="258"/>
      <c r="AK664" s="258"/>
      <c r="AL664" s="258"/>
      <c r="AM664" s="258"/>
      <c r="AN664" s="258"/>
      <c r="AO664" s="258"/>
      <c r="AP664" s="258"/>
      <c r="AQ664" s="258"/>
      <c r="AR664" s="258"/>
      <c r="AS664" s="258"/>
      <c r="AT664" s="258"/>
      <c r="AU664" s="258"/>
      <c r="AV664" s="258"/>
      <c r="AW664" s="258"/>
      <c r="AX664" s="258"/>
    </row>
    <row r="665" spans="1:26" s="161" customFormat="1" ht="12.75">
      <c r="A665" s="172" t="s">
        <v>351</v>
      </c>
      <c r="B665" s="120">
        <v>1</v>
      </c>
      <c r="C665" s="120"/>
      <c r="D665" s="120"/>
      <c r="E665" s="120">
        <v>4</v>
      </c>
      <c r="F665" s="120"/>
      <c r="G665" s="120"/>
      <c r="H665" s="120"/>
      <c r="I665" s="120"/>
      <c r="J665" s="120">
        <v>760</v>
      </c>
      <c r="K665" s="125">
        <v>3</v>
      </c>
      <c r="L665" s="125" t="s">
        <v>0</v>
      </c>
      <c r="M665" s="125"/>
      <c r="N665" s="134">
        <f aca="true" t="shared" si="264" ref="N665:Z666">N666</f>
        <v>68000</v>
      </c>
      <c r="O665" s="134">
        <f t="shared" si="264"/>
        <v>105000</v>
      </c>
      <c r="P665" s="134">
        <f t="shared" si="264"/>
        <v>93330</v>
      </c>
      <c r="Q665" s="134">
        <f t="shared" si="264"/>
        <v>109000</v>
      </c>
      <c r="R665" s="126">
        <f t="shared" si="264"/>
        <v>0</v>
      </c>
      <c r="S665" s="134">
        <f t="shared" si="264"/>
        <v>0</v>
      </c>
      <c r="T665" s="555">
        <f t="shared" si="264"/>
        <v>109000</v>
      </c>
      <c r="U665" s="134">
        <f aca="true" t="shared" si="265" ref="U665:U670">W665-T665</f>
        <v>0</v>
      </c>
      <c r="V665" s="319">
        <f aca="true" t="shared" si="266" ref="V665:X666">V666</f>
        <v>29661.25</v>
      </c>
      <c r="W665" s="669">
        <f t="shared" si="266"/>
        <v>109000</v>
      </c>
      <c r="X665" s="669">
        <f t="shared" si="266"/>
        <v>66986</v>
      </c>
      <c r="Y665" s="660">
        <f aca="true" t="shared" si="267" ref="Y665:Y674">X665/W665</f>
        <v>0.6145504587155963</v>
      </c>
      <c r="Z665" s="660">
        <f t="shared" si="264"/>
        <v>109000</v>
      </c>
    </row>
    <row r="666" spans="1:26" s="161" customFormat="1" ht="12.75">
      <c r="A666" s="172" t="s">
        <v>351</v>
      </c>
      <c r="B666" s="120">
        <v>1</v>
      </c>
      <c r="C666" s="120"/>
      <c r="D666" s="120"/>
      <c r="E666" s="120">
        <v>4</v>
      </c>
      <c r="F666" s="120"/>
      <c r="G666" s="120"/>
      <c r="H666" s="120"/>
      <c r="I666" s="120"/>
      <c r="J666" s="120">
        <v>760</v>
      </c>
      <c r="K666" s="202">
        <v>32</v>
      </c>
      <c r="L666" s="183" t="s">
        <v>5</v>
      </c>
      <c r="M666" s="184"/>
      <c r="N666" s="134">
        <f t="shared" si="264"/>
        <v>68000</v>
      </c>
      <c r="O666" s="134">
        <f t="shared" si="264"/>
        <v>105000</v>
      </c>
      <c r="P666" s="134">
        <f t="shared" si="264"/>
        <v>93330</v>
      </c>
      <c r="Q666" s="134">
        <f t="shared" si="264"/>
        <v>109000</v>
      </c>
      <c r="R666" s="126">
        <f t="shared" si="264"/>
        <v>0</v>
      </c>
      <c r="S666" s="134">
        <f t="shared" si="264"/>
        <v>0</v>
      </c>
      <c r="T666" s="555">
        <f t="shared" si="264"/>
        <v>109000</v>
      </c>
      <c r="U666" s="134">
        <f t="shared" si="265"/>
        <v>0</v>
      </c>
      <c r="V666" s="319">
        <f t="shared" si="266"/>
        <v>29661.25</v>
      </c>
      <c r="W666" s="669">
        <f t="shared" si="266"/>
        <v>109000</v>
      </c>
      <c r="X666" s="669">
        <f t="shared" si="266"/>
        <v>66986</v>
      </c>
      <c r="Y666" s="660">
        <f t="shared" si="267"/>
        <v>0.6145504587155963</v>
      </c>
      <c r="Z666" s="660">
        <f t="shared" si="264"/>
        <v>109000</v>
      </c>
    </row>
    <row r="667" spans="1:26" s="161" customFormat="1" ht="12.75">
      <c r="A667" s="172" t="s">
        <v>351</v>
      </c>
      <c r="B667" s="120">
        <v>1</v>
      </c>
      <c r="C667" s="120"/>
      <c r="D667" s="120"/>
      <c r="E667" s="120">
        <v>4</v>
      </c>
      <c r="F667" s="120"/>
      <c r="G667" s="120"/>
      <c r="H667" s="120"/>
      <c r="I667" s="120"/>
      <c r="J667" s="120">
        <v>760</v>
      </c>
      <c r="K667" s="202">
        <v>323</v>
      </c>
      <c r="L667" s="212" t="s">
        <v>7</v>
      </c>
      <c r="M667" s="213"/>
      <c r="N667" s="134">
        <f aca="true" t="shared" si="268" ref="N667:Z667">N668+N669+N670</f>
        <v>68000</v>
      </c>
      <c r="O667" s="134">
        <f>O668+O669+O670</f>
        <v>105000</v>
      </c>
      <c r="P667" s="134">
        <f>P668+P669+P670</f>
        <v>93330</v>
      </c>
      <c r="Q667" s="134">
        <f t="shared" si="268"/>
        <v>109000</v>
      </c>
      <c r="R667" s="126">
        <f t="shared" si="268"/>
        <v>0</v>
      </c>
      <c r="S667" s="134">
        <f t="shared" si="268"/>
        <v>0</v>
      </c>
      <c r="T667" s="555">
        <f t="shared" si="268"/>
        <v>109000</v>
      </c>
      <c r="U667" s="134">
        <f t="shared" si="265"/>
        <v>0</v>
      </c>
      <c r="V667" s="319">
        <f>V668+V669+V670</f>
        <v>29661.25</v>
      </c>
      <c r="W667" s="669">
        <f>W668+W669+W670</f>
        <v>109000</v>
      </c>
      <c r="X667" s="669">
        <f>X668+X669+X670</f>
        <v>66986</v>
      </c>
      <c r="Y667" s="660">
        <f t="shared" si="267"/>
        <v>0.6145504587155963</v>
      </c>
      <c r="Z667" s="660">
        <f t="shared" si="268"/>
        <v>109000</v>
      </c>
    </row>
    <row r="668" spans="1:26" s="161" customFormat="1" ht="12.75">
      <c r="A668" s="172" t="s">
        <v>351</v>
      </c>
      <c r="B668" s="120">
        <v>1</v>
      </c>
      <c r="C668" s="120"/>
      <c r="D668" s="120"/>
      <c r="E668" s="120">
        <v>4</v>
      </c>
      <c r="F668" s="120"/>
      <c r="G668" s="120"/>
      <c r="H668" s="120"/>
      <c r="I668" s="120"/>
      <c r="J668" s="120">
        <v>760</v>
      </c>
      <c r="K668" s="202">
        <v>3234</v>
      </c>
      <c r="L668" s="820" t="s">
        <v>108</v>
      </c>
      <c r="M668" s="811"/>
      <c r="N668" s="134">
        <v>43000</v>
      </c>
      <c r="O668" s="134">
        <v>65000</v>
      </c>
      <c r="P668" s="134">
        <v>57150</v>
      </c>
      <c r="Q668" s="134">
        <v>63000</v>
      </c>
      <c r="R668" s="126">
        <v>0</v>
      </c>
      <c r="S668" s="134">
        <v>0</v>
      </c>
      <c r="T668" s="555">
        <v>63000</v>
      </c>
      <c r="U668" s="134">
        <f t="shared" si="265"/>
        <v>0</v>
      </c>
      <c r="V668" s="319">
        <v>24825</v>
      </c>
      <c r="W668" s="669">
        <v>63000</v>
      </c>
      <c r="X668" s="669">
        <v>49650</v>
      </c>
      <c r="Y668" s="660">
        <f t="shared" si="267"/>
        <v>0.7880952380952381</v>
      </c>
      <c r="Z668" s="660">
        <v>63000</v>
      </c>
    </row>
    <row r="669" spans="1:26" s="161" customFormat="1" ht="12.75">
      <c r="A669" s="172" t="s">
        <v>351</v>
      </c>
      <c r="B669" s="120">
        <v>1</v>
      </c>
      <c r="C669" s="120"/>
      <c r="D669" s="120"/>
      <c r="E669" s="120">
        <v>4</v>
      </c>
      <c r="F669" s="120"/>
      <c r="G669" s="120"/>
      <c r="H669" s="120"/>
      <c r="I669" s="120"/>
      <c r="J669" s="120">
        <v>760</v>
      </c>
      <c r="K669" s="202">
        <v>3236</v>
      </c>
      <c r="L669" s="820" t="s">
        <v>109</v>
      </c>
      <c r="M669" s="811"/>
      <c r="N669" s="134">
        <v>20000</v>
      </c>
      <c r="O669" s="134">
        <v>35000</v>
      </c>
      <c r="P669" s="134">
        <v>32500</v>
      </c>
      <c r="Q669" s="134">
        <v>40000</v>
      </c>
      <c r="R669" s="126">
        <v>0</v>
      </c>
      <c r="S669" s="134">
        <v>0</v>
      </c>
      <c r="T669" s="555">
        <v>40000</v>
      </c>
      <c r="U669" s="134">
        <f t="shared" si="265"/>
        <v>0</v>
      </c>
      <c r="V669" s="319">
        <v>4836.25</v>
      </c>
      <c r="W669" s="669">
        <v>40000</v>
      </c>
      <c r="X669" s="669">
        <v>17336</v>
      </c>
      <c r="Y669" s="660">
        <f t="shared" si="267"/>
        <v>0.4334</v>
      </c>
      <c r="Z669" s="660">
        <v>40000</v>
      </c>
    </row>
    <row r="670" spans="1:26" s="161" customFormat="1" ht="13.5" thickBot="1">
      <c r="A670" s="172" t="s">
        <v>351</v>
      </c>
      <c r="B670" s="120">
        <v>1</v>
      </c>
      <c r="C670" s="120"/>
      <c r="D670" s="120"/>
      <c r="E670" s="120">
        <v>4</v>
      </c>
      <c r="F670" s="120"/>
      <c r="G670" s="120"/>
      <c r="H670" s="120"/>
      <c r="I670" s="120"/>
      <c r="J670" s="120">
        <v>760</v>
      </c>
      <c r="K670" s="202">
        <v>3237</v>
      </c>
      <c r="L670" s="871" t="s">
        <v>110</v>
      </c>
      <c r="M670" s="872"/>
      <c r="N670" s="134">
        <v>5000</v>
      </c>
      <c r="O670" s="134">
        <v>5000</v>
      </c>
      <c r="P670" s="134">
        <v>3680</v>
      </c>
      <c r="Q670" s="134">
        <v>6000</v>
      </c>
      <c r="R670" s="126">
        <v>0</v>
      </c>
      <c r="S670" s="134">
        <v>0</v>
      </c>
      <c r="T670" s="555">
        <v>6000</v>
      </c>
      <c r="U670" s="134">
        <f t="shared" si="265"/>
        <v>0</v>
      </c>
      <c r="V670" s="319">
        <v>0</v>
      </c>
      <c r="W670" s="669">
        <v>6000</v>
      </c>
      <c r="X670" s="669">
        <v>0</v>
      </c>
      <c r="Y670" s="660">
        <f t="shared" si="267"/>
        <v>0</v>
      </c>
      <c r="Z670" s="660">
        <v>6000</v>
      </c>
    </row>
    <row r="671" spans="1:50" s="437" customFormat="1" ht="12">
      <c r="A671" s="458"/>
      <c r="B671" s="432"/>
      <c r="C671" s="432"/>
      <c r="D671" s="432"/>
      <c r="E671" s="432"/>
      <c r="F671" s="432"/>
      <c r="G671" s="432"/>
      <c r="H671" s="432"/>
      <c r="I671" s="432"/>
      <c r="J671" s="432"/>
      <c r="K671" s="460"/>
      <c r="L671" s="460" t="s">
        <v>122</v>
      </c>
      <c r="M671" s="460"/>
      <c r="N671" s="526">
        <f aca="true" t="shared" si="269" ref="N671:Z671">N665</f>
        <v>68000</v>
      </c>
      <c r="O671" s="526">
        <f t="shared" si="269"/>
        <v>105000</v>
      </c>
      <c r="P671" s="526">
        <f t="shared" si="269"/>
        <v>93330</v>
      </c>
      <c r="Q671" s="526">
        <f t="shared" si="269"/>
        <v>109000</v>
      </c>
      <c r="R671" s="461">
        <f t="shared" si="269"/>
        <v>0</v>
      </c>
      <c r="S671" s="526">
        <f t="shared" si="269"/>
        <v>0</v>
      </c>
      <c r="T671" s="584">
        <f>T665</f>
        <v>109000</v>
      </c>
      <c r="U671" s="526">
        <f>U665</f>
        <v>0</v>
      </c>
      <c r="V671" s="462">
        <f>V665</f>
        <v>29661.25</v>
      </c>
      <c r="W671" s="461">
        <f>W665</f>
        <v>109000</v>
      </c>
      <c r="X671" s="461">
        <f>X665</f>
        <v>66986</v>
      </c>
      <c r="Y671" s="665">
        <f t="shared" si="267"/>
        <v>0.6145504587155963</v>
      </c>
      <c r="Z671" s="665">
        <f t="shared" si="269"/>
        <v>109000</v>
      </c>
      <c r="AA671" s="258"/>
      <c r="AB671" s="258"/>
      <c r="AC671" s="258"/>
      <c r="AD671" s="258"/>
      <c r="AE671" s="258"/>
      <c r="AF671" s="258"/>
      <c r="AG671" s="258"/>
      <c r="AH671" s="258"/>
      <c r="AI671" s="258"/>
      <c r="AJ671" s="258"/>
      <c r="AK671" s="258"/>
      <c r="AL671" s="258"/>
      <c r="AM671" s="258"/>
      <c r="AN671" s="258"/>
      <c r="AO671" s="258"/>
      <c r="AP671" s="258"/>
      <c r="AQ671" s="258"/>
      <c r="AR671" s="258"/>
      <c r="AS671" s="258"/>
      <c r="AT671" s="258"/>
      <c r="AU671" s="258"/>
      <c r="AV671" s="258"/>
      <c r="AW671" s="258"/>
      <c r="AX671" s="258"/>
    </row>
    <row r="672" spans="1:26" s="258" customFormat="1" ht="12">
      <c r="A672" s="451"/>
      <c r="B672" s="451"/>
      <c r="C672" s="451"/>
      <c r="D672" s="451"/>
      <c r="E672" s="451"/>
      <c r="F672" s="451"/>
      <c r="G672" s="451"/>
      <c r="H672" s="451"/>
      <c r="I672" s="451"/>
      <c r="J672" s="451"/>
      <c r="K672" s="493"/>
      <c r="L672" s="875" t="s">
        <v>352</v>
      </c>
      <c r="M672" s="876"/>
      <c r="N672" s="134">
        <f aca="true" t="shared" si="270" ref="N672:T672">N671+N660+N631+N624+N615+N607+N596+N585+N576+N567+N552+N524+N516+N481+N464+N444+N437+N419+N409+N380+N361+N347+N329+N311+N303+N253+N241+N225+N291+N218+N210+N277+N427</f>
        <v>6824500</v>
      </c>
      <c r="O672" s="134">
        <f t="shared" si="270"/>
        <v>8161078.02</v>
      </c>
      <c r="P672" s="134">
        <f t="shared" si="270"/>
        <v>7074890</v>
      </c>
      <c r="Q672" s="134">
        <f t="shared" si="270"/>
        <v>19820896</v>
      </c>
      <c r="R672" s="494">
        <f t="shared" si="270"/>
        <v>1193519</v>
      </c>
      <c r="S672" s="134">
        <f t="shared" si="270"/>
        <v>1713300</v>
      </c>
      <c r="T672" s="562">
        <f t="shared" si="270"/>
        <v>21535043</v>
      </c>
      <c r="U672" s="134">
        <f>W672-T672</f>
        <v>-11901479.45</v>
      </c>
      <c r="V672" s="488">
        <f>V671+V660+V631+V624+V615+V607+V596+V585+V576+V567+V552+V516+V481+V464+V444+V437+V427+V419+V409+V380+V361+V347+V329+V311+V303+V291+V277+V253+V241+V225+V218+V210</f>
        <v>6811250.25</v>
      </c>
      <c r="W672" s="494">
        <f>W671+W660+W631+W624+W615+W607+W596+W585+W576+W567+W552+W516+W481+W464+W444+W437+W427+W419+W409+W380+W361+W347+W329+W311+W303+W291+W277+W253+W241+W225+W218+W210</f>
        <v>9633563.55</v>
      </c>
      <c r="X672" s="494">
        <f>X671+X660+X631+X624+X615+X607+X596+X585+X576+X567+X552+X516+X481+X464+X444+X437+X427+X419+X409+X380+X361+X347+X329+X311+X303+X291+X277+X253+X241+X225+X218+X210</f>
        <v>9318705</v>
      </c>
      <c r="Y672" s="660">
        <f t="shared" si="267"/>
        <v>0.9673165025210219</v>
      </c>
      <c r="Z672" s="660">
        <f>Z671+Z660+Z631+Z624+Z615+Z607+Z596+Z585+Z576+Z567+Z552+Z524+Z516+Z481+Z464+Z444+Z437+Z419+Z409+Z380+Z361+Z347+Z329+Z311+Z303+Z253+Z241+Z225+Z291+Z218+Z210+Z277+Z427</f>
        <v>13209500</v>
      </c>
    </row>
    <row r="673" spans="1:50" s="239" customFormat="1" ht="12">
      <c r="A673" s="451"/>
      <c r="B673" s="451"/>
      <c r="C673" s="451"/>
      <c r="D673" s="451"/>
      <c r="E673" s="451"/>
      <c r="F673" s="451"/>
      <c r="G673" s="451"/>
      <c r="H673" s="451"/>
      <c r="I673" s="451"/>
      <c r="J673" s="451"/>
      <c r="K673" s="485"/>
      <c r="L673" s="879" t="s">
        <v>353</v>
      </c>
      <c r="M673" s="880"/>
      <c r="N673" s="537">
        <f aca="true" t="shared" si="271" ref="N673:Z673">N672</f>
        <v>6824500</v>
      </c>
      <c r="O673" s="537">
        <f t="shared" si="271"/>
        <v>8161078.02</v>
      </c>
      <c r="P673" s="537">
        <f t="shared" si="271"/>
        <v>7074890</v>
      </c>
      <c r="Q673" s="537">
        <f t="shared" si="271"/>
        <v>19820896</v>
      </c>
      <c r="R673" s="486">
        <f t="shared" si="271"/>
        <v>1193519</v>
      </c>
      <c r="S673" s="537">
        <f t="shared" si="271"/>
        <v>1713300</v>
      </c>
      <c r="T673" s="600">
        <f t="shared" si="271"/>
        <v>21535043</v>
      </c>
      <c r="U673" s="537">
        <f>W673-T673</f>
        <v>-11901479.45</v>
      </c>
      <c r="V673" s="487">
        <f>V672</f>
        <v>6811250.25</v>
      </c>
      <c r="W673" s="486">
        <f>W672</f>
        <v>9633563.55</v>
      </c>
      <c r="X673" s="486">
        <f>X672</f>
        <v>9318705</v>
      </c>
      <c r="Y673" s="668">
        <f t="shared" si="267"/>
        <v>0.9673165025210219</v>
      </c>
      <c r="Z673" s="668">
        <f t="shared" si="271"/>
        <v>13209500</v>
      </c>
      <c r="AA673" s="488"/>
      <c r="AB673" s="258"/>
      <c r="AC673" s="258"/>
      <c r="AD673" s="258"/>
      <c r="AE673" s="258"/>
      <c r="AF673" s="258"/>
      <c r="AG673" s="258"/>
      <c r="AH673" s="258"/>
      <c r="AI673" s="258"/>
      <c r="AJ673" s="258"/>
      <c r="AK673" s="258"/>
      <c r="AL673" s="258"/>
      <c r="AM673" s="258"/>
      <c r="AN673" s="258"/>
      <c r="AO673" s="258"/>
      <c r="AP673" s="258"/>
      <c r="AQ673" s="258"/>
      <c r="AR673" s="258"/>
      <c r="AS673" s="258"/>
      <c r="AT673" s="258"/>
      <c r="AU673" s="258"/>
      <c r="AV673" s="258"/>
      <c r="AW673" s="258"/>
      <c r="AX673" s="258"/>
    </row>
    <row r="674" spans="1:50" s="239" customFormat="1" ht="21.75" customHeight="1">
      <c r="A674" s="451"/>
      <c r="B674" s="451"/>
      <c r="C674" s="451"/>
      <c r="D674" s="451"/>
      <c r="E674" s="451"/>
      <c r="F674" s="451"/>
      <c r="G674" s="451"/>
      <c r="H674" s="451"/>
      <c r="I674" s="451"/>
      <c r="J674" s="451"/>
      <c r="K674" s="489"/>
      <c r="L674" s="885" t="s">
        <v>467</v>
      </c>
      <c r="M674" s="886"/>
      <c r="N674" s="538">
        <f aca="true" t="shared" si="272" ref="N674:T674">N673+N127+N100</f>
        <v>8114400</v>
      </c>
      <c r="O674" s="538">
        <f t="shared" si="272"/>
        <v>9237880.02</v>
      </c>
      <c r="P674" s="538">
        <f t="shared" si="272"/>
        <v>8128442</v>
      </c>
      <c r="Q674" s="538">
        <f t="shared" si="272"/>
        <v>21072441</v>
      </c>
      <c r="R674" s="490">
        <f t="shared" si="272"/>
        <v>1193519</v>
      </c>
      <c r="S674" s="538">
        <f t="shared" si="272"/>
        <v>1731234</v>
      </c>
      <c r="T674" s="555">
        <f t="shared" si="272"/>
        <v>22804522</v>
      </c>
      <c r="U674" s="538">
        <f>W674-T674</f>
        <v>-12228764.45</v>
      </c>
      <c r="V674" s="491">
        <f>V673+V127+V100</f>
        <v>7667134</v>
      </c>
      <c r="W674" s="490">
        <f>W673+W127+W100</f>
        <v>10575757.55</v>
      </c>
      <c r="X674" s="490">
        <f>X673+X127+X100</f>
        <v>10245857</v>
      </c>
      <c r="Y674" s="661">
        <f t="shared" si="267"/>
        <v>0.9688059651102724</v>
      </c>
      <c r="Z674" s="661">
        <f>Z673+Z127+Z100</f>
        <v>14141500</v>
      </c>
      <c r="AA674" s="488"/>
      <c r="AB674" s="258"/>
      <c r="AC674" s="258"/>
      <c r="AD674" s="258"/>
      <c r="AE674" s="258"/>
      <c r="AF674" s="258"/>
      <c r="AG674" s="258"/>
      <c r="AH674" s="258"/>
      <c r="AI674" s="258"/>
      <c r="AJ674" s="258"/>
      <c r="AK674" s="258"/>
      <c r="AL674" s="258"/>
      <c r="AM674" s="258"/>
      <c r="AN674" s="258"/>
      <c r="AO674" s="258"/>
      <c r="AP674" s="258"/>
      <c r="AQ674" s="258"/>
      <c r="AR674" s="258"/>
      <c r="AS674" s="258"/>
      <c r="AT674" s="258"/>
      <c r="AU674" s="258"/>
      <c r="AV674" s="258"/>
      <c r="AW674" s="258"/>
      <c r="AX674" s="258"/>
    </row>
    <row r="675" spans="1:26" ht="12.7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"/>
      <c r="L675" s="1"/>
      <c r="M675" s="1"/>
      <c r="N675" s="1"/>
      <c r="O675" s="1"/>
      <c r="P675" s="1"/>
      <c r="Q675" s="1"/>
      <c r="R675" s="140"/>
      <c r="S675" s="1"/>
      <c r="T675" s="552"/>
      <c r="U675" s="1"/>
      <c r="V675" s="314"/>
      <c r="W675" s="692"/>
      <c r="X675" s="692"/>
      <c r="Y675" s="726"/>
      <c r="Z675" s="726"/>
    </row>
    <row r="676" spans="1:27" ht="25.5" customHeight="1">
      <c r="A676" s="244"/>
      <c r="B676" s="244"/>
      <c r="C676" s="244"/>
      <c r="D676" s="244"/>
      <c r="E676" s="244"/>
      <c r="F676" s="244"/>
      <c r="G676" s="244"/>
      <c r="H676" s="244"/>
      <c r="I676" s="244"/>
      <c r="J676" s="244"/>
      <c r="K676" s="61"/>
      <c r="L676" s="61"/>
      <c r="M676" s="61"/>
      <c r="N676" s="891" t="s">
        <v>670</v>
      </c>
      <c r="O676" s="539" t="s">
        <v>663</v>
      </c>
      <c r="P676" s="539" t="s">
        <v>674</v>
      </c>
      <c r="Q676" s="891" t="s">
        <v>625</v>
      </c>
      <c r="R676" s="421" t="s">
        <v>612</v>
      </c>
      <c r="S676" s="891" t="s">
        <v>601</v>
      </c>
      <c r="T676" s="887" t="s">
        <v>657</v>
      </c>
      <c r="U676" s="539" t="s">
        <v>643</v>
      </c>
      <c r="V676" s="422" t="s">
        <v>642</v>
      </c>
      <c r="W676" s="702" t="s">
        <v>642</v>
      </c>
      <c r="X676" s="702"/>
      <c r="Y676" s="893"/>
      <c r="Z676" s="893" t="s">
        <v>628</v>
      </c>
      <c r="AA676" s="258"/>
    </row>
    <row r="677" spans="1:26" ht="12.75">
      <c r="A677" s="244"/>
      <c r="B677" s="244"/>
      <c r="C677" s="244"/>
      <c r="D677" s="244"/>
      <c r="E677" s="244"/>
      <c r="F677" s="244"/>
      <c r="G677" s="244"/>
      <c r="H677" s="244"/>
      <c r="I677" s="244"/>
      <c r="J677" s="244"/>
      <c r="K677" s="61"/>
      <c r="L677" s="61"/>
      <c r="M677" s="61"/>
      <c r="N677" s="892"/>
      <c r="O677" s="540"/>
      <c r="P677" s="540"/>
      <c r="Q677" s="892"/>
      <c r="R677" s="423"/>
      <c r="S677" s="903"/>
      <c r="T677" s="888"/>
      <c r="U677" s="540"/>
      <c r="V677" s="424"/>
      <c r="W677" s="703"/>
      <c r="X677" s="703"/>
      <c r="Y677" s="894"/>
      <c r="Z677" s="894"/>
    </row>
    <row r="678" spans="1:27" s="275" customFormat="1" ht="12.75">
      <c r="A678" s="253"/>
      <c r="B678" s="253"/>
      <c r="C678" s="253"/>
      <c r="D678" s="253"/>
      <c r="E678" s="253"/>
      <c r="F678" s="253"/>
      <c r="G678" s="253"/>
      <c r="H678" s="253"/>
      <c r="I678" s="253"/>
      <c r="J678" s="253"/>
      <c r="K678" s="254"/>
      <c r="L678" s="255"/>
      <c r="M678" s="256"/>
      <c r="N678" s="541">
        <v>1</v>
      </c>
      <c r="O678" s="541"/>
      <c r="P678" s="541"/>
      <c r="Q678" s="541">
        <v>3</v>
      </c>
      <c r="R678" s="256"/>
      <c r="S678" s="541">
        <v>4</v>
      </c>
      <c r="T678" s="548">
        <v>5</v>
      </c>
      <c r="U678" s="541">
        <v>6</v>
      </c>
      <c r="V678" s="350">
        <v>7</v>
      </c>
      <c r="W678" s="704" t="s">
        <v>648</v>
      </c>
      <c r="X678" s="704"/>
      <c r="Y678" s="740"/>
      <c r="Z678" s="740">
        <v>9</v>
      </c>
      <c r="AA678" s="356"/>
    </row>
    <row r="679" spans="1:26" s="161" customFormat="1" ht="12.75">
      <c r="A679" s="293" t="s">
        <v>36</v>
      </c>
      <c r="B679" s="293"/>
      <c r="C679" s="120"/>
      <c r="D679" s="120"/>
      <c r="E679" s="120"/>
      <c r="F679" s="120"/>
      <c r="G679" s="120"/>
      <c r="H679" s="120"/>
      <c r="I679" s="120"/>
      <c r="J679" s="120"/>
      <c r="K679" s="278" t="s">
        <v>71</v>
      </c>
      <c r="L679" s="278"/>
      <c r="M679" s="278" t="s">
        <v>37</v>
      </c>
      <c r="N679" s="134">
        <f>N39+N51+N58+N74+N98+N125+N135-N199+N218+N225+N241+N311+N631</f>
        <v>3553900</v>
      </c>
      <c r="O679" s="134">
        <f>O39+O51+O58+O74+O98+O125+O135-O199+O218+O225+O241+O311+O631</f>
        <v>3200002</v>
      </c>
      <c r="P679" s="134">
        <f>P39+P51+P58+P74+P98+P125+P135-P199+P218+P225+P241+P311+P631</f>
        <v>3009320</v>
      </c>
      <c r="Q679" s="546">
        <f>Q39+Q58+Q74+Q99+Q126+Q210-Q199-Q160+Q218+Q225+Q241+Q311</f>
        <v>2781045</v>
      </c>
      <c r="R679" s="126">
        <f>R39+R58+R74+R99+R126+R210-R199-R160+R218+R225+R241+R311</f>
        <v>180000</v>
      </c>
      <c r="S679" s="134">
        <f>S39+S58+S74+S99+S126+S210-S199-S160+S218+S225+S241+S311</f>
        <v>340000</v>
      </c>
      <c r="T679" s="555">
        <f>T39+T58+T74+T99+T126+T210-T199-T160+T218+T225+T241+T311</f>
        <v>3121892</v>
      </c>
      <c r="U679" s="134">
        <f aca="true" t="shared" si="273" ref="U679:U688">W679-T679</f>
        <v>-298903</v>
      </c>
      <c r="V679" s="351">
        <f>V39+V58+V74+V99+V126+V210-V199-V160+V218+V225+V241+V311</f>
        <v>2197587</v>
      </c>
      <c r="W679" s="669">
        <f>W39+W58+W74+W99+W126+W210-W199-W160+W218+W225+W241+W311</f>
        <v>2822989</v>
      </c>
      <c r="X679" s="669">
        <f>X39+X58+X74+X99+X126+X210-X199-X160+X218+X225+X241+X311</f>
        <v>2680841</v>
      </c>
      <c r="Y679" s="660">
        <f>X679/W679</f>
        <v>0.9496462791743078</v>
      </c>
      <c r="Z679" s="660">
        <f>Z39+Z58+Z74+Z99+Z126+Z210-Z199-Z160+Z218+Z225+Z241+Z311</f>
        <v>2439500</v>
      </c>
    </row>
    <row r="680" spans="1:26" s="161" customFormat="1" ht="12.75">
      <c r="A680" s="120" t="s">
        <v>216</v>
      </c>
      <c r="B680" s="120"/>
      <c r="C680" s="120"/>
      <c r="D680" s="120"/>
      <c r="E680" s="120"/>
      <c r="F680" s="120"/>
      <c r="G680" s="120"/>
      <c r="H680" s="120"/>
      <c r="I680" s="120"/>
      <c r="J680" s="120"/>
      <c r="K680" s="278" t="s">
        <v>71</v>
      </c>
      <c r="L680" s="278"/>
      <c r="M680" s="278" t="s">
        <v>38</v>
      </c>
      <c r="N680" s="134"/>
      <c r="O680" s="134"/>
      <c r="P680" s="134"/>
      <c r="Q680" s="134">
        <f>Q342</f>
        <v>30000</v>
      </c>
      <c r="R680" s="126">
        <f>R342</f>
        <v>0</v>
      </c>
      <c r="S680" s="134">
        <f>S342</f>
        <v>40000</v>
      </c>
      <c r="T680" s="555">
        <f>T342</f>
        <v>70000</v>
      </c>
      <c r="U680" s="134">
        <f t="shared" si="273"/>
        <v>-20000</v>
      </c>
      <c r="V680" s="351">
        <f>V342</f>
        <v>0</v>
      </c>
      <c r="W680" s="669">
        <f>W342</f>
        <v>50000</v>
      </c>
      <c r="X680" s="669">
        <f>X342</f>
        <v>48835</v>
      </c>
      <c r="Y680" s="660">
        <f aca="true" t="shared" si="274" ref="Y680:Y689">X680/W680</f>
        <v>0.9767</v>
      </c>
      <c r="Z680" s="660">
        <f>Z342</f>
        <v>5000</v>
      </c>
    </row>
    <row r="681" spans="1:26" s="161" customFormat="1" ht="12.75">
      <c r="A681" s="120" t="s">
        <v>482</v>
      </c>
      <c r="B681" s="120"/>
      <c r="C681" s="120"/>
      <c r="D681" s="120"/>
      <c r="E681" s="120"/>
      <c r="F681" s="120"/>
      <c r="G681" s="120"/>
      <c r="H681" s="120"/>
      <c r="I681" s="120"/>
      <c r="J681" s="120"/>
      <c r="K681" s="278" t="s">
        <v>71</v>
      </c>
      <c r="L681" s="278"/>
      <c r="M681" s="278" t="s">
        <v>39</v>
      </c>
      <c r="N681" s="134">
        <f>N329+N347+N615</f>
        <v>251500</v>
      </c>
      <c r="O681" s="134">
        <f>O329+O347+O615</f>
        <v>442800</v>
      </c>
      <c r="P681" s="134">
        <f>P329+P347+P615</f>
        <v>387811</v>
      </c>
      <c r="Q681" s="134">
        <f>Q329+Q332+Q615</f>
        <v>308000</v>
      </c>
      <c r="R681" s="126">
        <f>R329+R332+R615</f>
        <v>10000</v>
      </c>
      <c r="S681" s="134">
        <f>S329+S332+S615</f>
        <v>0</v>
      </c>
      <c r="T681" s="555">
        <f>T329+T332+T615</f>
        <v>308000</v>
      </c>
      <c r="U681" s="134">
        <f t="shared" si="273"/>
        <v>-138000</v>
      </c>
      <c r="V681" s="351">
        <f>V329+V332+V615</f>
        <v>120000</v>
      </c>
      <c r="W681" s="669">
        <f>W329+W332+W615</f>
        <v>170000</v>
      </c>
      <c r="X681" s="669">
        <f>X329+X332+X615</f>
        <v>269750</v>
      </c>
      <c r="Y681" s="660">
        <f t="shared" si="274"/>
        <v>1.5867647058823529</v>
      </c>
      <c r="Z681" s="660">
        <f>Z329+Z332+Z615</f>
        <v>308000</v>
      </c>
    </row>
    <row r="682" spans="1:26" s="161" customFormat="1" ht="12.75">
      <c r="A682" s="120" t="s">
        <v>483</v>
      </c>
      <c r="B682" s="120"/>
      <c r="C682" s="120"/>
      <c r="D682" s="120"/>
      <c r="E682" s="120"/>
      <c r="F682" s="120"/>
      <c r="G682" s="120"/>
      <c r="H682" s="120"/>
      <c r="I682" s="120"/>
      <c r="J682" s="120"/>
      <c r="K682" s="278" t="s">
        <v>71</v>
      </c>
      <c r="L682" s="278"/>
      <c r="M682" s="278" t="s">
        <v>40</v>
      </c>
      <c r="N682" s="134">
        <f>N199+N253+N303+N361+N516-N505-N506-N508-N509</f>
        <v>1561000</v>
      </c>
      <c r="O682" s="134">
        <f>O199+O277+O253+O303+O361+O516-O505-O506-O508-O509</f>
        <v>2001258.02</v>
      </c>
      <c r="P682" s="134">
        <f>P199+P277+P253+P303+P361+P516-P505-P506-P508-P509</f>
        <v>1699798</v>
      </c>
      <c r="Q682" s="134">
        <f>Q160+Q199+Q245+Q256+Q267+Q280+Q287+Q295+Q351+Q485</f>
        <v>13013660</v>
      </c>
      <c r="R682" s="126">
        <f>R160+R199+R245+R256+R267+R280+R287+R295+R351+R485</f>
        <v>-160000</v>
      </c>
      <c r="S682" s="134">
        <f>S160+S199+S245+S256+S267+S280+S287+S295+S351+S485</f>
        <v>-400000</v>
      </c>
      <c r="T682" s="555">
        <f>T160+T199+T245+T256+T267+T280+T287+T295+T351+T485</f>
        <v>12613660</v>
      </c>
      <c r="U682" s="134">
        <f t="shared" si="273"/>
        <v>-9370147.45</v>
      </c>
      <c r="V682" s="351">
        <f>V160+V199+V245+V256+V267+V280+V287+V295+V351+V485</f>
        <v>2418093</v>
      </c>
      <c r="W682" s="669">
        <f>W160+W199+W245+W256+W267+W280+W287+W295+W351+W485</f>
        <v>3243512.55</v>
      </c>
      <c r="X682" s="669">
        <f>X160+X199+X245+X256+X267+X280+X287+X295+X351+X485</f>
        <v>2938619</v>
      </c>
      <c r="Y682" s="660">
        <f t="shared" si="274"/>
        <v>0.9059989609104488</v>
      </c>
      <c r="Z682" s="660">
        <f>Z160+Z199+Z245+Z256+Z267+Z280+Z287+Z295+Z351</f>
        <v>4511000</v>
      </c>
    </row>
    <row r="683" spans="1:26" s="161" customFormat="1" ht="12.75">
      <c r="A683" s="120" t="s">
        <v>484</v>
      </c>
      <c r="B683" s="120"/>
      <c r="C683" s="120"/>
      <c r="D683" s="120"/>
      <c r="E683" s="120"/>
      <c r="F683" s="120"/>
      <c r="G683" s="120"/>
      <c r="H683" s="120"/>
      <c r="I683" s="120"/>
      <c r="J683" s="120"/>
      <c r="K683" s="278" t="s">
        <v>71</v>
      </c>
      <c r="L683" s="278"/>
      <c r="M683" s="278" t="s">
        <v>41</v>
      </c>
      <c r="N683" s="134">
        <f aca="true" t="shared" si="275" ref="N683:S683">N380+N409+N437+N464+N481</f>
        <v>846000</v>
      </c>
      <c r="O683" s="134">
        <f t="shared" si="275"/>
        <v>1375820</v>
      </c>
      <c r="P683" s="134">
        <f t="shared" si="275"/>
        <v>1259537</v>
      </c>
      <c r="Q683" s="134">
        <f t="shared" si="275"/>
        <v>1787736</v>
      </c>
      <c r="R683" s="126">
        <f t="shared" si="275"/>
        <v>225000</v>
      </c>
      <c r="S683" s="134">
        <f t="shared" si="275"/>
        <v>1038000</v>
      </c>
      <c r="T683" s="555">
        <f>T380+T409+T437+T464+T481+T505+T509+T512</f>
        <v>2825736</v>
      </c>
      <c r="U683" s="134">
        <f t="shared" si="273"/>
        <v>-909020</v>
      </c>
      <c r="V683" s="351">
        <f>V380+V409+V437+V464+V481+V505+V509+V512</f>
        <v>1673767</v>
      </c>
      <c r="W683" s="669">
        <f>W380+W409+W437+W464+W481+W505+W509+W512</f>
        <v>1916716</v>
      </c>
      <c r="X683" s="669">
        <f>X380+X409+X437+X464+X481+X505+X509+X512</f>
        <v>1938889</v>
      </c>
      <c r="Y683" s="660">
        <f t="shared" si="274"/>
        <v>1.0115682239831045</v>
      </c>
      <c r="Z683" s="660">
        <f>Z380+Z409+Z437+Z464+Z481+Z505+Z509+Z512</f>
        <v>4473114</v>
      </c>
    </row>
    <row r="684" spans="1:26" s="161" customFormat="1" ht="12.75">
      <c r="A684" s="120" t="s">
        <v>481</v>
      </c>
      <c r="B684" s="120"/>
      <c r="C684" s="120"/>
      <c r="D684" s="120"/>
      <c r="E684" s="120"/>
      <c r="F684" s="120"/>
      <c r="G684" s="120"/>
      <c r="H684" s="120"/>
      <c r="I684" s="120"/>
      <c r="J684" s="120"/>
      <c r="K684" s="278" t="s">
        <v>71</v>
      </c>
      <c r="L684" s="278"/>
      <c r="M684" s="278" t="s">
        <v>42</v>
      </c>
      <c r="N684" s="134">
        <f>N419+N444+N505+N506+N508+N509+N524+N552+N83</f>
        <v>1295000</v>
      </c>
      <c r="O684" s="134">
        <f>O419+O427+O444+O505+O506+O508+O509+O524+O552+O83</f>
        <v>1612000</v>
      </c>
      <c r="P684" s="134">
        <f>P419+P444+P505+P506+P508+P509+P524+P552+P83</f>
        <v>1257175</v>
      </c>
      <c r="Q684" s="134">
        <f>Q419+Q444+Q505+Q506+Q508+Q509+Q524+Q552+Q83+Q423</f>
        <v>1885000</v>
      </c>
      <c r="R684" s="126">
        <f>R419+R444+R505+R506+R508+R509+R524+R552+R83+R423</f>
        <v>428500</v>
      </c>
      <c r="S684" s="134">
        <f>S419+S444+S505+S506+S508+S509+S524+S552+S83+S423</f>
        <v>24434</v>
      </c>
      <c r="T684" s="555">
        <f>T419+T444+T505+T506+T508+T509+T524+T552+T83+T423</f>
        <v>1909434</v>
      </c>
      <c r="U684" s="134">
        <f t="shared" si="273"/>
        <v>-790894</v>
      </c>
      <c r="V684" s="351">
        <f>V419+V444+V505+V506+V508+V509+V524+V552+V83+V423</f>
        <v>556090</v>
      </c>
      <c r="W684" s="669">
        <f>W419+W444+W505+W506+W508+W509+W524+W552+W83+W423</f>
        <v>1118540</v>
      </c>
      <c r="X684" s="669">
        <f>X419+X444+X505+X506+X508+X509+X524+X552+X83+X423</f>
        <v>1191878</v>
      </c>
      <c r="Y684" s="660">
        <f t="shared" si="274"/>
        <v>1.0655658268814705</v>
      </c>
      <c r="Z684" s="660">
        <f>Z419+Z444+Z506+Z508+Z509+Z524+Z552+Z83+Z423</f>
        <v>780000</v>
      </c>
    </row>
    <row r="685" spans="1:26" s="161" customFormat="1" ht="12.75">
      <c r="A685" s="828" t="s">
        <v>485</v>
      </c>
      <c r="B685" s="828"/>
      <c r="C685" s="828"/>
      <c r="D685" s="828"/>
      <c r="E685" s="828"/>
      <c r="F685" s="828"/>
      <c r="G685" s="828"/>
      <c r="H685" s="828"/>
      <c r="I685" s="828"/>
      <c r="J685" s="829"/>
      <c r="K685" s="278" t="s">
        <v>71</v>
      </c>
      <c r="L685" s="278"/>
      <c r="M685" s="278" t="s">
        <v>43</v>
      </c>
      <c r="N685" s="134">
        <f aca="true" t="shared" si="276" ref="N685:T685">N671</f>
        <v>68000</v>
      </c>
      <c r="O685" s="134">
        <f t="shared" si="276"/>
        <v>105000</v>
      </c>
      <c r="P685" s="134">
        <f t="shared" si="276"/>
        <v>93330</v>
      </c>
      <c r="Q685" s="134">
        <f t="shared" si="276"/>
        <v>109000</v>
      </c>
      <c r="R685" s="126">
        <f t="shared" si="276"/>
        <v>0</v>
      </c>
      <c r="S685" s="134">
        <f t="shared" si="276"/>
        <v>0</v>
      </c>
      <c r="T685" s="555">
        <f t="shared" si="276"/>
        <v>109000</v>
      </c>
      <c r="U685" s="134">
        <f t="shared" si="273"/>
        <v>0</v>
      </c>
      <c r="V685" s="351">
        <f>V671</f>
        <v>29661.25</v>
      </c>
      <c r="W685" s="669">
        <f>W671</f>
        <v>109000</v>
      </c>
      <c r="X685" s="669">
        <f>X671</f>
        <v>66986</v>
      </c>
      <c r="Y685" s="660">
        <f t="shared" si="274"/>
        <v>0.6145504587155963</v>
      </c>
      <c r="Z685" s="660">
        <f>Z671</f>
        <v>109000</v>
      </c>
    </row>
    <row r="686" spans="1:26" s="161" customFormat="1" ht="12.75">
      <c r="A686" s="851" t="s">
        <v>486</v>
      </c>
      <c r="B686" s="851"/>
      <c r="C686" s="851"/>
      <c r="D686" s="851"/>
      <c r="E686" s="851"/>
      <c r="F686" s="851"/>
      <c r="G686" s="851"/>
      <c r="H686" s="851"/>
      <c r="I686" s="851"/>
      <c r="J686" s="852"/>
      <c r="K686" s="278" t="s">
        <v>71</v>
      </c>
      <c r="L686" s="278"/>
      <c r="M686" s="278" t="s">
        <v>126</v>
      </c>
      <c r="N686" s="134">
        <f aca="true" t="shared" si="277" ref="N686:T686">N596+N607</f>
        <v>150000</v>
      </c>
      <c r="O686" s="134">
        <f t="shared" si="277"/>
        <v>190000</v>
      </c>
      <c r="P686" s="134">
        <f t="shared" si="277"/>
        <v>151920</v>
      </c>
      <c r="Q686" s="134">
        <f t="shared" si="277"/>
        <v>190000</v>
      </c>
      <c r="R686" s="126">
        <f t="shared" si="277"/>
        <v>40000</v>
      </c>
      <c r="S686" s="134">
        <f t="shared" si="277"/>
        <v>62000</v>
      </c>
      <c r="T686" s="555">
        <f t="shared" si="277"/>
        <v>252000</v>
      </c>
      <c r="U686" s="134">
        <f t="shared" si="273"/>
        <v>-13500</v>
      </c>
      <c r="V686" s="351">
        <f>V596+V607</f>
        <v>133000</v>
      </c>
      <c r="W686" s="669">
        <f>W596+W607</f>
        <v>238500</v>
      </c>
      <c r="X686" s="669">
        <f>X596+X607</f>
        <v>227500</v>
      </c>
      <c r="Y686" s="660">
        <f t="shared" si="274"/>
        <v>0.9538784067085954</v>
      </c>
      <c r="Z686" s="660">
        <f>Z596+Z607</f>
        <v>190000</v>
      </c>
    </row>
    <row r="687" spans="1:26" s="161" customFormat="1" ht="12.7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278" t="s">
        <v>71</v>
      </c>
      <c r="L687" s="278"/>
      <c r="M687" s="278" t="s">
        <v>44</v>
      </c>
      <c r="N687" s="134">
        <f aca="true" t="shared" si="278" ref="N687:T687">N567+N576</f>
        <v>206000</v>
      </c>
      <c r="O687" s="134">
        <f t="shared" si="278"/>
        <v>190000</v>
      </c>
      <c r="P687" s="134">
        <f t="shared" si="278"/>
        <v>176551</v>
      </c>
      <c r="Q687" s="134">
        <f t="shared" si="278"/>
        <v>333000</v>
      </c>
      <c r="R687" s="126">
        <f t="shared" si="278"/>
        <v>45000</v>
      </c>
      <c r="S687" s="134">
        <f t="shared" si="278"/>
        <v>50000</v>
      </c>
      <c r="T687" s="555">
        <f t="shared" si="278"/>
        <v>383000</v>
      </c>
      <c r="U687" s="134">
        <f t="shared" si="273"/>
        <v>-26500</v>
      </c>
      <c r="V687" s="351">
        <f>V567+V576</f>
        <v>252298</v>
      </c>
      <c r="W687" s="669">
        <f>W567+W576</f>
        <v>356500</v>
      </c>
      <c r="X687" s="669">
        <f>X567+X576</f>
        <v>342206</v>
      </c>
      <c r="Y687" s="660">
        <f t="shared" si="274"/>
        <v>0.9599046283309958</v>
      </c>
      <c r="Z687" s="660">
        <f>Z567+Z576</f>
        <v>363000</v>
      </c>
    </row>
    <row r="688" spans="1:26" s="161" customFormat="1" ht="12.7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278" t="s">
        <v>71</v>
      </c>
      <c r="L688" s="278"/>
      <c r="M688" s="278" t="s">
        <v>45</v>
      </c>
      <c r="N688" s="134">
        <f>N585+N624+N660</f>
        <v>183000</v>
      </c>
      <c r="O688" s="134">
        <f>O585+O624+O660</f>
        <v>121000</v>
      </c>
      <c r="P688" s="134">
        <f>P585+P624+P660</f>
        <v>93000</v>
      </c>
      <c r="Q688" s="134">
        <f>Q585+Q624+Q631</f>
        <v>635000</v>
      </c>
      <c r="R688" s="126">
        <f>R585+R624+R631</f>
        <v>0</v>
      </c>
      <c r="S688" s="134">
        <f>S585+S624+S631+S660</f>
        <v>576800</v>
      </c>
      <c r="T688" s="555">
        <f>T585+T624+T631+T660</f>
        <v>1211800</v>
      </c>
      <c r="U688" s="134">
        <f t="shared" si="273"/>
        <v>-661800</v>
      </c>
      <c r="V688" s="351">
        <f>V585+V624+V631+V660</f>
        <v>286640</v>
      </c>
      <c r="W688" s="669">
        <f>W585+W624+W631+W660</f>
        <v>550000</v>
      </c>
      <c r="X688" s="669">
        <f>X585+X624+X631+X660</f>
        <v>540353</v>
      </c>
      <c r="Y688" s="660">
        <f t="shared" si="274"/>
        <v>0.98246</v>
      </c>
      <c r="Z688" s="660">
        <f>Z585+Z624+Z631+Z660</f>
        <v>962886</v>
      </c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20"/>
      <c r="K689" s="1"/>
      <c r="L689" s="1"/>
      <c r="M689" s="1"/>
      <c r="N689" s="134">
        <f aca="true" t="shared" si="279" ref="N689:W689">SUM(N679:N688)</f>
        <v>8114400</v>
      </c>
      <c r="O689" s="134">
        <f t="shared" si="279"/>
        <v>9237880.02</v>
      </c>
      <c r="P689" s="134">
        <f t="shared" si="279"/>
        <v>8128442</v>
      </c>
      <c r="Q689" s="134">
        <f t="shared" si="279"/>
        <v>21072441</v>
      </c>
      <c r="R689" s="126">
        <f t="shared" si="279"/>
        <v>768500</v>
      </c>
      <c r="S689" s="134">
        <f>SUM(S679:S688)</f>
        <v>1731234</v>
      </c>
      <c r="T689" s="555">
        <f t="shared" si="279"/>
        <v>22804522</v>
      </c>
      <c r="U689" s="134">
        <f t="shared" si="279"/>
        <v>-12228764.45</v>
      </c>
      <c r="V689" s="325">
        <v>7667136</v>
      </c>
      <c r="W689" s="669">
        <f t="shared" si="279"/>
        <v>10575757.55</v>
      </c>
      <c r="X689" s="669">
        <f>SUM(X679:X688)</f>
        <v>10245857</v>
      </c>
      <c r="Y689" s="660">
        <f t="shared" si="274"/>
        <v>0.9688059651102724</v>
      </c>
      <c r="Z689" s="660">
        <f>SUM(Z679:Z688)</f>
        <v>14141500</v>
      </c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20"/>
      <c r="K690" s="1"/>
      <c r="L690" s="1"/>
      <c r="M690" s="1"/>
      <c r="N690" s="522"/>
      <c r="O690" s="522"/>
      <c r="P690" s="522"/>
      <c r="Q690" s="30"/>
      <c r="R690" s="30"/>
      <c r="S690" s="30"/>
      <c r="T690" s="62"/>
      <c r="U690" s="30"/>
      <c r="V690" s="352"/>
      <c r="W690" s="607"/>
      <c r="X690" s="607"/>
      <c r="Y690" s="30"/>
      <c r="Z690" s="30"/>
    </row>
    <row r="691" spans="1:26" ht="12.75">
      <c r="A691" s="797" t="s">
        <v>138</v>
      </c>
      <c r="B691" s="797"/>
      <c r="C691" s="797"/>
      <c r="D691" s="797"/>
      <c r="E691" s="797"/>
      <c r="F691" s="797"/>
      <c r="G691" s="797"/>
      <c r="H691" s="797"/>
      <c r="I691" s="797"/>
      <c r="J691" s="797"/>
      <c r="K691" s="797"/>
      <c r="L691" s="797"/>
      <c r="M691" s="797"/>
      <c r="N691" s="797"/>
      <c r="O691" s="797"/>
      <c r="P691" s="797"/>
      <c r="Q691" s="797"/>
      <c r="R691" s="797"/>
      <c r="S691" s="797"/>
      <c r="T691" s="797"/>
      <c r="U691" s="797"/>
      <c r="V691" s="797"/>
      <c r="W691" s="797"/>
      <c r="X691" s="797"/>
      <c r="Y691" s="797"/>
      <c r="Z691" s="797"/>
    </row>
    <row r="692" spans="1:28" ht="12.75">
      <c r="A692" s="896" t="s">
        <v>701</v>
      </c>
      <c r="B692" s="896"/>
      <c r="C692" s="896"/>
      <c r="D692" s="896"/>
      <c r="E692" s="896"/>
      <c r="F692" s="896"/>
      <c r="G692" s="896"/>
      <c r="H692" s="896"/>
      <c r="I692" s="896"/>
      <c r="J692" s="241"/>
      <c r="K692" s="241"/>
      <c r="L692" s="241"/>
      <c r="M692" s="241"/>
      <c r="N692" s="648"/>
      <c r="O692" s="241"/>
      <c r="P692" s="241"/>
      <c r="Q692" s="241"/>
      <c r="R692" s="649"/>
      <c r="S692" s="650"/>
      <c r="T692" s="651"/>
      <c r="U692" s="652"/>
      <c r="V692" s="241"/>
      <c r="W692" s="241"/>
      <c r="X692" s="241"/>
      <c r="Y692" s="241"/>
      <c r="Z692" s="3"/>
      <c r="AA692"/>
      <c r="AB692"/>
    </row>
    <row r="693" spans="1:28" ht="12.75">
      <c r="A693" s="897" t="s">
        <v>707</v>
      </c>
      <c r="B693" s="897"/>
      <c r="C693" s="897"/>
      <c r="D693" s="897"/>
      <c r="E693" s="897"/>
      <c r="F693" s="897"/>
      <c r="G693" s="897"/>
      <c r="H693" s="897"/>
      <c r="I693" s="897"/>
      <c r="J693" s="897"/>
      <c r="K693" s="897"/>
      <c r="L693" s="897"/>
      <c r="M693" s="897"/>
      <c r="N693" s="897"/>
      <c r="O693" s="897"/>
      <c r="P693" s="897"/>
      <c r="Q693" s="897"/>
      <c r="R693" s="897"/>
      <c r="S693" s="897"/>
      <c r="T693" s="897"/>
      <c r="U693" s="897"/>
      <c r="V693" s="897"/>
      <c r="W693" s="897"/>
      <c r="X693" s="897"/>
      <c r="Y693" s="897"/>
      <c r="Z693" s="3"/>
      <c r="AA693"/>
      <c r="AB693"/>
    </row>
    <row r="694" spans="1:49" s="252" customFormat="1" ht="12.75">
      <c r="A694" s="276"/>
      <c r="B694" s="276"/>
      <c r="C694" s="276"/>
      <c r="D694" s="276"/>
      <c r="E694" s="276"/>
      <c r="F694" s="276"/>
      <c r="G694" s="276"/>
      <c r="H694" s="276"/>
      <c r="I694" s="276"/>
      <c r="J694" s="276"/>
      <c r="K694" s="276"/>
      <c r="L694" s="276"/>
      <c r="M694" s="276"/>
      <c r="N694" s="653"/>
      <c r="O694" s="276"/>
      <c r="P694" s="276"/>
      <c r="Q694" s="276"/>
      <c r="R694" s="654"/>
      <c r="S694" s="276"/>
      <c r="T694" s="655"/>
      <c r="U694" s="647"/>
      <c r="V694" s="276"/>
      <c r="W694" s="276"/>
      <c r="X694" s="276"/>
      <c r="Y694" s="276"/>
      <c r="Z694" s="3"/>
      <c r="AA694"/>
      <c r="AB694"/>
      <c r="AC694" s="251"/>
      <c r="AD694" s="251"/>
      <c r="AE694" s="251"/>
      <c r="AF694" s="251"/>
      <c r="AG694" s="251"/>
      <c r="AH694" s="251"/>
      <c r="AI694" s="251"/>
      <c r="AJ694" s="251"/>
      <c r="AK694" s="251"/>
      <c r="AL694" s="251"/>
      <c r="AM694" s="251"/>
      <c r="AN694" s="251"/>
      <c r="AO694" s="251"/>
      <c r="AP694" s="251"/>
      <c r="AQ694" s="251"/>
      <c r="AR694" s="251"/>
      <c r="AS694" s="251"/>
      <c r="AT694" s="251"/>
      <c r="AU694" s="251"/>
      <c r="AV694" s="251"/>
      <c r="AW694" s="251"/>
    </row>
    <row r="695" spans="1:28" ht="12.75">
      <c r="A695" s="896" t="s">
        <v>680</v>
      </c>
      <c r="B695" s="896"/>
      <c r="C695" s="896"/>
      <c r="D695" s="896"/>
      <c r="E695" s="896"/>
      <c r="F695" s="896"/>
      <c r="G695" s="896"/>
      <c r="H695" s="896"/>
      <c r="I695" s="896"/>
      <c r="J695" s="896"/>
      <c r="K695" s="656"/>
      <c r="L695" s="656"/>
      <c r="M695" s="656"/>
      <c r="N695" s="657"/>
      <c r="O695" s="656"/>
      <c r="P695" s="656"/>
      <c r="Q695" s="656"/>
      <c r="R695" s="649"/>
      <c r="S695" s="617"/>
      <c r="T695" s="651"/>
      <c r="U695" s="652"/>
      <c r="V695" s="656"/>
      <c r="W695" s="656"/>
      <c r="X695" s="656"/>
      <c r="Y695" s="656"/>
      <c r="Z695" s="3"/>
      <c r="AA695"/>
      <c r="AB695"/>
    </row>
    <row r="696" spans="1:28" ht="12.75">
      <c r="A696" s="897" t="s">
        <v>708</v>
      </c>
      <c r="B696" s="897"/>
      <c r="C696" s="897"/>
      <c r="D696" s="897"/>
      <c r="E696" s="897"/>
      <c r="F696" s="897"/>
      <c r="G696" s="897"/>
      <c r="H696" s="897"/>
      <c r="I696" s="897"/>
      <c r="J696" s="897"/>
      <c r="K696" s="897"/>
      <c r="L696" s="897"/>
      <c r="M696" s="897"/>
      <c r="N696" s="897"/>
      <c r="O696" s="897"/>
      <c r="P696" s="897"/>
      <c r="Q696" s="897"/>
      <c r="R696" s="897"/>
      <c r="S696" s="897"/>
      <c r="T696" s="897"/>
      <c r="U696" s="897"/>
      <c r="V696" s="897"/>
      <c r="W696" s="897"/>
      <c r="X696" s="897"/>
      <c r="Y696" s="897"/>
      <c r="Z696" s="3"/>
      <c r="AA696"/>
      <c r="AB696"/>
    </row>
    <row r="697" spans="1:28" ht="12.75">
      <c r="A697" s="276"/>
      <c r="B697" s="276"/>
      <c r="C697" s="276"/>
      <c r="D697" s="276"/>
      <c r="E697" s="276"/>
      <c r="F697" s="276"/>
      <c r="G697" s="276"/>
      <c r="H697" s="276"/>
      <c r="I697" s="276"/>
      <c r="J697" s="276"/>
      <c r="K697" s="276"/>
      <c r="L697" s="276"/>
      <c r="M697" s="276"/>
      <c r="N697" s="653"/>
      <c r="O697" s="276"/>
      <c r="P697" s="276"/>
      <c r="Q697" s="276"/>
      <c r="R697" s="654"/>
      <c r="S697" s="276"/>
      <c r="T697" s="655"/>
      <c r="U697" s="647"/>
      <c r="V697" s="276"/>
      <c r="W697" s="276"/>
      <c r="X697" s="276"/>
      <c r="Y697" s="276"/>
      <c r="Z697" s="3"/>
      <c r="AA697"/>
      <c r="AB697"/>
    </row>
    <row r="698" spans="1:28" ht="12.75">
      <c r="A698" s="896" t="s">
        <v>681</v>
      </c>
      <c r="B698" s="896"/>
      <c r="C698" s="896"/>
      <c r="D698" s="896"/>
      <c r="E698" s="896"/>
      <c r="F698" s="896"/>
      <c r="G698" s="896"/>
      <c r="H698" s="896"/>
      <c r="I698" s="896"/>
      <c r="J698" s="896"/>
      <c r="K698" s="896"/>
      <c r="L698" s="656"/>
      <c r="M698" s="656"/>
      <c r="N698" s="657"/>
      <c r="O698" s="656"/>
      <c r="P698" s="656"/>
      <c r="Q698" s="656"/>
      <c r="R698" s="649"/>
      <c r="S698" s="617"/>
      <c r="T698" s="651"/>
      <c r="U698" s="652"/>
      <c r="V698" s="656"/>
      <c r="W698" s="656"/>
      <c r="X698" s="656"/>
      <c r="Y698" s="656"/>
      <c r="Z698" s="3"/>
      <c r="AA698"/>
      <c r="AB698"/>
    </row>
    <row r="699" spans="1:28" ht="12.75">
      <c r="A699" s="897" t="s">
        <v>709</v>
      </c>
      <c r="B699" s="897"/>
      <c r="C699" s="897"/>
      <c r="D699" s="897"/>
      <c r="E699" s="897"/>
      <c r="F699" s="897"/>
      <c r="G699" s="897"/>
      <c r="H699" s="897"/>
      <c r="I699" s="897"/>
      <c r="J699" s="897"/>
      <c r="K699" s="897"/>
      <c r="L699" s="897"/>
      <c r="M699" s="897"/>
      <c r="N699" s="897"/>
      <c r="O699" s="897"/>
      <c r="P699" s="897"/>
      <c r="Q699" s="897"/>
      <c r="R699" s="897"/>
      <c r="S699" s="897"/>
      <c r="T699" s="897"/>
      <c r="U699" s="897"/>
      <c r="V699" s="897"/>
      <c r="W699" s="897"/>
      <c r="X699" s="897"/>
      <c r="Y699" s="897"/>
      <c r="Z699" s="3"/>
      <c r="AA699"/>
      <c r="AB699"/>
    </row>
    <row r="700" spans="1:28" ht="12.75">
      <c r="A700" s="276"/>
      <c r="B700" s="276"/>
      <c r="C700" s="276"/>
      <c r="D700" s="276"/>
      <c r="E700" s="276"/>
      <c r="F700" s="276"/>
      <c r="G700" s="276"/>
      <c r="H700" s="276"/>
      <c r="I700" s="276"/>
      <c r="J700" s="276"/>
      <c r="K700" s="276"/>
      <c r="L700" s="276"/>
      <c r="M700" s="276"/>
      <c r="N700" s="653"/>
      <c r="O700" s="276"/>
      <c r="P700" s="276"/>
      <c r="Q700" s="276"/>
      <c r="R700" s="654"/>
      <c r="S700" s="276"/>
      <c r="T700" s="647"/>
      <c r="U700" s="647"/>
      <c r="V700" s="276"/>
      <c r="W700" s="276"/>
      <c r="X700" s="276"/>
      <c r="Y700" s="276"/>
      <c r="Z700" s="3"/>
      <c r="AA700"/>
      <c r="AB700"/>
    </row>
    <row r="701" spans="1:28" ht="12.75">
      <c r="A701" s="906" t="s">
        <v>702</v>
      </c>
      <c r="B701" s="906"/>
      <c r="C701" s="906"/>
      <c r="D701" s="906"/>
      <c r="E701" s="906"/>
      <c r="F701" s="906"/>
      <c r="G701" s="906"/>
      <c r="H701" s="906"/>
      <c r="I701" s="906"/>
      <c r="J701" s="906"/>
      <c r="K701" s="906"/>
      <c r="L701" s="906"/>
      <c r="M701" s="906"/>
      <c r="N701" s="906"/>
      <c r="O701" s="906"/>
      <c r="P701" s="906"/>
      <c r="Q701" s="906"/>
      <c r="R701" s="906"/>
      <c r="S701" s="906"/>
      <c r="T701" s="906"/>
      <c r="U701" s="906"/>
      <c r="V701" s="906"/>
      <c r="W701" s="906"/>
      <c r="X701" s="906"/>
      <c r="Y701" s="906"/>
      <c r="Z701" s="3"/>
      <c r="AA701"/>
      <c r="AB701"/>
    </row>
    <row r="702" spans="1:28" ht="12.75">
      <c r="A702" s="276" t="s">
        <v>710</v>
      </c>
      <c r="B702" s="656"/>
      <c r="C702" s="656"/>
      <c r="D702" s="656"/>
      <c r="E702" s="656"/>
      <c r="F702" s="656"/>
      <c r="G702" s="656"/>
      <c r="H702" s="656"/>
      <c r="I702" s="656"/>
      <c r="J702" s="656"/>
      <c r="K702" s="656"/>
      <c r="L702" s="656"/>
      <c r="M702" s="656"/>
      <c r="N702" s="657"/>
      <c r="O702" s="656"/>
      <c r="P702" s="656"/>
      <c r="Q702" s="656"/>
      <c r="R702" s="649"/>
      <c r="S702" s="617"/>
      <c r="T702" s="651"/>
      <c r="U702" s="652"/>
      <c r="V702" s="656"/>
      <c r="W702" s="754"/>
      <c r="X702" s="754"/>
      <c r="Y702" s="656"/>
      <c r="Z702" s="3"/>
      <c r="AA702"/>
      <c r="AB702"/>
    </row>
    <row r="703" spans="1:28" ht="12.75">
      <c r="A703" s="1"/>
      <c r="B703" s="1"/>
      <c r="C703" s="1"/>
      <c r="D703" s="1"/>
      <c r="E703" s="1"/>
      <c r="F703" s="1"/>
      <c r="G703" s="1"/>
      <c r="H703" s="1"/>
      <c r="I703" s="1"/>
      <c r="J703" s="120"/>
      <c r="K703" s="1"/>
      <c r="L703" s="1"/>
      <c r="M703" s="1"/>
      <c r="N703" s="1"/>
      <c r="O703" s="1"/>
      <c r="P703" s="1"/>
      <c r="Q703" s="30"/>
      <c r="R703" s="30"/>
      <c r="S703" s="30"/>
      <c r="T703" s="62"/>
      <c r="U703" s="30"/>
      <c r="V703" s="352"/>
      <c r="W703" s="755"/>
      <c r="X703" s="755"/>
      <c r="Y703" s="1"/>
      <c r="Z703" s="3"/>
      <c r="AA703"/>
      <c r="AB703"/>
    </row>
    <row r="704" spans="1:28" ht="12.75">
      <c r="A704" s="1"/>
      <c r="B704" s="1"/>
      <c r="C704" s="1"/>
      <c r="D704" s="1"/>
      <c r="E704" s="1"/>
      <c r="F704" s="1"/>
      <c r="G704" s="1"/>
      <c r="H704" s="1"/>
      <c r="I704" s="1"/>
      <c r="J704" s="120"/>
      <c r="K704" s="1"/>
      <c r="L704" s="1"/>
      <c r="M704" s="1"/>
      <c r="N704" s="797" t="s">
        <v>157</v>
      </c>
      <c r="O704" s="797"/>
      <c r="P704" s="1"/>
      <c r="Q704" s="30"/>
      <c r="R704" s="30"/>
      <c r="S704" s="30"/>
      <c r="T704" s="62"/>
      <c r="U704" s="30"/>
      <c r="V704" s="352"/>
      <c r="W704" s="755"/>
      <c r="X704" s="755"/>
      <c r="Y704" s="1"/>
      <c r="Z704" s="3"/>
      <c r="AA704"/>
      <c r="AB704"/>
    </row>
    <row r="705" spans="1:28" ht="12.75">
      <c r="A705" s="70" t="s">
        <v>717</v>
      </c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88"/>
      <c r="N705" s="88"/>
      <c r="P705" s="74"/>
      <c r="Q705" s="70"/>
      <c r="R705" s="649"/>
      <c r="S705" s="239"/>
      <c r="T705" s="62"/>
      <c r="U705" s="30"/>
      <c r="V705" s="352"/>
      <c r="W705" s="755"/>
      <c r="X705" s="755"/>
      <c r="Y705" s="1"/>
      <c r="Z705" s="3"/>
      <c r="AA705"/>
      <c r="AB705"/>
    </row>
    <row r="706" spans="1:28" ht="12.75">
      <c r="A706" s="658" t="s">
        <v>703</v>
      </c>
      <c r="B706" s="1"/>
      <c r="C706" s="1"/>
      <c r="D706" s="1"/>
      <c r="E706" s="1"/>
      <c r="F706" s="1"/>
      <c r="G706" s="1"/>
      <c r="H706" s="1"/>
      <c r="I706" s="1"/>
      <c r="J706" s="120"/>
      <c r="K706" s="1"/>
      <c r="L706" s="1"/>
      <c r="M706" s="1"/>
      <c r="N706" s="1"/>
      <c r="O706" s="1"/>
      <c r="P706" s="1"/>
      <c r="Q706" s="30"/>
      <c r="R706" s="30"/>
      <c r="S706" s="30"/>
      <c r="T706" s="62"/>
      <c r="U706" s="30"/>
      <c r="V706" s="352"/>
      <c r="W706" s="755"/>
      <c r="X706" s="755"/>
      <c r="Y706" s="1"/>
      <c r="Z706" s="3"/>
      <c r="AA706"/>
      <c r="AB706"/>
    </row>
    <row r="707" spans="1:28" ht="12.75">
      <c r="A707" s="1"/>
      <c r="B707" s="1"/>
      <c r="C707" s="1"/>
      <c r="D707" s="1"/>
      <c r="E707" s="1"/>
      <c r="F707" s="1"/>
      <c r="G707" s="1"/>
      <c r="H707" s="1"/>
      <c r="I707" s="1"/>
      <c r="J707" s="120"/>
      <c r="K707" s="1"/>
      <c r="L707" s="1"/>
      <c r="M707" s="797" t="s">
        <v>704</v>
      </c>
      <c r="N707" s="797"/>
      <c r="O707" s="797"/>
      <c r="P707" s="797"/>
      <c r="Q707" s="797"/>
      <c r="R707" s="797"/>
      <c r="S707" s="797"/>
      <c r="T707" s="62"/>
      <c r="U707" s="30"/>
      <c r="V707" s="352"/>
      <c r="W707" s="755"/>
      <c r="X707" s="755"/>
      <c r="Y707" s="1"/>
      <c r="Z707" s="3"/>
      <c r="AA707"/>
      <c r="AB707"/>
    </row>
    <row r="708" spans="1:28" ht="12.75">
      <c r="A708" s="1"/>
      <c r="B708" s="1"/>
      <c r="C708" s="1"/>
      <c r="D708" s="1"/>
      <c r="E708" s="1"/>
      <c r="F708" s="1"/>
      <c r="G708" s="1"/>
      <c r="H708" s="1"/>
      <c r="I708" s="1"/>
      <c r="J708" s="120"/>
      <c r="K708" s="1"/>
      <c r="L708" s="1"/>
      <c r="M708" s="797" t="s">
        <v>705</v>
      </c>
      <c r="N708" s="797"/>
      <c r="O708" s="797"/>
      <c r="P708" s="797"/>
      <c r="Q708" s="797"/>
      <c r="R708" s="797"/>
      <c r="S708" s="797"/>
      <c r="T708" s="62"/>
      <c r="U708" s="30"/>
      <c r="V708" s="352"/>
      <c r="W708" s="755"/>
      <c r="X708" s="755"/>
      <c r="Y708" s="1"/>
      <c r="Z708" s="3"/>
      <c r="AA708"/>
      <c r="AB708"/>
    </row>
    <row r="709" spans="1:28" ht="12.75">
      <c r="A709" s="1"/>
      <c r="B709" s="1"/>
      <c r="C709" s="1"/>
      <c r="D709" s="1"/>
      <c r="E709" s="1"/>
      <c r="F709" s="1"/>
      <c r="G709" s="1"/>
      <c r="H709" s="1"/>
      <c r="I709" s="1"/>
      <c r="J709" s="120"/>
      <c r="K709" s="1"/>
      <c r="L709" s="1"/>
      <c r="M709" s="797" t="s">
        <v>645</v>
      </c>
      <c r="N709" s="797"/>
      <c r="O709" s="797"/>
      <c r="P709" s="797"/>
      <c r="Q709" s="797"/>
      <c r="R709" s="797"/>
      <c r="S709" s="797"/>
      <c r="T709" s="62"/>
      <c r="U709" s="30"/>
      <c r="V709" s="352"/>
      <c r="W709" s="755"/>
      <c r="X709" s="755"/>
      <c r="Y709" s="1"/>
      <c r="Z709" s="3"/>
      <c r="AA709"/>
      <c r="AB709"/>
    </row>
    <row r="710" spans="1:28" ht="12.75">
      <c r="A710" s="279" t="s">
        <v>716</v>
      </c>
      <c r="B710" s="279"/>
      <c r="C710" s="279"/>
      <c r="D710" s="279"/>
      <c r="E710" s="279"/>
      <c r="F710" s="279"/>
      <c r="G710" s="1"/>
      <c r="H710" s="1"/>
      <c r="I710" s="1"/>
      <c r="J710" s="120"/>
      <c r="K710" s="1"/>
      <c r="L710" s="1"/>
      <c r="M710" s="1"/>
      <c r="N710" s="1"/>
      <c r="O710" s="1"/>
      <c r="P710" s="1"/>
      <c r="Q710" s="30"/>
      <c r="R710" s="30"/>
      <c r="S710" s="30"/>
      <c r="T710" s="62"/>
      <c r="U710" s="30"/>
      <c r="V710" s="352"/>
      <c r="W710" s="755"/>
      <c r="X710" s="755"/>
      <c r="Y710" s="1"/>
      <c r="Z710" s="3"/>
      <c r="AA710"/>
      <c r="AB710"/>
    </row>
    <row r="711" spans="1:28" ht="12.75">
      <c r="A711" s="66" t="s">
        <v>715</v>
      </c>
      <c r="W711" s="756"/>
      <c r="X711" s="756"/>
      <c r="AA711"/>
      <c r="AB711"/>
    </row>
    <row r="712" spans="1:28" ht="12.75">
      <c r="A712" s="66" t="s">
        <v>714</v>
      </c>
      <c r="W712" s="756"/>
      <c r="X712" s="756"/>
      <c r="AA712"/>
      <c r="AB712"/>
    </row>
    <row r="713" spans="23:28" ht="12.75">
      <c r="W713" s="756"/>
      <c r="X713" s="756"/>
      <c r="AA713"/>
      <c r="AB713"/>
    </row>
    <row r="714" spans="23:28" ht="12.75">
      <c r="W714" s="756"/>
      <c r="X714" s="756"/>
      <c r="AA714"/>
      <c r="AB714"/>
    </row>
    <row r="715" spans="23:28" ht="12.75">
      <c r="W715" s="756"/>
      <c r="X715" s="756"/>
      <c r="AA715"/>
      <c r="AB715"/>
    </row>
    <row r="716" spans="23:28" ht="12.75">
      <c r="W716" s="756"/>
      <c r="X716" s="756"/>
      <c r="AA716"/>
      <c r="AB716"/>
    </row>
    <row r="717" spans="23:28" ht="12.75">
      <c r="W717" s="756"/>
      <c r="X717" s="756"/>
      <c r="AA717"/>
      <c r="AB717"/>
    </row>
    <row r="718" spans="23:28" ht="12.75">
      <c r="W718" s="756"/>
      <c r="X718" s="756"/>
      <c r="AA718"/>
      <c r="AB718"/>
    </row>
    <row r="719" spans="23:28" ht="12.75">
      <c r="W719" s="756"/>
      <c r="X719" s="756"/>
      <c r="AA719"/>
      <c r="AB719"/>
    </row>
    <row r="720" spans="23:28" ht="12.75">
      <c r="W720" s="756"/>
      <c r="X720" s="756"/>
      <c r="AA720"/>
      <c r="AB720"/>
    </row>
    <row r="721" spans="23:28" ht="12.75">
      <c r="W721" s="756"/>
      <c r="X721" s="756"/>
      <c r="AA721"/>
      <c r="AB721"/>
    </row>
    <row r="722" spans="23:28" ht="12.75">
      <c r="W722" s="756"/>
      <c r="X722" s="756"/>
      <c r="AA722"/>
      <c r="AB722"/>
    </row>
    <row r="723" spans="23:28" ht="12.75">
      <c r="W723" s="756"/>
      <c r="X723" s="756"/>
      <c r="AA723"/>
      <c r="AB723"/>
    </row>
    <row r="724" spans="23:28" ht="12.75">
      <c r="W724" s="756"/>
      <c r="X724" s="756"/>
      <c r="AA724"/>
      <c r="AB724"/>
    </row>
    <row r="725" spans="23:28" ht="12.75">
      <c r="W725" s="756"/>
      <c r="X725" s="756"/>
      <c r="AA725"/>
      <c r="AB725"/>
    </row>
    <row r="726" spans="23:28" ht="12.75">
      <c r="W726" s="753"/>
      <c r="X726" s="753"/>
      <c r="AA726"/>
      <c r="AB726"/>
    </row>
    <row r="727" spans="23:28" ht="12.75">
      <c r="W727" s="751"/>
      <c r="X727" s="751"/>
      <c r="AA727"/>
      <c r="AB727"/>
    </row>
    <row r="728" spans="23:28" ht="12.75">
      <c r="W728" s="751"/>
      <c r="X728" s="751"/>
      <c r="AA728"/>
      <c r="AB728"/>
    </row>
    <row r="729" spans="23:28" ht="12.75">
      <c r="W729" s="751"/>
      <c r="X729" s="751"/>
      <c r="AA729" s="66"/>
      <c r="AB729"/>
    </row>
    <row r="730" spans="23:28" ht="12.75">
      <c r="W730" s="751"/>
      <c r="X730" s="751"/>
      <c r="AA730"/>
      <c r="AB730"/>
    </row>
    <row r="731" spans="23:24" ht="12.75">
      <c r="W731" s="751"/>
      <c r="X731" s="751"/>
    </row>
    <row r="732" spans="23:24" ht="12.75">
      <c r="W732" s="751"/>
      <c r="X732" s="751"/>
    </row>
    <row r="733" spans="23:24" ht="12.75">
      <c r="W733" s="751"/>
      <c r="X733" s="751"/>
    </row>
    <row r="734" spans="23:24" ht="12.75">
      <c r="W734" s="751"/>
      <c r="X734" s="751"/>
    </row>
    <row r="735" spans="23:24" ht="12.75">
      <c r="W735" s="751"/>
      <c r="X735" s="751"/>
    </row>
    <row r="736" spans="23:24" ht="12.75">
      <c r="W736" s="751"/>
      <c r="X736" s="751"/>
    </row>
    <row r="737" spans="23:24" ht="12.75">
      <c r="W737" s="751"/>
      <c r="X737" s="751"/>
    </row>
    <row r="738" spans="23:24" ht="12.75">
      <c r="W738" s="751"/>
      <c r="X738" s="751"/>
    </row>
    <row r="739" spans="23:24" ht="12.75">
      <c r="W739" s="751"/>
      <c r="X739" s="751"/>
    </row>
    <row r="740" spans="23:24" ht="12.75">
      <c r="W740" s="751"/>
      <c r="X740" s="751"/>
    </row>
    <row r="741" spans="23:24" ht="12.75">
      <c r="W741" s="751"/>
      <c r="X741" s="751"/>
    </row>
    <row r="742" spans="23:24" ht="12.75">
      <c r="W742" s="751"/>
      <c r="X742" s="751"/>
    </row>
    <row r="743" spans="23:24" ht="12.75">
      <c r="W743" s="752"/>
      <c r="X743" s="752"/>
    </row>
    <row r="744" spans="23:24" ht="12.75">
      <c r="W744" s="752"/>
      <c r="X744" s="752"/>
    </row>
    <row r="745" spans="23:24" ht="12.75">
      <c r="W745" s="752"/>
      <c r="X745" s="752"/>
    </row>
    <row r="746" spans="23:24" ht="12.75">
      <c r="W746" s="750"/>
      <c r="X746" s="750"/>
    </row>
    <row r="747" spans="23:24" ht="12.75">
      <c r="W747" s="750"/>
      <c r="X747" s="750"/>
    </row>
    <row r="748" spans="23:24" ht="12.75">
      <c r="W748" s="750"/>
      <c r="X748" s="750"/>
    </row>
    <row r="749" spans="23:24" ht="12.75">
      <c r="W749" s="750"/>
      <c r="X749" s="750"/>
    </row>
    <row r="750" spans="23:24" ht="12.75">
      <c r="W750" s="750"/>
      <c r="X750" s="750"/>
    </row>
    <row r="751" spans="23:24" ht="12.75">
      <c r="W751" s="750"/>
      <c r="X751" s="750"/>
    </row>
    <row r="752" spans="23:24" ht="12.75">
      <c r="W752" s="750"/>
      <c r="X752" s="750"/>
    </row>
    <row r="753" spans="23:24" ht="12.75">
      <c r="W753" s="750"/>
      <c r="X753" s="750"/>
    </row>
    <row r="754" spans="23:24" ht="12.75">
      <c r="W754" s="750"/>
      <c r="X754" s="750"/>
    </row>
    <row r="755" spans="23:24" ht="12.75">
      <c r="W755" s="750"/>
      <c r="X755" s="750"/>
    </row>
    <row r="756" spans="23:24" ht="12.75">
      <c r="W756" s="750"/>
      <c r="X756" s="750"/>
    </row>
    <row r="757" spans="23:24" ht="12.75">
      <c r="W757" s="750"/>
      <c r="X757" s="750"/>
    </row>
    <row r="758" spans="23:24" ht="12.75">
      <c r="W758" s="750"/>
      <c r="X758" s="750"/>
    </row>
    <row r="759" spans="23:24" ht="12.75">
      <c r="W759" s="750"/>
      <c r="X759" s="750"/>
    </row>
    <row r="760" spans="23:24" ht="12.75">
      <c r="W760" s="750"/>
      <c r="X760" s="750"/>
    </row>
  </sheetData>
  <sheetProtection/>
  <mergeCells count="250">
    <mergeCell ref="X9:X10"/>
    <mergeCell ref="A701:Y701"/>
    <mergeCell ref="N704:O704"/>
    <mergeCell ref="M707:S707"/>
    <mergeCell ref="M708:S708"/>
    <mergeCell ref="M709:S709"/>
    <mergeCell ref="A692:I692"/>
    <mergeCell ref="A693:Y693"/>
    <mergeCell ref="A695:J695"/>
    <mergeCell ref="A696:Y696"/>
    <mergeCell ref="A698:K698"/>
    <mergeCell ref="A699:Y699"/>
    <mergeCell ref="Z676:Z677"/>
    <mergeCell ref="Q9:Q10"/>
    <mergeCell ref="T9:T10"/>
    <mergeCell ref="Y9:Y10"/>
    <mergeCell ref="Z9:Z10"/>
    <mergeCell ref="N9:N10"/>
    <mergeCell ref="Q676:Q677"/>
    <mergeCell ref="S676:S677"/>
    <mergeCell ref="T676:T677"/>
    <mergeCell ref="T11:T12"/>
    <mergeCell ref="N676:N677"/>
    <mergeCell ref="Y676:Y677"/>
    <mergeCell ref="L460:M460"/>
    <mergeCell ref="L462:M462"/>
    <mergeCell ref="L463:M463"/>
    <mergeCell ref="L461:M461"/>
    <mergeCell ref="L668:M668"/>
    <mergeCell ref="L633:M633"/>
    <mergeCell ref="L674:M674"/>
    <mergeCell ref="L531:M531"/>
    <mergeCell ref="L490:M490"/>
    <mergeCell ref="L328:M328"/>
    <mergeCell ref="L356:M356"/>
    <mergeCell ref="L357:M357"/>
    <mergeCell ref="L379:M379"/>
    <mergeCell ref="L662:N662"/>
    <mergeCell ref="L540:M540"/>
    <mergeCell ref="L606:M606"/>
    <mergeCell ref="L584:M584"/>
    <mergeCell ref="L630:M630"/>
    <mergeCell ref="L512:M512"/>
    <mergeCell ref="L547:M547"/>
    <mergeCell ref="L539:M539"/>
    <mergeCell ref="L541:M541"/>
    <mergeCell ref="L554:M554"/>
    <mergeCell ref="L591:M591"/>
    <mergeCell ref="L673:M673"/>
    <mergeCell ref="L178:M178"/>
    <mergeCell ref="L427:M427"/>
    <mergeCell ref="L504:M504"/>
    <mergeCell ref="L275:M275"/>
    <mergeCell ref="L276:M276"/>
    <mergeCell ref="L300:M300"/>
    <mergeCell ref="L265:M265"/>
    <mergeCell ref="L422:M422"/>
    <mergeCell ref="L423:M423"/>
    <mergeCell ref="L505:M505"/>
    <mergeCell ref="L323:M323"/>
    <mergeCell ref="L393:M393"/>
    <mergeCell ref="L425:M425"/>
    <mergeCell ref="L485:M485"/>
    <mergeCell ref="L494:M494"/>
    <mergeCell ref="L394:M394"/>
    <mergeCell ref="L346:M346"/>
    <mergeCell ref="L344:M344"/>
    <mergeCell ref="L492:M492"/>
    <mergeCell ref="L672:M672"/>
    <mergeCell ref="L467:N467"/>
    <mergeCell ref="L510:M510"/>
    <mergeCell ref="L543:M543"/>
    <mergeCell ref="L532:M532"/>
    <mergeCell ref="L272:M272"/>
    <mergeCell ref="L274:M274"/>
    <mergeCell ref="L466:N466"/>
    <mergeCell ref="L474:M474"/>
    <mergeCell ref="L481:M481"/>
    <mergeCell ref="L670:M670"/>
    <mergeCell ref="L424:M424"/>
    <mergeCell ref="L593:M593"/>
    <mergeCell ref="L538:M538"/>
    <mergeCell ref="L569:M569"/>
    <mergeCell ref="L560:M560"/>
    <mergeCell ref="L571:M571"/>
    <mergeCell ref="L426:M426"/>
    <mergeCell ref="L518:M518"/>
    <mergeCell ref="L544:M544"/>
    <mergeCell ref="L669:M669"/>
    <mergeCell ref="L416:M416"/>
    <mergeCell ref="L443:M443"/>
    <mergeCell ref="L483:M483"/>
    <mergeCell ref="L451:M451"/>
    <mergeCell ref="L598:M598"/>
    <mergeCell ref="L578:M578"/>
    <mergeCell ref="L587:M587"/>
    <mergeCell ref="L545:M545"/>
    <mergeCell ref="L418:M418"/>
    <mergeCell ref="L470:M470"/>
    <mergeCell ref="L429:N429"/>
    <mergeCell ref="L439:M439"/>
    <mergeCell ref="L382:M382"/>
    <mergeCell ref="L452:M452"/>
    <mergeCell ref="L345:M345"/>
    <mergeCell ref="L360:M360"/>
    <mergeCell ref="L454:M454"/>
    <mergeCell ref="L358:M358"/>
    <mergeCell ref="L79:M79"/>
    <mergeCell ref="L73:M73"/>
    <mergeCell ref="L81:M81"/>
    <mergeCell ref="L77:M77"/>
    <mergeCell ref="L66:M66"/>
    <mergeCell ref="L329:M329"/>
    <mergeCell ref="L135:M135"/>
    <mergeCell ref="L84:M84"/>
    <mergeCell ref="L314:M314"/>
    <mergeCell ref="L86:M86"/>
    <mergeCell ref="L58:M58"/>
    <mergeCell ref="L63:M63"/>
    <mergeCell ref="L76:M76"/>
    <mergeCell ref="L62:M62"/>
    <mergeCell ref="L64:M64"/>
    <mergeCell ref="L65:M65"/>
    <mergeCell ref="L72:M72"/>
    <mergeCell ref="L61:M61"/>
    <mergeCell ref="C11:I11"/>
    <mergeCell ref="L42:M42"/>
    <mergeCell ref="L56:M56"/>
    <mergeCell ref="L57:M57"/>
    <mergeCell ref="L26:M26"/>
    <mergeCell ref="L30:M30"/>
    <mergeCell ref="L33:M33"/>
    <mergeCell ref="L43:M43"/>
    <mergeCell ref="L24:M24"/>
    <mergeCell ref="L21:M21"/>
    <mergeCell ref="Y42:Z42"/>
    <mergeCell ref="L234:M234"/>
    <mergeCell ref="L169:M169"/>
    <mergeCell ref="L223:M223"/>
    <mergeCell ref="L150:M150"/>
    <mergeCell ref="L144:M144"/>
    <mergeCell ref="L53:M53"/>
    <mergeCell ref="L174:M174"/>
    <mergeCell ref="L119:M119"/>
    <mergeCell ref="L126:M126"/>
    <mergeCell ref="L82:M82"/>
    <mergeCell ref="A686:J686"/>
    <mergeCell ref="L340:M340"/>
    <mergeCell ref="L389:M389"/>
    <mergeCell ref="L349:M349"/>
    <mergeCell ref="L391:M391"/>
    <mergeCell ref="L232:M232"/>
    <mergeCell ref="L390:M390"/>
    <mergeCell ref="L273:M273"/>
    <mergeCell ref="L359:M359"/>
    <mergeCell ref="L324:M324"/>
    <mergeCell ref="L343:M343"/>
    <mergeCell ref="L310:M310"/>
    <mergeCell ref="L269:M269"/>
    <mergeCell ref="L303:M303"/>
    <mergeCell ref="L308:M308"/>
    <mergeCell ref="L309:M309"/>
    <mergeCell ref="L332:M332"/>
    <mergeCell ref="L342:M342"/>
    <mergeCell ref="L271:M271"/>
    <mergeCell ref="L263:M263"/>
    <mergeCell ref="L267:M267"/>
    <mergeCell ref="L268:M268"/>
    <mergeCell ref="L256:M256"/>
    <mergeCell ref="L238:M238"/>
    <mergeCell ref="L239:M239"/>
    <mergeCell ref="L258:M258"/>
    <mergeCell ref="L259:M259"/>
    <mergeCell ref="L246:M246"/>
    <mergeCell ref="L247:M247"/>
    <mergeCell ref="L279:M279"/>
    <mergeCell ref="L299:M299"/>
    <mergeCell ref="L297:M297"/>
    <mergeCell ref="L248:M248"/>
    <mergeCell ref="L257:M257"/>
    <mergeCell ref="L264:M264"/>
    <mergeCell ref="L262:M262"/>
    <mergeCell ref="L261:M261"/>
    <mergeCell ref="L293:M293"/>
    <mergeCell ref="L270:M270"/>
    <mergeCell ref="L80:M80"/>
    <mergeCell ref="L325:M325"/>
    <mergeCell ref="L260:M260"/>
    <mergeCell ref="L266:M266"/>
    <mergeCell ref="L311:M311"/>
    <mergeCell ref="L233:M233"/>
    <mergeCell ref="L243:M243"/>
    <mergeCell ref="L96:M96"/>
    <mergeCell ref="L138:M138"/>
    <mergeCell ref="L147:M147"/>
    <mergeCell ref="L49:M49"/>
    <mergeCell ref="L67:M67"/>
    <mergeCell ref="A685:J685"/>
    <mergeCell ref="L354:M354"/>
    <mergeCell ref="L411:M411"/>
    <mergeCell ref="L419:M419"/>
    <mergeCell ref="L283:M283"/>
    <mergeCell ref="L298:M298"/>
    <mergeCell ref="L294:M294"/>
    <mergeCell ref="L108:M108"/>
    <mergeCell ref="L102:M102"/>
    <mergeCell ref="Q11:Q12"/>
    <mergeCell ref="S11:S12"/>
    <mergeCell ref="L91:M91"/>
    <mergeCell ref="L100:M100"/>
    <mergeCell ref="L70:M70"/>
    <mergeCell ref="L97:M97"/>
    <mergeCell ref="L78:M78"/>
    <mergeCell ref="L69:M69"/>
    <mergeCell ref="L47:M47"/>
    <mergeCell ref="L115:M115"/>
    <mergeCell ref="L104:M104"/>
    <mergeCell ref="L141:M141"/>
    <mergeCell ref="L217:M217"/>
    <mergeCell ref="L212:M212"/>
    <mergeCell ref="L137:M137"/>
    <mergeCell ref="L123:M123"/>
    <mergeCell ref="L127:M127"/>
    <mergeCell ref="L255:M255"/>
    <mergeCell ref="L142:M142"/>
    <mergeCell ref="L240:M240"/>
    <mergeCell ref="L145:M145"/>
    <mergeCell ref="L149:M149"/>
    <mergeCell ref="L253:M253"/>
    <mergeCell ref="L231:M231"/>
    <mergeCell ref="U11:U12"/>
    <mergeCell ref="V11:V12"/>
    <mergeCell ref="L383:M383"/>
    <mergeCell ref="L296:M296"/>
    <mergeCell ref="L289:M289"/>
    <mergeCell ref="L151:M151"/>
    <mergeCell ref="N11:N12"/>
    <mergeCell ref="L45:M45"/>
    <mergeCell ref="L48:M48"/>
    <mergeCell ref="L136:M136"/>
    <mergeCell ref="Y11:Y12"/>
    <mergeCell ref="Z11:Z12"/>
    <mergeCell ref="A691:Z691"/>
    <mergeCell ref="L94:M94"/>
    <mergeCell ref="L109:M109"/>
    <mergeCell ref="L251:M251"/>
    <mergeCell ref="L93:M93"/>
    <mergeCell ref="L44:M44"/>
    <mergeCell ref="L59:M59"/>
    <mergeCell ref="L68:M68"/>
  </mergeCells>
  <hyperlinks>
    <hyperlink ref="A706" r:id="rId1" display="www.kistanje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2019-04-26T08:40:14Z</cp:lastPrinted>
  <dcterms:created xsi:type="dcterms:W3CDTF">2014-12-01T12:56:38Z</dcterms:created>
  <dcterms:modified xsi:type="dcterms:W3CDTF">2019-04-26T08:42:30Z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