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600" windowHeight="8715" activeTab="0"/>
  </bookViews>
  <sheets>
    <sheet name="Opći dio" sheetId="1" r:id="rId1"/>
    <sheet name="Posebni dio" sheetId="2" r:id="rId2"/>
    <sheet name="Razvojni programi" sheetId="3" r:id="rId3"/>
  </sheets>
  <definedNames/>
  <calcPr fullCalcOnLoad="1"/>
</workbook>
</file>

<file path=xl/sharedStrings.xml><?xml version="1.0" encoding="utf-8"?>
<sst xmlns="http://schemas.openxmlformats.org/spreadsheetml/2006/main" count="1385" uniqueCount="631">
  <si>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</si>
  <si>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</si>
  <si>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</si>
  <si>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</si>
  <si>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</si>
  <si>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</si>
  <si>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</si>
  <si>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</si>
  <si>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</si>
  <si>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</si>
  <si>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</si>
  <si>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</si>
  <si>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</si>
  <si>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</si>
  <si>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</si>
  <si>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</si>
  <si>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</si>
  <si>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</si>
  <si>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</si>
  <si>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</si>
  <si>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</si>
  <si>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</si>
  <si>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</si>
  <si>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</si>
  <si>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</si>
  <si>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</si>
  <si>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</si>
  <si>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</si>
  <si>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</si>
  <si>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</si>
  <si>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</si>
  <si>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</si>
  <si>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</si>
  <si>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</si>
  <si>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</si>
  <si>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</si>
  <si>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</si>
  <si>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</si>
  <si>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</si>
  <si>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</si>
  <si>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</si>
  <si>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</si>
  <si>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</si>
  <si>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</si>
  <si>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</si>
  <si>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</si>
  <si>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</si>
  <si>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</si>
  <si>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</si>
  <si>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</si>
  <si>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</si>
  <si>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</si>
  <si>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</si>
  <si>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</si>
  <si>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</si>
  <si>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</si>
  <si>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</si>
  <si>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</si>
  <si>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</si>
  <si>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</si>
  <si>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</si>
  <si>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</si>
  <si>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</si>
  <si>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</si>
  <si>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</si>
  <si>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</si>
  <si>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</si>
  <si>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</si>
  <si>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</si>
  <si>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</si>
  <si>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</si>
  <si>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</si>
  <si>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</si>
  <si>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</si>
  <si>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</si>
  <si>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</si>
  <si>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</si>
  <si>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</si>
  <si>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</si>
  <si>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</si>
  <si>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</si>
  <si>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</si>
  <si>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</si>
  <si>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</si>
  <si>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</si>
  <si>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</si>
  <si>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</si>
  <si>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</si>
  <si>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</si>
  <si>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</si>
  <si>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</si>
  <si>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</si>
  <si>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</si>
  <si>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</si>
  <si>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</si>
  <si>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</si>
  <si>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</si>
  <si>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</si>
  <si>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</si>
  <si>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</si>
  <si>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</si>
  <si>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</si>
  <si>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</si>
  <si>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</si>
  <si>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</si>
  <si>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</si>
  <si>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</si>
  <si>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</si>
  <si>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</si>
  <si>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</si>
  <si>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</si>
  <si>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</si>
  <si>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</si>
  <si>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</si>
  <si>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</si>
  <si>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</si>
  <si>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</si>
  <si>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</si>
  <si>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</si>
  <si>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</si>
  <si>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</si>
  <si>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</si>
  <si>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</si>
  <si>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</si>
  <si>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</si>
  <si>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</si>
  <si>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</si>
  <si>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</si>
  <si>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</si>
  <si>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</si>
  <si>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</si>
  <si>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</si>
  <si>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</si>
  <si>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</si>
  <si>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</si>
  <si>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</si>
  <si>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</si>
  <si>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</si>
  <si>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</si>
  <si>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</si>
  <si>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</si>
  <si>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</si>
  <si>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</si>
  <si>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</si>
  <si>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</si>
  <si>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</si>
  <si>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</si>
  <si>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</si>
  <si>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</si>
  <si>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</si>
  <si>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</si>
  <si>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</si>
  <si>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</si>
  <si>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</si>
  <si>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</si>
  <si>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</si>
  <si>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</si>
  <si>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</si>
  <si>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</si>
  <si>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</si>
  <si>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Članak 6.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</si>
  <si>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</si>
  <si>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</si>
  <si>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</si>
  <si>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</si>
  <si>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</si>
  <si>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</si>
  <si>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</si>
  <si>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</si>
  <si>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</si>
  <si>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</si>
  <si>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</si>
  <si>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</si>
  <si>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</si>
  <si>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</si>
  <si>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</si>
  <si>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</si>
  <si>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</si>
  <si>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</si>
  <si>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</si>
  <si>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</si>
  <si>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</si>
  <si>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</si>
  <si>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</si>
  <si>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</si>
  <si>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</si>
  <si>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</si>
  <si>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</si>
  <si>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</si>
  <si>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</si>
  <si>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</si>
  <si>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</si>
  <si>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</si>
  <si>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</si>
  <si>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</si>
  <si>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</si>
  <si>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</si>
  <si>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</si>
  <si>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</si>
  <si>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</si>
  <si>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</si>
  <si>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</si>
  <si>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</si>
  <si>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</si>
  <si>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</si>
  <si>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</si>
  <si>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</si>
  <si>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</si>
  <si>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</si>
  <si>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</si>
  <si>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</si>
  <si>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</si>
  <si>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</si>
  <si>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</si>
  <si>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</si>
  <si>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</si>
  <si>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</si>
  <si>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</si>
  <si>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</si>
  <si>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</si>
  <si>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</si>
  <si>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</si>
  <si>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</si>
  <si>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</si>
  <si>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</si>
  <si>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</si>
  <si>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</si>
  <si>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</si>
  <si>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</si>
  <si>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</si>
  <si>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</si>
  <si>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</si>
  <si>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</si>
  <si>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</si>
  <si>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</si>
  <si>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</si>
  <si>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</si>
  <si>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</si>
  <si>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</si>
  <si>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</si>
  <si>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</si>
  <si>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</si>
  <si>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</si>
  <si>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</si>
  <si>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</si>
  <si>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</si>
  <si>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</si>
  <si>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</si>
  <si>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</si>
  <si>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</si>
  <si>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</si>
  <si>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</si>
  <si>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</si>
  <si>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</si>
  <si>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</si>
  <si>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</si>
  <si>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</si>
  <si>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</si>
  <si>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</si>
  <si>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</si>
  <si>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</si>
  <si>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</si>
  <si>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</si>
  <si>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</si>
  <si>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</si>
  <si>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</si>
  <si>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</si>
  <si>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</si>
  <si>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</si>
  <si>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</si>
  <si>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</si>
  <si>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</si>
  <si>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</si>
  <si>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</si>
  <si>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</si>
  <si>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</si>
  <si>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</si>
  <si>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</si>
  <si>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</si>
  <si>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</si>
  <si>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</si>
  <si>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</si>
  <si>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</si>
  <si>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</si>
  <si>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</si>
  <si>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</si>
  <si>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</si>
  <si>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</si>
  <si>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</si>
  <si>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</si>
  <si>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</si>
  <si>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</si>
  <si>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</si>
  <si>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</si>
  <si>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</si>
  <si>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</si>
  <si>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</si>
  <si>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</si>
  <si>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</si>
  <si>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</si>
  <si>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</si>
  <si>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</si>
  <si>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</si>
  <si>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</si>
  <si>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</si>
  <si>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</si>
  <si>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</si>
  <si>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</si>
  <si>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</si>
  <si>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</si>
  <si>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</si>
  <si>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</si>
  <si>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</si>
  <si>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</si>
  <si>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</si>
  <si>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</si>
  <si>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</si>
  <si>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</si>
  <si>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</si>
  <si>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</si>
  <si>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</si>
  <si>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</si>
  <si>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</si>
  <si>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</si>
  <si>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</si>
  <si>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</si>
  <si>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</si>
  <si>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</si>
  <si>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</si>
  <si>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</si>
  <si>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</si>
  <si>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</si>
  <si>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</si>
  <si>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</si>
  <si>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</si>
  <si>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</si>
  <si>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</si>
  <si>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</si>
  <si>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</si>
  <si>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</si>
  <si>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</si>
  <si>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</si>
  <si>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</si>
  <si>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</si>
  <si>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</si>
  <si>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</si>
  <si>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</si>
  <si>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</si>
  <si>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</si>
  <si>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</si>
  <si>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</si>
  <si>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</si>
  <si>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</si>
  <si>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</si>
  <si>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</si>
  <si>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</si>
  <si>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</si>
  <si>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</si>
  <si>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</si>
  <si>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</si>
  <si>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</si>
  <si>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</si>
  <si>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</si>
  <si>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</si>
  <si>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</si>
  <si>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</si>
  <si>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</si>
  <si>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</si>
  <si>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</si>
  <si>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</si>
  <si>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</si>
  <si>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</si>
  <si>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</si>
  <si>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</si>
  <si>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</si>
  <si>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</si>
  <si>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</si>
  <si>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</si>
  <si>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</si>
  <si>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</si>
  <si>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</si>
  <si>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</si>
  <si>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</si>
  <si>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</si>
  <si>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</si>
  <si>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</si>
  <si>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</si>
  <si>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</si>
  <si>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</si>
  <si>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</si>
  <si>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</si>
  <si>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</si>
  <si>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</si>
  <si>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</si>
  <si>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</si>
  <si>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</si>
  <si>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</si>
  <si>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</si>
  <si>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</si>
  <si>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</si>
  <si>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</si>
  <si>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</si>
  <si>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</si>
  <si>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</si>
  <si>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</si>
  <si>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</si>
  <si>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</si>
  <si>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</si>
  <si>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</si>
  <si>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</si>
  <si>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</si>
  <si>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</si>
  <si>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</si>
  <si>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</si>
  <si>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</si>
  <si>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</si>
  <si>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</si>
  <si>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</si>
  <si>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</si>
  <si>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</si>
  <si>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</si>
  <si>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</si>
  <si>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</si>
  <si>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</si>
  <si>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</si>
  <si>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</si>
  <si>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</si>
  <si>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</si>
  <si>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</si>
  <si>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</si>
  <si>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</si>
  <si>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</si>
  <si>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</si>
  <si>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</si>
  <si>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</si>
  <si>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</si>
  <si>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</si>
  <si>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</si>
  <si>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</si>
  <si>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</si>
  <si>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</si>
  <si>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</si>
  <si>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</si>
  <si>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</si>
  <si>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</si>
  <si>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</si>
  <si>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</si>
  <si>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</si>
  <si>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</si>
  <si>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</si>
  <si>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</si>
  <si>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</si>
  <si>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</si>
  <si>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</si>
  <si>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</si>
  <si>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</si>
  <si>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</si>
  <si>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</si>
  <si>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</si>
  <si>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</si>
  <si>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</si>
  <si>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</si>
  <si>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</si>
  <si>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</si>
  <si>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</si>
  <si>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</si>
  <si>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</si>
  <si>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</si>
  <si>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</si>
  <si>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</si>
  <si>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</si>
  <si>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</si>
  <si>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</si>
  <si>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</si>
  <si>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</si>
  <si>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</si>
  <si>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</si>
  <si>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</si>
  <si>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</si>
  <si>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</si>
  <si>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</si>
  <si>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</si>
  <si>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</si>
  <si>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</si>
  <si>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</si>
  <si>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</si>
  <si>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</si>
  <si>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</si>
  <si>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</si>
  <si>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</si>
  <si>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</si>
  <si>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</si>
  <si>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</si>
  <si>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</si>
  <si>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</si>
  <si>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</si>
  <si>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</si>
  <si>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</si>
  <si>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</si>
  <si>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</si>
  <si>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</si>
  <si>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</si>
  <si>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</si>
  <si>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</si>
  <si>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</si>
  <si>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</si>
  <si>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</si>
  <si>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</si>
  <si>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</si>
  <si>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</si>
  <si>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</si>
  <si>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</si>
  <si>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</si>
  <si>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</si>
  <si>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</si>
  <si>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</si>
  <si>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</si>
  <si>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</si>
  <si>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</si>
  <si>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</si>
  <si>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</si>
  <si>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</si>
  <si>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</si>
  <si>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</si>
  <si>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</si>
  <si>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</si>
  <si>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</si>
  <si>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</si>
  <si>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</si>
  <si>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</si>
  <si>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</si>
  <si>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</si>
  <si>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</si>
  <si>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</si>
  <si>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</si>
  <si>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</si>
  <si>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</si>
  <si>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</si>
  <si>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</si>
  <si>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</si>
  <si>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</si>
  <si>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</si>
  <si>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</si>
  <si>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</si>
  <si>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</si>
  <si>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</si>
  <si>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</si>
  <si>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</si>
  <si>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</si>
  <si>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</si>
  <si>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</si>
  <si>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</si>
  <si>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</si>
  <si>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</si>
  <si>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</si>
  <si>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</si>
  <si>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I. Izmjene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</si>
  <si>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</si>
  <si>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</si>
  <si>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</si>
  <si>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</si>
  <si>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</si>
  <si>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</si>
  <si>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</si>
  <si>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</si>
  <si>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Oprema za ostale namjene - kosilica za priključak na kamion za protupožarnu zaštitu</t>
  </si>
  <si>
    <t>Tekuće pomoći od ostalih subjekata-Hrvatske vode</t>
  </si>
  <si>
    <t>Plan 2017.</t>
  </si>
  <si>
    <t>III. PLAN RAZVOJNIH PROGRAMA</t>
  </si>
  <si>
    <t>U Planu razvojnih programa, tabele glase:</t>
  </si>
  <si>
    <t>1</t>
  </si>
  <si>
    <t>2</t>
  </si>
  <si>
    <t>Rashodi poslovanja za nefinancijsku imovinu</t>
  </si>
  <si>
    <t xml:space="preserve">I. Izmjene </t>
  </si>
  <si>
    <t>do 31.prosinca 2017.g.</t>
  </si>
  <si>
    <t>Potpore iz proračuna - Ministarstvo gospodarstva</t>
  </si>
  <si>
    <t>Uređaji, str. i oprema za ostale namj. - komposteri za kućni otpad</t>
  </si>
  <si>
    <t>Izgradnja ulice ( dio ulice Marka Marulića i dio ulice Glama)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</si>
  <si>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</si>
  <si>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</si>
  <si>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</si>
  <si>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</si>
  <si>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Proj.vodovoda od ul.N.Tesle do manastira Krka-Tender dokument.</t>
  </si>
  <si>
    <t>Izgradnja kapelice-ograde groblja-sufinanciranje</t>
  </si>
  <si>
    <t xml:space="preserve">Završetak Izgradnje ulice Gospe Letničke </t>
  </si>
  <si>
    <t>Materijal i dijelovi za tekuće i investicijsko održavanje</t>
  </si>
  <si>
    <t>Tekuće donacije - udruga antifašista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</si>
  <si>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</si>
  <si>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</si>
  <si>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>donosi</t>
  </si>
  <si>
    <t>I.</t>
  </si>
  <si>
    <t>OPĆI DIO</t>
  </si>
  <si>
    <t>Članak 4.</t>
  </si>
  <si>
    <t xml:space="preserve"> se po nositeljima i korisnicima u dijelu proračuna kako slijedi:</t>
  </si>
  <si>
    <t xml:space="preserve">Prihodi i rashodi te primici i izdaci po ekonomskoj klasifikaciji utvrđuju se u Računu prihoda i rashoda i Računu </t>
  </si>
  <si>
    <t>financiranja za 2017. godinu kako slijedi:</t>
  </si>
  <si>
    <t>II. Izmjene</t>
  </si>
  <si>
    <t>Modernizacija seoskih nerazvrstanih cesta - naselje Varivode</t>
  </si>
  <si>
    <t>Modernizacija nerazvrstanih cesta na širem području Općine Kistanje</t>
  </si>
  <si>
    <t>Projektna dokumentacija za uređenje centra u B.Selu</t>
  </si>
  <si>
    <t>Izmjene II. 2017-</t>
  </si>
  <si>
    <t>Izmjene I. 2017</t>
  </si>
  <si>
    <t>3/2</t>
  </si>
  <si>
    <t xml:space="preserve">II. Izmjene </t>
  </si>
  <si>
    <t>3</t>
  </si>
  <si>
    <t>Ove Druge izmjene i dopune proračuna Općine Kistanje za 2017.g. stupaju na snagu prvi dan od objave u "Službenom vjesniku Šibensko-kninske županije", a primjenjuju se od 01.siječnja</t>
  </si>
  <si>
    <t>U Posebnom dijelu Drugih izmjena i dopuna Proračuna Općine Kistanje  za 2017.g. rashodi iskazani prema programskoj, ekonomskoj i funkcijskoj klasifikaciji raspoređuju</t>
  </si>
  <si>
    <t>Potpore iz proračuna-Ministarstvo kulture</t>
  </si>
  <si>
    <t>Središnji državni ured za Hrvate izvan RH</t>
  </si>
  <si>
    <t>Ostali prometni objekti - biciklisti.staza, šetnica,autokamp, itd../ slično</t>
  </si>
  <si>
    <t>Izgradnja i uređenje protupožarnog puta Pištavac+konzervat.radovi</t>
  </si>
  <si>
    <t>Sanacija zidova lokve Lalića / lokve u Varivodama /I.faza</t>
  </si>
  <si>
    <t>Sanacija kanalizacijskog sustava/priključci i sl.</t>
  </si>
  <si>
    <t xml:space="preserve">Izgradnja vodovoda - Reljići/ Macure </t>
  </si>
  <si>
    <t>Projektna dokumentacija -za:
-sanaciju odlagališta
-izgradnju reciklažnog dvorišta kom.otpada
-izgradnju reciklažnog dovrišta građevinskog otpada</t>
  </si>
  <si>
    <t>Prihodi od prodaje građev.objekta/zemljišta</t>
  </si>
  <si>
    <t>IZMJENE I DOPUNE PRORČUNA</t>
  </si>
  <si>
    <t>OPĆINE KISTANJE (II) ZA 2017. GODINU</t>
  </si>
  <si>
    <t>Oprema za održavanje i zaštitu (i/ili civilnu zaštitu)</t>
  </si>
  <si>
    <t>.</t>
  </si>
  <si>
    <t xml:space="preserve">Fekalna kanalizacija - ul.dr. F.Tuđmana i druge </t>
  </si>
  <si>
    <t>Kistanje , 03.kolovoza  2017.g.</t>
  </si>
  <si>
    <t xml:space="preserve">15/10. i 4/13), Općinsko vijeće Općine Kistanje na 2. sjednici, od 03.kolovoza  2017. godine, </t>
  </si>
  <si>
    <t>Proračun Općine Kistanje za 2017.g.("Službeni vjesnik Šibensko-kninske županije"br.15/2016. i 4/17),mjenja se i glasi :</t>
  </si>
  <si>
    <t>Oprema za održavanje i zaštitu-klima</t>
  </si>
  <si>
    <t>novo</t>
  </si>
  <si>
    <t>uvećano za 28000,00</t>
  </si>
  <si>
    <t>uvećano za 10000,00</t>
  </si>
  <si>
    <t>Socijalna skrb-naknade -pomoći socijalne skrbi</t>
  </si>
  <si>
    <t>KLASA: 400-06/16-01/10</t>
  </si>
  <si>
    <t>URBROJ:2182/16-01-17-4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</si>
</sst>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23" fillId="22" borderId="10" xfId="0" applyFont="1" applyFill="1" applyBorder="1" applyAlignment="1" applyProtection="1">
      <alignment horizontal="center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3" fontId="23" fillId="24" borderId="16" xfId="0" applyNumberFormat="1" applyFont="1" applyFill="1" applyBorder="1" applyAlignment="1" applyProtection="1">
      <alignment/>
      <protection locked="0"/>
    </xf>
    <xf numFmtId="9" fontId="21" fillId="24" borderId="16" xfId="53" applyFont="1" applyFill="1" applyBorder="1" applyAlignment="1" applyProtection="1">
      <alignment horizontal="right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9" fontId="21" fillId="5" borderId="17" xfId="53" applyFont="1" applyFill="1" applyBorder="1" applyAlignment="1" applyProtection="1">
      <alignment/>
      <protection locked="0"/>
    </xf>
    <xf numFmtId="9" fontId="21" fillId="5" borderId="18" xfId="53" applyFont="1" applyFill="1" applyBorder="1" applyAlignment="1" applyProtection="1">
      <alignment/>
      <protection locked="0"/>
    </xf>
    <xf numFmtId="9" fontId="22" fillId="5" borderId="15" xfId="53" applyFont="1" applyFill="1" applyBorder="1" applyAlignment="1" applyProtection="1">
      <alignment/>
      <protection locked="0"/>
    </xf>
    <xf numFmtId="9" fontId="22" fillId="5" borderId="17" xfId="53" applyFont="1" applyFill="1" applyBorder="1" applyAlignment="1" applyProtection="1">
      <alignment/>
      <protection locked="0"/>
    </xf>
    <xf numFmtId="9" fontId="22" fillId="5" borderId="10" xfId="53" applyFont="1" applyFill="1" applyBorder="1" applyAlignment="1" applyProtection="1">
      <alignment/>
      <protection locked="0"/>
    </xf>
    <xf numFmtId="9" fontId="22" fillId="3" borderId="10" xfId="53" applyFont="1" applyFill="1" applyBorder="1" applyAlignment="1" applyProtection="1">
      <alignment/>
      <protection locked="0"/>
    </xf>
    <xf numFmtId="9" fontId="22" fillId="5" borderId="21" xfId="53" applyFont="1" applyFill="1" applyBorder="1" applyAlignment="1" applyProtection="1">
      <alignment/>
      <protection locked="0"/>
    </xf>
    <xf numFmtId="9" fontId="22" fillId="26" borderId="10" xfId="53" applyFont="1" applyFill="1" applyBorder="1" applyAlignment="1" applyProtection="1">
      <alignment/>
      <protection locked="0"/>
    </xf>
    <xf numFmtId="3" fontId="22" fillId="27" borderId="10" xfId="0" applyNumberFormat="1" applyFont="1" applyFill="1" applyBorder="1" applyAlignment="1">
      <alignment/>
    </xf>
    <xf numFmtId="3" fontId="22" fillId="28" borderId="10" xfId="0" applyNumberFormat="1" applyFont="1" applyFill="1" applyBorder="1" applyAlignment="1">
      <alignment/>
    </xf>
    <xf numFmtId="3" fontId="22" fillId="28" borderId="10" xfId="0" applyNumberFormat="1" applyFont="1" applyFill="1" applyBorder="1" applyAlignment="1">
      <alignment/>
    </xf>
    <xf numFmtId="3" fontId="21" fillId="28" borderId="10" xfId="0" applyNumberFormat="1" applyFont="1" applyFill="1" applyBorder="1" applyAlignment="1">
      <alignment/>
    </xf>
    <xf numFmtId="3" fontId="21" fillId="28" borderId="10" xfId="0" applyNumberFormat="1" applyFont="1" applyFill="1" applyBorder="1" applyAlignment="1">
      <alignment/>
    </xf>
    <xf numFmtId="9" fontId="37" fillId="0" borderId="0" xfId="53" applyFont="1" applyAlignment="1">
      <alignment horizontal="right"/>
    </xf>
    <xf numFmtId="0" fontId="37" fillId="0" borderId="0" xfId="0" applyFont="1" applyAlignment="1">
      <alignment/>
    </xf>
    <xf numFmtId="3" fontId="22" fillId="29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22" fillId="0" borderId="15" xfId="0" applyFont="1" applyBorder="1" applyAlignment="1" applyProtection="1">
      <alignment/>
      <protection locked="0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9" fontId="22" fillId="27" borderId="0" xfId="53" applyFont="1" applyFill="1" applyAlignment="1">
      <alignment horizontal="right"/>
    </xf>
    <xf numFmtId="9" fontId="21" fillId="27" borderId="0" xfId="53" applyFont="1" applyFill="1" applyAlignment="1">
      <alignment horizontal="right"/>
    </xf>
    <xf numFmtId="0" fontId="23" fillId="3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0" borderId="12" xfId="0" applyFont="1" applyBorder="1" applyAlignment="1" applyProtection="1">
      <alignment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6"/>
  <sheetViews>
    <sheetView tabSelected="1" workbookViewId="0" topLeftCell="A125">
      <selection activeCell="K9" sqref="K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41.28125" style="0" customWidth="1"/>
    <col min="11" max="11" width="9.7109375" style="0" customWidth="1"/>
    <col min="12" max="12" width="10.7109375" style="244" customWidth="1"/>
    <col min="13" max="13" width="10.8515625" style="244" customWidth="1"/>
    <col min="14" max="14" width="10.28125" style="330" customWidth="1"/>
  </cols>
  <sheetData>
    <row r="2" spans="1:15" ht="12.75">
      <c r="A2" t="s">
        <v>587</v>
      </c>
      <c r="K2" s="227"/>
      <c r="L2" s="191"/>
      <c r="M2" s="191"/>
      <c r="N2" s="409"/>
      <c r="O2" s="408"/>
    </row>
    <row r="3" spans="1:15" ht="12.75">
      <c r="A3" t="s">
        <v>588</v>
      </c>
      <c r="K3" s="227"/>
      <c r="L3" s="191"/>
      <c r="M3" s="191"/>
      <c r="N3" s="474"/>
      <c r="O3" s="475"/>
    </row>
    <row r="4" spans="1:15" ht="12.75">
      <c r="A4" s="191" t="s">
        <v>622</v>
      </c>
      <c r="K4" s="227"/>
      <c r="L4" s="191"/>
      <c r="M4" s="191"/>
      <c r="N4" s="409"/>
      <c r="O4" s="408"/>
    </row>
    <row r="5" spans="1:15" ht="12.75">
      <c r="A5" s="191" t="s">
        <v>589</v>
      </c>
      <c r="K5" s="227"/>
      <c r="L5" s="191"/>
      <c r="M5" s="410"/>
      <c r="N5" s="409"/>
      <c r="O5" s="408"/>
    </row>
    <row r="6" spans="1:15" ht="12.75">
      <c r="A6" s="191"/>
      <c r="K6" s="227"/>
      <c r="L6" s="191"/>
      <c r="M6" s="410"/>
      <c r="N6" s="409"/>
      <c r="O6" s="408"/>
    </row>
    <row r="7" spans="1:15" s="468" customFormat="1" ht="15.75" customHeight="1">
      <c r="A7" s="477" t="s">
        <v>616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67"/>
    </row>
    <row r="8" spans="1:15" s="356" customFormat="1" ht="15.75" customHeight="1">
      <c r="A8" s="477" t="s">
        <v>617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355"/>
    </row>
    <row r="9" spans="1:15" s="191" customFormat="1" ht="15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409"/>
      <c r="O9" s="408"/>
    </row>
    <row r="10" spans="1:15" s="191" customFormat="1" ht="12.75">
      <c r="A10" s="476" t="s">
        <v>590</v>
      </c>
      <c r="B10" s="476"/>
      <c r="C10" s="476"/>
      <c r="D10" s="476"/>
      <c r="E10" s="476" t="s">
        <v>591</v>
      </c>
      <c r="F10" s="476"/>
      <c r="G10" s="476"/>
      <c r="H10" s="476"/>
      <c r="I10" s="193"/>
      <c r="J10" s="486" t="s">
        <v>399</v>
      </c>
      <c r="K10" s="486"/>
      <c r="L10" s="448"/>
      <c r="M10" s="193"/>
      <c r="N10" s="409"/>
      <c r="O10" s="408"/>
    </row>
    <row r="11" spans="1:15" s="191" customFormat="1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415"/>
      <c r="L11" s="448"/>
      <c r="M11" s="193"/>
      <c r="N11" s="409"/>
      <c r="O11" s="408"/>
    </row>
    <row r="12" spans="1:15" s="191" customFormat="1" ht="12.75">
      <c r="A12" s="449" t="s">
        <v>623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8"/>
      <c r="M12" s="193"/>
      <c r="N12" s="409"/>
      <c r="O12" s="408"/>
    </row>
    <row r="13" spans="1:15" s="191" customFormat="1" ht="12.75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1"/>
      <c r="M13" s="193"/>
      <c r="N13" s="409"/>
      <c r="O13" s="408"/>
    </row>
    <row r="14" spans="1:15" s="191" customFormat="1" ht="12.75">
      <c r="A14"/>
      <c r="B14"/>
      <c r="C14"/>
      <c r="D14"/>
      <c r="E14"/>
      <c r="F14"/>
      <c r="G14"/>
      <c r="H14"/>
      <c r="I14"/>
      <c r="J14"/>
      <c r="K14" s="452"/>
      <c r="L14" s="330"/>
      <c r="M14" s="193"/>
      <c r="N14" s="409"/>
      <c r="O14" s="408"/>
    </row>
    <row r="15" spans="1:14" ht="12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 t="s">
        <v>0</v>
      </c>
      <c r="L15" s="357" t="s">
        <v>556</v>
      </c>
      <c r="M15" s="357" t="s">
        <v>596</v>
      </c>
      <c r="N15" s="324" t="s">
        <v>535</v>
      </c>
    </row>
    <row r="16" spans="1:14" ht="12.75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6" t="s">
        <v>222</v>
      </c>
      <c r="L16" s="278" t="s">
        <v>222</v>
      </c>
      <c r="M16" s="278" t="s">
        <v>222</v>
      </c>
      <c r="N16" s="197"/>
    </row>
    <row r="17" spans="1:14" ht="12.75">
      <c r="A17" s="198" t="s">
        <v>400</v>
      </c>
      <c r="B17" s="198"/>
      <c r="C17" s="198"/>
      <c r="D17" s="198"/>
      <c r="E17" s="198"/>
      <c r="F17" s="198"/>
      <c r="G17" s="198"/>
      <c r="H17" s="195"/>
      <c r="I17" s="195"/>
      <c r="J17" s="195"/>
      <c r="K17" s="324">
        <v>1</v>
      </c>
      <c r="L17" s="323">
        <v>2</v>
      </c>
      <c r="M17" s="406">
        <v>3</v>
      </c>
      <c r="N17" s="325" t="s">
        <v>602</v>
      </c>
    </row>
    <row r="18" spans="1:14" ht="12.75">
      <c r="A18" s="198">
        <v>1</v>
      </c>
      <c r="B18" s="198">
        <v>2</v>
      </c>
      <c r="C18" s="198">
        <v>3</v>
      </c>
      <c r="D18" s="198">
        <v>4</v>
      </c>
      <c r="E18" s="198">
        <v>5</v>
      </c>
      <c r="F18" s="198">
        <v>6</v>
      </c>
      <c r="G18" s="198">
        <v>7</v>
      </c>
      <c r="H18" s="195"/>
      <c r="I18" s="195"/>
      <c r="J18" s="195"/>
      <c r="K18" s="199"/>
      <c r="L18" s="279"/>
      <c r="M18" s="279"/>
      <c r="N18" s="332"/>
    </row>
    <row r="19" spans="1:14" ht="12.75">
      <c r="A19" s="200"/>
      <c r="B19" s="200"/>
      <c r="C19" s="200"/>
      <c r="D19" s="200"/>
      <c r="E19" s="200"/>
      <c r="F19" s="200"/>
      <c r="G19" s="200"/>
      <c r="H19" s="201" t="s">
        <v>401</v>
      </c>
      <c r="I19" s="201"/>
      <c r="J19" s="201"/>
      <c r="K19" s="201"/>
      <c r="L19" s="280"/>
      <c r="M19" s="280"/>
      <c r="N19" s="333"/>
    </row>
    <row r="20" spans="1:15" s="190" customFormat="1" ht="12.75">
      <c r="A20" s="203"/>
      <c r="B20" s="203"/>
      <c r="C20" s="203"/>
      <c r="D20" s="203"/>
      <c r="E20" s="203"/>
      <c r="F20" s="203"/>
      <c r="G20" s="203"/>
      <c r="H20" s="204" t="s">
        <v>492</v>
      </c>
      <c r="I20" s="205"/>
      <c r="J20" s="206"/>
      <c r="K20" s="207">
        <f>K21+K22</f>
        <v>7764400</v>
      </c>
      <c r="L20" s="234">
        <f>L21+L22</f>
        <v>8776900</v>
      </c>
      <c r="M20" s="463">
        <f>M21+M22</f>
        <v>8261500</v>
      </c>
      <c r="N20" s="326">
        <f>M20/L20</f>
        <v>0.9412776720710045</v>
      </c>
      <c r="O20" s="462"/>
    </row>
    <row r="21" spans="1:14" ht="12.75">
      <c r="A21" s="198"/>
      <c r="B21" s="198"/>
      <c r="C21" s="198"/>
      <c r="D21" s="198"/>
      <c r="E21" s="198"/>
      <c r="F21" s="198"/>
      <c r="G21" s="198"/>
      <c r="H21" s="208" t="s">
        <v>402</v>
      </c>
      <c r="I21" s="209"/>
      <c r="J21" s="210"/>
      <c r="K21" s="211">
        <f>K52</f>
        <v>7754400</v>
      </c>
      <c r="L21" s="234">
        <f>L52</f>
        <v>8766900</v>
      </c>
      <c r="M21" s="463">
        <f>M52</f>
        <v>8150500</v>
      </c>
      <c r="N21" s="326">
        <f aca="true" t="shared" si="0" ref="N21:N26">M21/L21</f>
        <v>0.9296900842943344</v>
      </c>
    </row>
    <row r="22" spans="1:14" ht="12.75">
      <c r="A22" s="198"/>
      <c r="B22" s="198"/>
      <c r="C22" s="198"/>
      <c r="D22" s="198"/>
      <c r="E22" s="198"/>
      <c r="F22" s="198"/>
      <c r="G22" s="198"/>
      <c r="H22" s="208" t="s">
        <v>403</v>
      </c>
      <c r="I22" s="208"/>
      <c r="J22" s="208"/>
      <c r="K22" s="211">
        <f>K88</f>
        <v>10000</v>
      </c>
      <c r="L22" s="234">
        <f>L88</f>
        <v>10000</v>
      </c>
      <c r="M22" s="463">
        <f>M88</f>
        <v>111000</v>
      </c>
      <c r="N22" s="326">
        <f t="shared" si="0"/>
        <v>11.1</v>
      </c>
    </row>
    <row r="23" spans="1:14" ht="12.75">
      <c r="A23" s="198"/>
      <c r="B23" s="198"/>
      <c r="C23" s="198"/>
      <c r="D23" s="198"/>
      <c r="E23" s="198"/>
      <c r="F23" s="198"/>
      <c r="G23" s="198"/>
      <c r="H23" s="208" t="s">
        <v>1</v>
      </c>
      <c r="I23" s="208"/>
      <c r="J23" s="208"/>
      <c r="K23" s="211">
        <f>K93</f>
        <v>5994900</v>
      </c>
      <c r="L23" s="234">
        <f>L93</f>
        <v>6291400</v>
      </c>
      <c r="M23" s="463">
        <f>M93</f>
        <v>6316422</v>
      </c>
      <c r="N23" s="326">
        <f t="shared" si="0"/>
        <v>1.0039771751915314</v>
      </c>
    </row>
    <row r="24" spans="1:14" ht="12.75">
      <c r="A24" s="198"/>
      <c r="B24" s="198"/>
      <c r="C24" s="198"/>
      <c r="D24" s="198"/>
      <c r="E24" s="198"/>
      <c r="F24" s="198"/>
      <c r="G24" s="198"/>
      <c r="H24" s="208" t="s">
        <v>2</v>
      </c>
      <c r="I24" s="208"/>
      <c r="J24" s="208"/>
      <c r="K24" s="211">
        <f>K119</f>
        <v>2219500</v>
      </c>
      <c r="L24" s="234">
        <f>L119</f>
        <v>2935500</v>
      </c>
      <c r="M24" s="463">
        <f>M119</f>
        <v>2395078</v>
      </c>
      <c r="N24" s="326">
        <f t="shared" si="0"/>
        <v>0.8159012093340147</v>
      </c>
    </row>
    <row r="25" spans="1:14" ht="12.75">
      <c r="A25" s="198"/>
      <c r="B25" s="198"/>
      <c r="C25" s="198"/>
      <c r="D25" s="198"/>
      <c r="E25" s="198"/>
      <c r="F25" s="198"/>
      <c r="G25" s="198"/>
      <c r="H25" s="208" t="s">
        <v>490</v>
      </c>
      <c r="I25" s="209"/>
      <c r="J25" s="210"/>
      <c r="K25" s="211">
        <f>K134</f>
        <v>0</v>
      </c>
      <c r="L25" s="234">
        <f>L134</f>
        <v>0</v>
      </c>
      <c r="M25" s="463">
        <v>0</v>
      </c>
      <c r="N25" s="326" t="e">
        <f t="shared" si="0"/>
        <v>#DIV/0!</v>
      </c>
    </row>
    <row r="26" spans="1:14" ht="12.75">
      <c r="A26" s="198"/>
      <c r="B26" s="198"/>
      <c r="C26" s="198"/>
      <c r="D26" s="198"/>
      <c r="E26" s="198"/>
      <c r="F26" s="198"/>
      <c r="G26" s="198"/>
      <c r="H26" s="213" t="s">
        <v>491</v>
      </c>
      <c r="I26" s="214"/>
      <c r="J26" s="215"/>
      <c r="K26" s="216">
        <f>K23+K24+K25</f>
        <v>8214400</v>
      </c>
      <c r="L26" s="234">
        <f>L23+L24+L25</f>
        <v>9226900</v>
      </c>
      <c r="M26" s="463">
        <f>M23+M24+M25</f>
        <v>8711500</v>
      </c>
      <c r="N26" s="326">
        <f t="shared" si="0"/>
        <v>0.9441415860148046</v>
      </c>
    </row>
    <row r="27" spans="1:14" ht="12.75">
      <c r="A27" s="198"/>
      <c r="B27" s="198"/>
      <c r="C27" s="198"/>
      <c r="D27" s="198"/>
      <c r="E27" s="198"/>
      <c r="F27" s="198"/>
      <c r="G27" s="198"/>
      <c r="H27" s="208" t="s">
        <v>404</v>
      </c>
      <c r="I27" s="209"/>
      <c r="J27" s="210"/>
      <c r="K27" s="211">
        <f>K20-K26</f>
        <v>-450000</v>
      </c>
      <c r="L27" s="281">
        <f>L20-L26</f>
        <v>-450000</v>
      </c>
      <c r="M27" s="465">
        <f>M20-M26</f>
        <v>-450000</v>
      </c>
      <c r="N27" s="326"/>
    </row>
    <row r="28" spans="1:11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217"/>
    </row>
    <row r="29" spans="1:14" ht="12.75">
      <c r="A29" s="200"/>
      <c r="B29" s="200"/>
      <c r="C29" s="200"/>
      <c r="D29" s="200"/>
      <c r="E29" s="200"/>
      <c r="F29" s="200"/>
      <c r="G29" s="200"/>
      <c r="H29" s="201" t="s">
        <v>405</v>
      </c>
      <c r="I29" s="201"/>
      <c r="J29" s="201"/>
      <c r="K29" s="202"/>
      <c r="L29" s="280"/>
      <c r="M29" s="280"/>
      <c r="N29" s="333"/>
    </row>
    <row r="30" spans="1:14" ht="12.75">
      <c r="A30" s="198"/>
      <c r="B30" s="198"/>
      <c r="C30" s="198"/>
      <c r="D30" s="198"/>
      <c r="E30" s="198"/>
      <c r="F30" s="198"/>
      <c r="G30" s="198"/>
      <c r="H30" s="208" t="s">
        <v>406</v>
      </c>
      <c r="I30" s="208"/>
      <c r="J30" s="208"/>
      <c r="K30" s="211"/>
      <c r="L30" s="234"/>
      <c r="M30" s="234"/>
      <c r="N30" s="327"/>
    </row>
    <row r="31" spans="1:14" ht="12.75">
      <c r="A31" s="198"/>
      <c r="B31" s="198"/>
      <c r="C31" s="198"/>
      <c r="D31" s="198"/>
      <c r="E31" s="198"/>
      <c r="F31" s="198"/>
      <c r="G31" s="198"/>
      <c r="H31" s="208" t="s">
        <v>407</v>
      </c>
      <c r="I31" s="208"/>
      <c r="J31" s="208"/>
      <c r="K31" s="211"/>
      <c r="L31" s="234"/>
      <c r="M31" s="234"/>
      <c r="N31" s="327"/>
    </row>
    <row r="32" spans="1:14" ht="12.75">
      <c r="A32" s="198"/>
      <c r="B32" s="198"/>
      <c r="C32" s="198"/>
      <c r="D32" s="198"/>
      <c r="E32" s="198"/>
      <c r="F32" s="198"/>
      <c r="G32" s="198"/>
      <c r="H32" s="208" t="s">
        <v>408</v>
      </c>
      <c r="I32" s="208"/>
      <c r="J32" s="208"/>
      <c r="K32" s="211"/>
      <c r="L32" s="234"/>
      <c r="M32" s="234"/>
      <c r="N32" s="327"/>
    </row>
    <row r="33" spans="1:11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217"/>
    </row>
    <row r="34" spans="1:14" ht="12.75">
      <c r="A34" s="200"/>
      <c r="B34" s="200"/>
      <c r="C34" s="200"/>
      <c r="D34" s="200"/>
      <c r="E34" s="200"/>
      <c r="F34" s="200"/>
      <c r="G34" s="200"/>
      <c r="H34" s="201" t="s">
        <v>409</v>
      </c>
      <c r="I34" s="201"/>
      <c r="J34" s="201"/>
      <c r="K34" s="202"/>
      <c r="L34" s="280"/>
      <c r="M34" s="280"/>
      <c r="N34" s="333"/>
    </row>
    <row r="35" spans="1:15" ht="12.75">
      <c r="A35" s="198"/>
      <c r="B35" s="198"/>
      <c r="C35" s="198"/>
      <c r="D35" s="198"/>
      <c r="E35" s="198"/>
      <c r="F35" s="198"/>
      <c r="G35" s="198"/>
      <c r="H35" s="208" t="s">
        <v>410</v>
      </c>
      <c r="I35" s="209"/>
      <c r="J35" s="210"/>
      <c r="K35" s="211">
        <v>450000</v>
      </c>
      <c r="L35" s="234">
        <v>450000</v>
      </c>
      <c r="M35" s="469">
        <v>450000</v>
      </c>
      <c r="N35" s="327"/>
      <c r="O35" s="470"/>
    </row>
    <row r="36" spans="1:14" ht="12.75">
      <c r="A36" s="198"/>
      <c r="B36" s="198"/>
      <c r="C36" s="198"/>
      <c r="D36" s="198"/>
      <c r="E36" s="198"/>
      <c r="F36" s="198"/>
      <c r="G36" s="198"/>
      <c r="H36" s="218"/>
      <c r="I36" s="218"/>
      <c r="J36" s="218"/>
      <c r="K36" s="219"/>
      <c r="L36" s="282"/>
      <c r="M36" s="282"/>
      <c r="N36" s="334"/>
    </row>
    <row r="37" spans="1:14" ht="12.75">
      <c r="A37" s="200"/>
      <c r="B37" s="200"/>
      <c r="C37" s="200"/>
      <c r="D37" s="200"/>
      <c r="E37" s="200"/>
      <c r="F37" s="200"/>
      <c r="G37" s="200"/>
      <c r="H37" s="201" t="s">
        <v>411</v>
      </c>
      <c r="I37" s="201"/>
      <c r="J37" s="201"/>
      <c r="K37" s="202"/>
      <c r="L37" s="280"/>
      <c r="M37" s="280"/>
      <c r="N37" s="333"/>
    </row>
    <row r="38" spans="1:14" ht="12.75">
      <c r="A38" s="198"/>
      <c r="B38" s="198"/>
      <c r="C38" s="198"/>
      <c r="D38" s="198"/>
      <c r="E38" s="198"/>
      <c r="F38" s="198"/>
      <c r="G38" s="198"/>
      <c r="H38" s="208" t="s">
        <v>412</v>
      </c>
      <c r="I38" s="209"/>
      <c r="J38" s="210"/>
      <c r="K38" s="211">
        <f>K20</f>
        <v>7764400</v>
      </c>
      <c r="L38" s="211">
        <f>L20</f>
        <v>8776900</v>
      </c>
      <c r="M38" s="211">
        <f>M20</f>
        <v>8261500</v>
      </c>
      <c r="N38" s="326">
        <f>M38/L38</f>
        <v>0.9412776720710045</v>
      </c>
    </row>
    <row r="39" spans="1:14" ht="12.75">
      <c r="A39" s="198"/>
      <c r="B39" s="198"/>
      <c r="C39" s="198"/>
      <c r="D39" s="198"/>
      <c r="E39" s="198"/>
      <c r="F39" s="198"/>
      <c r="G39" s="198"/>
      <c r="H39" s="209" t="s">
        <v>413</v>
      </c>
      <c r="I39" s="221"/>
      <c r="J39" s="221"/>
      <c r="K39" s="211">
        <f>K26</f>
        <v>8214400</v>
      </c>
      <c r="L39" s="211">
        <f>L26</f>
        <v>9226900</v>
      </c>
      <c r="M39" s="211">
        <f>M26</f>
        <v>8711500</v>
      </c>
      <c r="N39" s="326">
        <f>M39/L39</f>
        <v>0.9441415860148046</v>
      </c>
    </row>
    <row r="40" spans="1:14" s="190" customFormat="1" ht="12.75">
      <c r="A40" s="203"/>
      <c r="B40" s="203"/>
      <c r="C40" s="203"/>
      <c r="D40" s="203"/>
      <c r="E40" s="203"/>
      <c r="F40" s="203"/>
      <c r="G40" s="203"/>
      <c r="H40" s="222" t="s">
        <v>414</v>
      </c>
      <c r="I40" s="223"/>
      <c r="J40" s="223"/>
      <c r="K40" s="224">
        <f>K38-K39+K35</f>
        <v>0</v>
      </c>
      <c r="L40" s="224">
        <f>L38-L39+L35</f>
        <v>0</v>
      </c>
      <c r="M40" s="224">
        <f>M38-M39+M35</f>
        <v>0</v>
      </c>
      <c r="N40" s="326"/>
    </row>
    <row r="41" spans="1:14" s="190" customFormat="1" ht="12.75">
      <c r="A41" s="203"/>
      <c r="B41" s="203"/>
      <c r="C41" s="203"/>
      <c r="D41" s="203"/>
      <c r="E41" s="203"/>
      <c r="F41" s="203"/>
      <c r="G41" s="203"/>
      <c r="H41" s="225"/>
      <c r="I41" s="225"/>
      <c r="J41" s="225"/>
      <c r="K41" s="220"/>
      <c r="L41" s="282"/>
      <c r="M41" s="282"/>
      <c r="N41" s="335"/>
    </row>
    <row r="42" spans="1:14" s="190" customFormat="1" ht="12.75">
      <c r="A42" s="203"/>
      <c r="B42" s="203"/>
      <c r="C42" s="203"/>
      <c r="D42" s="203"/>
      <c r="E42" s="203"/>
      <c r="F42" s="203"/>
      <c r="G42" s="203"/>
      <c r="H42" s="225"/>
      <c r="I42" s="225"/>
      <c r="J42" s="225"/>
      <c r="K42" s="226"/>
      <c r="L42" s="282"/>
      <c r="M42" s="282"/>
      <c r="N42" s="335"/>
    </row>
    <row r="43" spans="1:11" ht="12.75">
      <c r="A43" s="198" t="s">
        <v>415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1" ht="9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227"/>
    </row>
    <row r="45" spans="1:11" ht="12.75">
      <c r="A45" s="191" t="s">
        <v>594</v>
      </c>
      <c r="B45" s="191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2.75">
      <c r="A46" s="191" t="s">
        <v>595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2:11" ht="12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4" ht="12.75">
      <c r="A48" s="194"/>
      <c r="B48" s="195"/>
      <c r="C48" s="195"/>
      <c r="D48" s="195"/>
      <c r="E48" s="195"/>
      <c r="F48" s="195"/>
      <c r="G48" s="195"/>
      <c r="H48" s="195" t="s">
        <v>416</v>
      </c>
      <c r="I48" s="195"/>
      <c r="J48" s="195"/>
      <c r="K48" s="196" t="s">
        <v>0</v>
      </c>
      <c r="L48" s="357" t="s">
        <v>556</v>
      </c>
      <c r="M48" s="407" t="s">
        <v>596</v>
      </c>
      <c r="N48" s="336" t="s">
        <v>535</v>
      </c>
    </row>
    <row r="49" spans="1:14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 t="s">
        <v>222</v>
      </c>
      <c r="L49" s="278" t="s">
        <v>222</v>
      </c>
      <c r="M49" s="278" t="s">
        <v>222</v>
      </c>
      <c r="N49" s="197"/>
    </row>
    <row r="50" spans="1:14" ht="12.75">
      <c r="A50" s="198" t="s">
        <v>400</v>
      </c>
      <c r="B50" s="198"/>
      <c r="C50" s="198"/>
      <c r="D50" s="198"/>
      <c r="E50" s="198"/>
      <c r="F50" s="198"/>
      <c r="G50" s="198"/>
      <c r="H50" s="195"/>
      <c r="I50" s="195" t="s">
        <v>417</v>
      </c>
      <c r="J50" s="195"/>
      <c r="K50" s="324">
        <v>1</v>
      </c>
      <c r="L50" s="323">
        <v>2</v>
      </c>
      <c r="M50" s="406">
        <v>3</v>
      </c>
      <c r="N50" s="325" t="s">
        <v>602</v>
      </c>
    </row>
    <row r="51" spans="1:14" ht="12.75">
      <c r="A51" s="198">
        <v>1</v>
      </c>
      <c r="B51" s="198">
        <v>2</v>
      </c>
      <c r="C51" s="198">
        <v>3</v>
      </c>
      <c r="D51" s="198">
        <v>4</v>
      </c>
      <c r="E51" s="198">
        <v>5</v>
      </c>
      <c r="F51" s="198">
        <v>6</v>
      </c>
      <c r="G51" s="198">
        <v>7</v>
      </c>
      <c r="H51" s="200" t="s">
        <v>401</v>
      </c>
      <c r="I51" s="200"/>
      <c r="J51" s="200"/>
      <c r="K51" s="200"/>
      <c r="L51" s="284"/>
      <c r="M51" s="284"/>
      <c r="N51" s="337"/>
    </row>
    <row r="52" spans="1:14" ht="12.75">
      <c r="A52" s="229"/>
      <c r="B52" s="230"/>
      <c r="C52" s="230"/>
      <c r="D52" s="230"/>
      <c r="E52" s="230"/>
      <c r="F52" s="230"/>
      <c r="G52" s="230"/>
      <c r="H52" s="231">
        <v>6</v>
      </c>
      <c r="I52" s="231" t="s">
        <v>418</v>
      </c>
      <c r="J52" s="231"/>
      <c r="K52" s="232">
        <f>K53+K59+K79+K82</f>
        <v>7754400</v>
      </c>
      <c r="L52" s="233">
        <f>L53+L59+L79+L82</f>
        <v>8766900</v>
      </c>
      <c r="M52" s="233">
        <f>SUM(M53+M59+M79+M82)</f>
        <v>8150500</v>
      </c>
      <c r="N52" s="329">
        <f>M52/L52</f>
        <v>0.9296900842943344</v>
      </c>
    </row>
    <row r="53" spans="2:14" ht="12.75">
      <c r="B53" s="198"/>
      <c r="C53" s="198"/>
      <c r="D53" s="198"/>
      <c r="E53" s="198"/>
      <c r="F53" s="198"/>
      <c r="G53" s="198"/>
      <c r="H53" s="213">
        <v>61</v>
      </c>
      <c r="I53" s="213" t="s">
        <v>419</v>
      </c>
      <c r="J53" s="213"/>
      <c r="K53" s="216">
        <f>K54+K55+K56+K57</f>
        <v>643700</v>
      </c>
      <c r="L53" s="283">
        <f>L54+L55+L56+L57</f>
        <v>627400</v>
      </c>
      <c r="M53" s="463">
        <f>M54+M55+M56+M57</f>
        <v>460000</v>
      </c>
      <c r="N53" s="326">
        <f aca="true" t="shared" si="1" ref="N53:N87">M53/L53</f>
        <v>0.7331845712464138</v>
      </c>
    </row>
    <row r="54" spans="2:14" ht="12.75">
      <c r="B54" s="198"/>
      <c r="C54" s="198"/>
      <c r="D54" s="198"/>
      <c r="E54" s="198"/>
      <c r="F54" s="198"/>
      <c r="G54" s="198"/>
      <c r="H54" s="208">
        <v>611</v>
      </c>
      <c r="I54" s="208" t="s">
        <v>420</v>
      </c>
      <c r="J54" s="208"/>
      <c r="K54" s="211">
        <v>515700</v>
      </c>
      <c r="L54" s="236">
        <v>500000</v>
      </c>
      <c r="M54" s="465">
        <v>370000</v>
      </c>
      <c r="N54" s="326">
        <f t="shared" si="1"/>
        <v>0.74</v>
      </c>
    </row>
    <row r="55" spans="2:14" ht="12.75" hidden="1">
      <c r="B55" s="198"/>
      <c r="C55" s="198"/>
      <c r="D55" s="198"/>
      <c r="E55" s="198"/>
      <c r="F55" s="198"/>
      <c r="G55" s="198"/>
      <c r="H55" s="208">
        <v>612</v>
      </c>
      <c r="I55" s="208" t="s">
        <v>421</v>
      </c>
      <c r="J55" s="208"/>
      <c r="K55" s="211">
        <v>0</v>
      </c>
      <c r="L55" s="236">
        <v>0</v>
      </c>
      <c r="M55" s="236">
        <v>0</v>
      </c>
      <c r="N55" s="326" t="e">
        <f t="shared" si="1"/>
        <v>#DIV/0!</v>
      </c>
    </row>
    <row r="56" spans="2:14" ht="12.75">
      <c r="B56" s="198"/>
      <c r="C56" s="198"/>
      <c r="D56" s="198"/>
      <c r="E56" s="198"/>
      <c r="F56" s="198"/>
      <c r="G56" s="198"/>
      <c r="H56" s="208">
        <v>613</v>
      </c>
      <c r="I56" s="208" t="s">
        <v>422</v>
      </c>
      <c r="J56" s="208"/>
      <c r="K56" s="211">
        <v>70000</v>
      </c>
      <c r="L56" s="236">
        <v>70000</v>
      </c>
      <c r="M56" s="465">
        <v>70000</v>
      </c>
      <c r="N56" s="326">
        <f t="shared" si="1"/>
        <v>1</v>
      </c>
    </row>
    <row r="57" spans="2:14" ht="12.75">
      <c r="B57" s="198"/>
      <c r="C57" s="198"/>
      <c r="D57" s="198"/>
      <c r="E57" s="198"/>
      <c r="F57" s="198"/>
      <c r="G57" s="198"/>
      <c r="H57" s="208">
        <v>614</v>
      </c>
      <c r="I57" s="208" t="s">
        <v>423</v>
      </c>
      <c r="J57" s="208"/>
      <c r="K57" s="211">
        <v>58000</v>
      </c>
      <c r="L57" s="236">
        <v>57400</v>
      </c>
      <c r="M57" s="465">
        <v>20000</v>
      </c>
      <c r="N57" s="326">
        <f t="shared" si="1"/>
        <v>0.34843205574912894</v>
      </c>
    </row>
    <row r="58" spans="2:14" ht="12.75" hidden="1">
      <c r="B58" s="198"/>
      <c r="C58" s="198"/>
      <c r="D58" s="198"/>
      <c r="E58" s="198"/>
      <c r="F58" s="198"/>
      <c r="G58" s="198"/>
      <c r="H58" s="208">
        <v>616</v>
      </c>
      <c r="I58" s="208" t="s">
        <v>424</v>
      </c>
      <c r="J58" s="208"/>
      <c r="K58" s="211"/>
      <c r="L58" s="234"/>
      <c r="M58" s="234"/>
      <c r="N58" s="326" t="e">
        <f t="shared" si="1"/>
        <v>#DIV/0!</v>
      </c>
    </row>
    <row r="59" spans="2:14" ht="12.75">
      <c r="B59" s="198"/>
      <c r="C59" s="198"/>
      <c r="D59" s="198"/>
      <c r="E59" s="198"/>
      <c r="F59" s="198"/>
      <c r="G59" s="198"/>
      <c r="H59" s="213">
        <v>63</v>
      </c>
      <c r="I59" s="214" t="s">
        <v>425</v>
      </c>
      <c r="J59" s="215"/>
      <c r="K59" s="216">
        <f>K60+K61+K62+K63+K64+K68+K69+K70+K71+K73+K74+K75+K76+K77+K78+K72</f>
        <v>6470200</v>
      </c>
      <c r="L59" s="216">
        <f>L60+L61+L62+L63+L64+L68+L69+L70+L71+L73+L74+L75+L76+L77+L78+L72+L67</f>
        <v>7519000</v>
      </c>
      <c r="M59" s="464">
        <f>M60+M61+M62+M63+M64+M65+M66+M67+M68+M69+M70+M71+M72+M73+M74+M75+M76+M77+M78</f>
        <v>7230000</v>
      </c>
      <c r="N59" s="326">
        <f t="shared" si="1"/>
        <v>0.9615640377709802</v>
      </c>
    </row>
    <row r="60" spans="2:14" ht="12.75">
      <c r="B60" s="198"/>
      <c r="C60" s="198"/>
      <c r="D60" s="198"/>
      <c r="E60" s="198"/>
      <c r="F60" s="198"/>
      <c r="G60" s="198"/>
      <c r="H60" s="208">
        <v>633</v>
      </c>
      <c r="I60" s="235" t="s">
        <v>426</v>
      </c>
      <c r="J60" s="208"/>
      <c r="K60" s="211">
        <v>3800000</v>
      </c>
      <c r="L60" s="236">
        <v>4727800</v>
      </c>
      <c r="M60" s="465">
        <v>4727800</v>
      </c>
      <c r="N60" s="326">
        <f t="shared" si="1"/>
        <v>1</v>
      </c>
    </row>
    <row r="61" spans="2:15" ht="12.75">
      <c r="B61" s="198"/>
      <c r="C61" s="198"/>
      <c r="D61" s="198"/>
      <c r="E61" s="198"/>
      <c r="F61" s="198"/>
      <c r="G61" s="198"/>
      <c r="H61" s="208">
        <v>633</v>
      </c>
      <c r="I61" s="208" t="s">
        <v>523</v>
      </c>
      <c r="J61" s="208"/>
      <c r="K61" s="211">
        <v>0</v>
      </c>
      <c r="L61" s="236">
        <v>0</v>
      </c>
      <c r="M61" s="465">
        <v>267000</v>
      </c>
      <c r="N61" s="326" t="e">
        <f t="shared" si="1"/>
        <v>#DIV/0!</v>
      </c>
      <c r="O61" s="237"/>
    </row>
    <row r="62" spans="2:14" ht="12.75">
      <c r="B62" s="198"/>
      <c r="C62" s="198"/>
      <c r="D62" s="198"/>
      <c r="E62" s="198"/>
      <c r="F62" s="198"/>
      <c r="G62" s="198"/>
      <c r="H62" s="208">
        <v>633</v>
      </c>
      <c r="I62" s="208" t="s">
        <v>427</v>
      </c>
      <c r="J62" s="208"/>
      <c r="K62" s="211">
        <v>600000</v>
      </c>
      <c r="L62" s="236">
        <v>977000</v>
      </c>
      <c r="M62" s="465">
        <v>450000</v>
      </c>
      <c r="N62" s="326">
        <f t="shared" si="1"/>
        <v>0.46059365404298874</v>
      </c>
    </row>
    <row r="63" spans="2:14" ht="12.75">
      <c r="B63" s="198"/>
      <c r="C63" s="198"/>
      <c r="D63" s="198"/>
      <c r="E63" s="198"/>
      <c r="F63" s="198"/>
      <c r="G63" s="198"/>
      <c r="H63" s="208">
        <v>633</v>
      </c>
      <c r="I63" s="208" t="s">
        <v>428</v>
      </c>
      <c r="J63" s="208"/>
      <c r="K63" s="211">
        <v>8000</v>
      </c>
      <c r="L63" s="236">
        <v>8000</v>
      </c>
      <c r="M63" s="465">
        <v>8000</v>
      </c>
      <c r="N63" s="326">
        <f t="shared" si="1"/>
        <v>1</v>
      </c>
    </row>
    <row r="64" spans="2:14" ht="12.75">
      <c r="B64" s="198"/>
      <c r="C64" s="198"/>
      <c r="D64" s="198"/>
      <c r="E64" s="198"/>
      <c r="F64" s="198"/>
      <c r="G64" s="198"/>
      <c r="H64" s="208">
        <v>633</v>
      </c>
      <c r="I64" s="235" t="s">
        <v>537</v>
      </c>
      <c r="J64" s="208"/>
      <c r="K64" s="211">
        <v>100000</v>
      </c>
      <c r="L64" s="236">
        <v>194000</v>
      </c>
      <c r="M64" s="465">
        <v>140000</v>
      </c>
      <c r="N64" s="326">
        <f t="shared" si="1"/>
        <v>0.7216494845360825</v>
      </c>
    </row>
    <row r="65" spans="2:14" ht="12.75">
      <c r="B65" s="198"/>
      <c r="C65" s="198"/>
      <c r="D65" s="198"/>
      <c r="E65" s="198"/>
      <c r="F65" s="198"/>
      <c r="G65" s="198"/>
      <c r="H65" s="208">
        <v>633</v>
      </c>
      <c r="I65" s="208" t="s">
        <v>607</v>
      </c>
      <c r="J65" s="208"/>
      <c r="K65" s="211">
        <v>0</v>
      </c>
      <c r="L65" s="236">
        <v>0</v>
      </c>
      <c r="M65" s="465">
        <v>20000</v>
      </c>
      <c r="N65" s="326" t="e">
        <f t="shared" si="1"/>
        <v>#DIV/0!</v>
      </c>
    </row>
    <row r="66" spans="2:14" ht="12.75">
      <c r="B66" s="198"/>
      <c r="C66" s="198"/>
      <c r="D66" s="198"/>
      <c r="E66" s="198"/>
      <c r="F66" s="198"/>
      <c r="G66" s="198"/>
      <c r="H66" s="208">
        <v>633</v>
      </c>
      <c r="I66" s="208" t="s">
        <v>608</v>
      </c>
      <c r="J66" s="208"/>
      <c r="K66" s="211">
        <v>0</v>
      </c>
      <c r="L66" s="236">
        <v>0</v>
      </c>
      <c r="M66" s="465">
        <v>20000</v>
      </c>
      <c r="N66" s="326" t="e">
        <f t="shared" si="1"/>
        <v>#DIV/0!</v>
      </c>
    </row>
    <row r="67" spans="2:14" ht="12.75">
      <c r="B67" s="198"/>
      <c r="C67" s="198"/>
      <c r="D67" s="198"/>
      <c r="E67" s="198"/>
      <c r="F67" s="198"/>
      <c r="G67" s="198"/>
      <c r="H67" s="208">
        <v>633</v>
      </c>
      <c r="I67" s="208" t="s">
        <v>575</v>
      </c>
      <c r="J67" s="208"/>
      <c r="K67" s="211">
        <v>0</v>
      </c>
      <c r="L67" s="236">
        <v>150000</v>
      </c>
      <c r="M67" s="465">
        <v>0</v>
      </c>
      <c r="N67" s="326">
        <f t="shared" si="1"/>
        <v>0</v>
      </c>
    </row>
    <row r="68" spans="2:14" ht="12.75">
      <c r="B68" s="198"/>
      <c r="C68" s="198"/>
      <c r="D68" s="198"/>
      <c r="E68" s="198"/>
      <c r="F68" s="198"/>
      <c r="G68" s="198"/>
      <c r="H68" s="208">
        <v>633</v>
      </c>
      <c r="I68" s="208" t="s">
        <v>513</v>
      </c>
      <c r="J68" s="208"/>
      <c r="K68" s="211">
        <v>100000</v>
      </c>
      <c r="L68" s="236">
        <v>0</v>
      </c>
      <c r="M68" s="465">
        <v>0</v>
      </c>
      <c r="N68" s="326" t="e">
        <f t="shared" si="1"/>
        <v>#DIV/0!</v>
      </c>
    </row>
    <row r="69" spans="2:14" ht="14.25" customHeight="1">
      <c r="B69" s="198"/>
      <c r="C69" s="198"/>
      <c r="D69" s="198"/>
      <c r="E69" s="198"/>
      <c r="F69" s="198"/>
      <c r="G69" s="198"/>
      <c r="H69" s="208">
        <v>633</v>
      </c>
      <c r="I69" s="208" t="s">
        <v>429</v>
      </c>
      <c r="J69" s="208"/>
      <c r="K69" s="211">
        <v>650000</v>
      </c>
      <c r="L69" s="236">
        <v>600000</v>
      </c>
      <c r="M69" s="465">
        <v>600000</v>
      </c>
      <c r="N69" s="326">
        <f t="shared" si="1"/>
        <v>1</v>
      </c>
    </row>
    <row r="70" spans="2:14" ht="12.75" hidden="1">
      <c r="B70" s="198"/>
      <c r="C70" s="198"/>
      <c r="D70" s="198"/>
      <c r="E70" s="198"/>
      <c r="F70" s="198"/>
      <c r="G70" s="198"/>
      <c r="H70" s="208">
        <v>634</v>
      </c>
      <c r="I70" s="208" t="s">
        <v>430</v>
      </c>
      <c r="J70" s="208"/>
      <c r="K70" s="211">
        <v>0</v>
      </c>
      <c r="L70" s="236">
        <v>0</v>
      </c>
      <c r="M70" s="465">
        <v>0</v>
      </c>
      <c r="N70" s="326" t="e">
        <f t="shared" si="1"/>
        <v>#DIV/0!</v>
      </c>
    </row>
    <row r="71" spans="2:14" ht="12.75" hidden="1">
      <c r="B71" s="198"/>
      <c r="C71" s="198"/>
      <c r="D71" s="198"/>
      <c r="E71" s="198"/>
      <c r="F71" s="198"/>
      <c r="G71" s="198"/>
      <c r="H71" s="208">
        <v>634</v>
      </c>
      <c r="I71" s="235" t="s">
        <v>509</v>
      </c>
      <c r="J71" s="208"/>
      <c r="K71" s="211">
        <v>0</v>
      </c>
      <c r="L71" s="236">
        <v>0</v>
      </c>
      <c r="M71" s="465">
        <v>0</v>
      </c>
      <c r="N71" s="326" t="e">
        <f t="shared" si="1"/>
        <v>#DIV/0!</v>
      </c>
    </row>
    <row r="72" spans="2:15" ht="12.75">
      <c r="B72" s="198"/>
      <c r="C72" s="198"/>
      <c r="D72" s="198"/>
      <c r="E72" s="198"/>
      <c r="F72" s="198"/>
      <c r="G72" s="198"/>
      <c r="H72" s="208">
        <v>634</v>
      </c>
      <c r="I72" s="235" t="s">
        <v>524</v>
      </c>
      <c r="J72" s="208"/>
      <c r="K72" s="211">
        <v>600000</v>
      </c>
      <c r="L72" s="236">
        <v>400000</v>
      </c>
      <c r="M72" s="465">
        <v>500000</v>
      </c>
      <c r="N72" s="326">
        <f t="shared" si="1"/>
        <v>1.25</v>
      </c>
      <c r="O72" s="237"/>
    </row>
    <row r="73" spans="2:14" ht="12.75">
      <c r="B73" s="198"/>
      <c r="C73" s="198"/>
      <c r="D73" s="198"/>
      <c r="E73" s="198"/>
      <c r="F73" s="198"/>
      <c r="G73" s="198"/>
      <c r="H73" s="208">
        <v>634</v>
      </c>
      <c r="I73" s="208" t="s">
        <v>431</v>
      </c>
      <c r="J73" s="208"/>
      <c r="K73" s="211">
        <v>240000</v>
      </c>
      <c r="L73" s="236">
        <v>80000</v>
      </c>
      <c r="M73" s="465">
        <v>325000</v>
      </c>
      <c r="N73" s="326">
        <f t="shared" si="1"/>
        <v>4.0625</v>
      </c>
    </row>
    <row r="74" spans="2:14" ht="12.75">
      <c r="B74" s="198"/>
      <c r="C74" s="198"/>
      <c r="D74" s="198"/>
      <c r="E74" s="198"/>
      <c r="F74" s="198"/>
      <c r="G74" s="198"/>
      <c r="H74" s="208">
        <v>634</v>
      </c>
      <c r="I74" s="208" t="s">
        <v>510</v>
      </c>
      <c r="J74" s="208"/>
      <c r="K74" s="211">
        <v>200000</v>
      </c>
      <c r="L74" s="236">
        <v>150000</v>
      </c>
      <c r="M74" s="465">
        <v>0</v>
      </c>
      <c r="N74" s="326">
        <f t="shared" si="1"/>
        <v>0</v>
      </c>
    </row>
    <row r="75" spans="2:14" ht="12.75" hidden="1">
      <c r="B75" s="198"/>
      <c r="C75" s="198"/>
      <c r="D75" s="198"/>
      <c r="E75" s="198"/>
      <c r="F75" s="198"/>
      <c r="G75" s="198"/>
      <c r="H75" s="208">
        <v>634</v>
      </c>
      <c r="I75" s="235" t="s">
        <v>432</v>
      </c>
      <c r="J75" s="208"/>
      <c r="K75" s="211">
        <v>0</v>
      </c>
      <c r="L75" s="236">
        <v>0</v>
      </c>
      <c r="M75" s="465">
        <v>0</v>
      </c>
      <c r="N75" s="326" t="e">
        <f t="shared" si="1"/>
        <v>#DIV/0!</v>
      </c>
    </row>
    <row r="76" spans="2:14" ht="12.75">
      <c r="B76" s="198"/>
      <c r="C76" s="198"/>
      <c r="D76" s="198"/>
      <c r="E76" s="198"/>
      <c r="F76" s="198"/>
      <c r="G76" s="198"/>
      <c r="H76" s="208">
        <v>634</v>
      </c>
      <c r="I76" s="208" t="s">
        <v>433</v>
      </c>
      <c r="J76" s="208"/>
      <c r="K76" s="211">
        <v>170000</v>
      </c>
      <c r="L76" s="236">
        <v>170000</v>
      </c>
      <c r="M76" s="465">
        <v>170000</v>
      </c>
      <c r="N76" s="326">
        <f t="shared" si="1"/>
        <v>1</v>
      </c>
    </row>
    <row r="77" spans="2:14" ht="12.75">
      <c r="B77" s="198"/>
      <c r="C77" s="198"/>
      <c r="D77" s="198"/>
      <c r="E77" s="198"/>
      <c r="F77" s="198"/>
      <c r="G77" s="198"/>
      <c r="H77" s="208">
        <v>634</v>
      </c>
      <c r="I77" s="208" t="s">
        <v>434</v>
      </c>
      <c r="J77" s="208"/>
      <c r="K77" s="211">
        <v>2200</v>
      </c>
      <c r="L77" s="236">
        <v>2200</v>
      </c>
      <c r="M77" s="465">
        <v>2200</v>
      </c>
      <c r="N77" s="326">
        <f t="shared" si="1"/>
        <v>1</v>
      </c>
    </row>
    <row r="78" spans="2:14" ht="12.75">
      <c r="B78" s="198"/>
      <c r="C78" s="198"/>
      <c r="D78" s="198"/>
      <c r="E78" s="198"/>
      <c r="F78" s="198"/>
      <c r="G78" s="198"/>
      <c r="H78" s="208">
        <v>634</v>
      </c>
      <c r="I78" s="208" t="s">
        <v>566</v>
      </c>
      <c r="J78" s="208"/>
      <c r="K78" s="211">
        <v>0</v>
      </c>
      <c r="L78" s="236">
        <v>60000</v>
      </c>
      <c r="M78" s="465">
        <v>0</v>
      </c>
      <c r="N78" s="326">
        <f t="shared" si="1"/>
        <v>0</v>
      </c>
    </row>
    <row r="79" spans="2:14" ht="12.75">
      <c r="B79" s="198"/>
      <c r="C79" s="198"/>
      <c r="D79" s="198"/>
      <c r="E79" s="198"/>
      <c r="F79" s="198"/>
      <c r="G79" s="198"/>
      <c r="H79" s="213">
        <v>64</v>
      </c>
      <c r="I79" s="213" t="s">
        <v>435</v>
      </c>
      <c r="J79" s="213"/>
      <c r="K79" s="216">
        <f>K80+K81</f>
        <v>320500</v>
      </c>
      <c r="L79" s="234">
        <f>L80+L81</f>
        <v>300500</v>
      </c>
      <c r="M79" s="463">
        <f>M80+M81</f>
        <v>300500</v>
      </c>
      <c r="N79" s="326">
        <f t="shared" si="1"/>
        <v>1</v>
      </c>
    </row>
    <row r="80" spans="2:14" ht="12.75">
      <c r="B80" s="198"/>
      <c r="C80" s="198"/>
      <c r="D80" s="198"/>
      <c r="E80" s="198"/>
      <c r="F80" s="198"/>
      <c r="G80" s="198"/>
      <c r="H80" s="208">
        <v>641</v>
      </c>
      <c r="I80" s="208" t="s">
        <v>436</v>
      </c>
      <c r="J80" s="208"/>
      <c r="K80" s="211">
        <v>500</v>
      </c>
      <c r="L80" s="236">
        <v>500</v>
      </c>
      <c r="M80" s="465">
        <v>500</v>
      </c>
      <c r="N80" s="326">
        <f t="shared" si="1"/>
        <v>1</v>
      </c>
    </row>
    <row r="81" spans="2:14" ht="12.75">
      <c r="B81" s="198"/>
      <c r="C81" s="198"/>
      <c r="D81" s="198"/>
      <c r="E81" s="198"/>
      <c r="F81" s="198"/>
      <c r="G81" s="198"/>
      <c r="H81" s="208">
        <v>642</v>
      </c>
      <c r="I81" s="208" t="s">
        <v>437</v>
      </c>
      <c r="J81" s="208"/>
      <c r="K81" s="211">
        <v>320000</v>
      </c>
      <c r="L81" s="236">
        <v>300000</v>
      </c>
      <c r="M81" s="465">
        <v>300000</v>
      </c>
      <c r="N81" s="326">
        <f t="shared" si="1"/>
        <v>1</v>
      </c>
    </row>
    <row r="82" spans="2:14" ht="12.75">
      <c r="B82" s="198"/>
      <c r="C82" s="198"/>
      <c r="D82" s="198"/>
      <c r="E82" s="198"/>
      <c r="F82" s="198"/>
      <c r="G82" s="198"/>
      <c r="H82" s="213">
        <v>65</v>
      </c>
      <c r="I82" s="213" t="s">
        <v>438</v>
      </c>
      <c r="J82" s="213"/>
      <c r="K82" s="216">
        <f>K83+K84+K85</f>
        <v>320000</v>
      </c>
      <c r="L82" s="234">
        <f>L83+L84+L85</f>
        <v>320000</v>
      </c>
      <c r="M82" s="463">
        <f>M83+M84+M85</f>
        <v>160000</v>
      </c>
      <c r="N82" s="326">
        <f t="shared" si="1"/>
        <v>0.5</v>
      </c>
    </row>
    <row r="83" spans="2:14" ht="12.75">
      <c r="B83" s="198"/>
      <c r="C83" s="198"/>
      <c r="D83" s="198"/>
      <c r="E83" s="198"/>
      <c r="F83" s="198"/>
      <c r="G83" s="198"/>
      <c r="H83" s="208">
        <v>651</v>
      </c>
      <c r="I83" s="208" t="s">
        <v>439</v>
      </c>
      <c r="J83" s="208"/>
      <c r="K83" s="211">
        <v>40000</v>
      </c>
      <c r="L83" s="236">
        <v>40000</v>
      </c>
      <c r="M83" s="465">
        <v>20000</v>
      </c>
      <c r="N83" s="326">
        <f t="shared" si="1"/>
        <v>0.5</v>
      </c>
    </row>
    <row r="84" spans="2:14" ht="12.75">
      <c r="B84" s="198"/>
      <c r="C84" s="198"/>
      <c r="D84" s="198"/>
      <c r="E84" s="198"/>
      <c r="F84" s="198"/>
      <c r="G84" s="198"/>
      <c r="H84" s="208">
        <v>652</v>
      </c>
      <c r="I84" s="208" t="s">
        <v>440</v>
      </c>
      <c r="J84" s="208"/>
      <c r="K84" s="211">
        <v>30000</v>
      </c>
      <c r="L84" s="236">
        <v>30000</v>
      </c>
      <c r="M84" s="465">
        <v>20000</v>
      </c>
      <c r="N84" s="326">
        <f t="shared" si="1"/>
        <v>0.6666666666666666</v>
      </c>
    </row>
    <row r="85" spans="2:14" ht="12.75">
      <c r="B85" s="198"/>
      <c r="C85" s="198"/>
      <c r="D85" s="198"/>
      <c r="E85" s="198"/>
      <c r="F85" s="198"/>
      <c r="G85" s="198"/>
      <c r="H85" s="208">
        <v>653</v>
      </c>
      <c r="I85" s="208" t="s">
        <v>441</v>
      </c>
      <c r="J85" s="208"/>
      <c r="K85" s="211">
        <v>250000</v>
      </c>
      <c r="L85" s="236">
        <v>250000</v>
      </c>
      <c r="M85" s="465">
        <v>120000</v>
      </c>
      <c r="N85" s="326">
        <f t="shared" si="1"/>
        <v>0.48</v>
      </c>
    </row>
    <row r="86" spans="2:14" ht="12.75" hidden="1">
      <c r="B86" s="198"/>
      <c r="C86" s="198"/>
      <c r="D86" s="198"/>
      <c r="E86" s="198"/>
      <c r="F86" s="198"/>
      <c r="G86" s="198"/>
      <c r="H86" s="213">
        <v>68</v>
      </c>
      <c r="I86" s="213" t="s">
        <v>442</v>
      </c>
      <c r="J86" s="213"/>
      <c r="K86" s="216">
        <f>K87</f>
        <v>0</v>
      </c>
      <c r="L86" s="216">
        <f>L87</f>
        <v>0</v>
      </c>
      <c r="M86" s="216">
        <f>M87</f>
        <v>0</v>
      </c>
      <c r="N86" s="326" t="e">
        <f t="shared" si="1"/>
        <v>#DIV/0!</v>
      </c>
    </row>
    <row r="87" spans="2:14" ht="12.75" hidden="1">
      <c r="B87" s="198"/>
      <c r="C87" s="198"/>
      <c r="D87" s="198"/>
      <c r="E87" s="198"/>
      <c r="F87" s="198"/>
      <c r="G87" s="198"/>
      <c r="H87" s="208">
        <v>683</v>
      </c>
      <c r="I87" s="208" t="s">
        <v>442</v>
      </c>
      <c r="J87" s="208"/>
      <c r="K87" s="211">
        <v>0</v>
      </c>
      <c r="L87" s="234">
        <v>0</v>
      </c>
      <c r="M87" s="234">
        <v>0</v>
      </c>
      <c r="N87" s="326" t="e">
        <f t="shared" si="1"/>
        <v>#DIV/0!</v>
      </c>
    </row>
    <row r="88" spans="1:14" ht="12.75">
      <c r="A88" s="229"/>
      <c r="B88" s="230"/>
      <c r="C88" s="230"/>
      <c r="D88" s="230"/>
      <c r="E88" s="230"/>
      <c r="F88" s="230"/>
      <c r="G88" s="230"/>
      <c r="H88" s="231">
        <v>7</v>
      </c>
      <c r="I88" s="231" t="s">
        <v>444</v>
      </c>
      <c r="J88" s="231"/>
      <c r="K88" s="232">
        <f>K91</f>
        <v>10000</v>
      </c>
      <c r="L88" s="233">
        <f>L91</f>
        <v>10000</v>
      </c>
      <c r="M88" s="233">
        <f>M91</f>
        <v>111000</v>
      </c>
      <c r="N88" s="338">
        <f>M88/L88</f>
        <v>11.1</v>
      </c>
    </row>
    <row r="89" spans="2:14" ht="12.75" hidden="1">
      <c r="B89" s="198"/>
      <c r="C89" s="198"/>
      <c r="D89" s="198"/>
      <c r="E89" s="198"/>
      <c r="F89" s="198"/>
      <c r="G89" s="198"/>
      <c r="H89" s="213">
        <v>71</v>
      </c>
      <c r="I89" s="213" t="s">
        <v>445</v>
      </c>
      <c r="J89" s="213"/>
      <c r="K89" s="216"/>
      <c r="L89" s="234"/>
      <c r="M89" s="234"/>
      <c r="N89" s="328"/>
    </row>
    <row r="90" spans="2:14" ht="12.75" hidden="1">
      <c r="B90" s="198"/>
      <c r="C90" s="198"/>
      <c r="D90" s="198"/>
      <c r="E90" s="198"/>
      <c r="F90" s="198"/>
      <c r="G90" s="198"/>
      <c r="H90" s="208">
        <v>711</v>
      </c>
      <c r="I90" s="208" t="s">
        <v>446</v>
      </c>
      <c r="J90" s="208"/>
      <c r="K90" s="211"/>
      <c r="L90" s="234"/>
      <c r="M90" s="234"/>
      <c r="N90" s="328"/>
    </row>
    <row r="91" spans="2:14" ht="12.75">
      <c r="B91" s="198"/>
      <c r="C91" s="198"/>
      <c r="D91" s="198"/>
      <c r="E91" s="198"/>
      <c r="F91" s="198"/>
      <c r="G91" s="198"/>
      <c r="H91" s="213">
        <v>72</v>
      </c>
      <c r="I91" s="213" t="s">
        <v>447</v>
      </c>
      <c r="J91" s="213"/>
      <c r="K91" s="216">
        <f>K92</f>
        <v>10000</v>
      </c>
      <c r="L91" s="283">
        <f>L92</f>
        <v>10000</v>
      </c>
      <c r="M91" s="463">
        <f>M92</f>
        <v>111000</v>
      </c>
      <c r="N91" s="326">
        <f>M91/L91</f>
        <v>11.1</v>
      </c>
    </row>
    <row r="92" spans="2:14" ht="12.75">
      <c r="B92" s="198"/>
      <c r="C92" s="198"/>
      <c r="D92" s="198"/>
      <c r="E92" s="198"/>
      <c r="F92" s="198"/>
      <c r="G92" s="198"/>
      <c r="H92" s="208">
        <v>721</v>
      </c>
      <c r="I92" s="208" t="s">
        <v>615</v>
      </c>
      <c r="J92" s="208"/>
      <c r="K92" s="211">
        <v>10000</v>
      </c>
      <c r="L92" s="236">
        <v>10000</v>
      </c>
      <c r="M92" s="465">
        <v>111000</v>
      </c>
      <c r="N92" s="326">
        <f>M92/L92</f>
        <v>11.1</v>
      </c>
    </row>
    <row r="93" spans="1:14" ht="12.75">
      <c r="A93" s="229"/>
      <c r="B93" s="230"/>
      <c r="C93" s="230"/>
      <c r="D93" s="230"/>
      <c r="E93" s="230"/>
      <c r="F93" s="230"/>
      <c r="G93" s="230"/>
      <c r="H93" s="231">
        <v>3</v>
      </c>
      <c r="I93" s="231" t="s">
        <v>1</v>
      </c>
      <c r="J93" s="231"/>
      <c r="K93" s="232">
        <f>K94+K98+K104+K107+K109+K111+K113</f>
        <v>5994900</v>
      </c>
      <c r="L93" s="232">
        <f>L94+L98+L104+L107+L109+L111+L113</f>
        <v>6291400</v>
      </c>
      <c r="M93" s="232">
        <f>M94+M98+M104+M107+M109+M111+M113</f>
        <v>6316422</v>
      </c>
      <c r="N93" s="338">
        <f>M93/L93</f>
        <v>1.0039771751915314</v>
      </c>
    </row>
    <row r="94" spans="2:14" ht="12.75">
      <c r="B94" s="198"/>
      <c r="C94" s="198"/>
      <c r="D94" s="198"/>
      <c r="E94" s="198"/>
      <c r="F94" s="198"/>
      <c r="G94" s="198"/>
      <c r="H94" s="213">
        <v>31</v>
      </c>
      <c r="I94" s="213" t="s">
        <v>3</v>
      </c>
      <c r="J94" s="213"/>
      <c r="K94" s="207">
        <f>K95+K96+K97</f>
        <v>1186900</v>
      </c>
      <c r="L94" s="234">
        <f>L95+L96+L97</f>
        <v>1186900</v>
      </c>
      <c r="M94" s="463">
        <f>M95+M96+M97</f>
        <v>1099400</v>
      </c>
      <c r="N94" s="326">
        <f aca="true" t="shared" si="2" ref="N94:N116">M94/L94</f>
        <v>0.9262785407363721</v>
      </c>
    </row>
    <row r="95" spans="2:14" ht="12.75">
      <c r="B95" s="198"/>
      <c r="C95" s="198"/>
      <c r="D95" s="198"/>
      <c r="E95" s="198"/>
      <c r="F95" s="198"/>
      <c r="G95" s="198"/>
      <c r="H95" s="208">
        <v>311</v>
      </c>
      <c r="I95" s="209" t="s">
        <v>448</v>
      </c>
      <c r="J95" s="210"/>
      <c r="K95" s="236">
        <f>'Posebni dio'!N106+'Posebni dio'!N135+'Posebni dio'!N331+'Posebni dio'!N565</f>
        <v>962000</v>
      </c>
      <c r="L95" s="236">
        <f>'Posebni dio'!O106+'Posebni dio'!O135+'Posebni dio'!O331+'Posebni dio'!O565</f>
        <v>962000</v>
      </c>
      <c r="M95" s="465">
        <f>'Posebni dio'!P106+'Posebni dio'!P135+'Posebni dio'!P331+'Posebni dio'!P565</f>
        <v>888000</v>
      </c>
      <c r="N95" s="326">
        <f t="shared" si="2"/>
        <v>0.9230769230769231</v>
      </c>
    </row>
    <row r="96" spans="2:14" ht="12.75">
      <c r="B96" s="198"/>
      <c r="C96" s="198"/>
      <c r="D96" s="198"/>
      <c r="E96" s="198"/>
      <c r="F96" s="198"/>
      <c r="G96" s="198"/>
      <c r="H96" s="208">
        <v>312</v>
      </c>
      <c r="I96" s="208" t="s">
        <v>4</v>
      </c>
      <c r="J96" s="208"/>
      <c r="K96" s="211">
        <f>'Posebni dio'!N109+'Posebni dio'!N139</f>
        <v>50000</v>
      </c>
      <c r="L96" s="281">
        <f>'Posebni dio'!O109+'Posebni dio'!O139</f>
        <v>50000</v>
      </c>
      <c r="M96" s="465">
        <f>'Posebni dio'!P109+'Posebni dio'!P139</f>
        <v>50000</v>
      </c>
      <c r="N96" s="326">
        <f t="shared" si="2"/>
        <v>1</v>
      </c>
    </row>
    <row r="97" spans="2:14" ht="12.75">
      <c r="B97" s="198"/>
      <c r="C97" s="198"/>
      <c r="D97" s="198"/>
      <c r="E97" s="198"/>
      <c r="F97" s="198"/>
      <c r="G97" s="198"/>
      <c r="H97" s="208">
        <v>313</v>
      </c>
      <c r="I97" s="208" t="s">
        <v>5</v>
      </c>
      <c r="J97" s="208"/>
      <c r="K97" s="211">
        <f>'Posebni dio'!N111+'Posebni dio'!N146+'Posebni dio'!N333+'Posebni dio'!N567</f>
        <v>174900</v>
      </c>
      <c r="L97" s="281">
        <f>'Posebni dio'!O111+'Posebni dio'!O146+'Posebni dio'!O333+'Posebni dio'!O567</f>
        <v>174900</v>
      </c>
      <c r="M97" s="465">
        <f>'Posebni dio'!P111+'Posebni dio'!P146+'Posebni dio'!P333+'Posebni dio'!P567</f>
        <v>161400</v>
      </c>
      <c r="N97" s="326">
        <f t="shared" si="2"/>
        <v>0.9228130360205832</v>
      </c>
    </row>
    <row r="98" spans="2:14" ht="12.75">
      <c r="B98" s="198"/>
      <c r="C98" s="198"/>
      <c r="D98" s="198"/>
      <c r="E98" s="198"/>
      <c r="F98" s="198"/>
      <c r="G98" s="198"/>
      <c r="H98" s="213">
        <v>32</v>
      </c>
      <c r="I98" s="213" t="s">
        <v>6</v>
      </c>
      <c r="J98" s="213"/>
      <c r="K98" s="207">
        <f>K99+K100+K101+K102+K103</f>
        <v>3346000</v>
      </c>
      <c r="L98" s="234">
        <f>L99+L100+L101+L102+L103</f>
        <v>3633500</v>
      </c>
      <c r="M98" s="463">
        <f>M99+M100+M101+M102+M103</f>
        <v>3734022</v>
      </c>
      <c r="N98" s="326">
        <f t="shared" si="2"/>
        <v>1.0276653364524564</v>
      </c>
    </row>
    <row r="99" spans="2:14" ht="12.75">
      <c r="B99" s="198"/>
      <c r="C99" s="198"/>
      <c r="D99" s="198"/>
      <c r="E99" s="198"/>
      <c r="F99" s="198"/>
      <c r="G99" s="198"/>
      <c r="H99" s="208">
        <v>321</v>
      </c>
      <c r="I99" s="208" t="s">
        <v>7</v>
      </c>
      <c r="J99" s="208"/>
      <c r="K99" s="211">
        <f>'Posebni dio'!N115+'Posebni dio'!N151+'Posebni dio'!N337+'Posebni dio'!N571</f>
        <v>107100</v>
      </c>
      <c r="L99" s="281">
        <f>'Posebni dio'!O115+'Posebni dio'!O151+'Posebni dio'!O337+'Posebni dio'!O571</f>
        <v>107100</v>
      </c>
      <c r="M99" s="465">
        <f>'Posebni dio'!P115+'Posebni dio'!P151+'Posebni dio'!P337+'Posebni dio'!P571</f>
        <v>107100</v>
      </c>
      <c r="N99" s="326">
        <f t="shared" si="2"/>
        <v>1</v>
      </c>
    </row>
    <row r="100" spans="2:14" ht="12.75">
      <c r="B100" s="198"/>
      <c r="C100" s="198"/>
      <c r="D100" s="198"/>
      <c r="E100" s="198"/>
      <c r="F100" s="198"/>
      <c r="G100" s="198"/>
      <c r="H100" s="208">
        <v>322</v>
      </c>
      <c r="I100" s="208" t="s">
        <v>449</v>
      </c>
      <c r="J100" s="208"/>
      <c r="K100" s="211">
        <f>'Posebni dio'!N43+'Posebni dio'!N64+'Posebni dio'!N77+'Posebni dio'!N89+'Posebni dio'!N156+'Posebni dio'!N340+'Posebni dio'!N359+'Posebni dio'!N486+'Posebni dio'!N573+'Posebni dio'!N312</f>
        <v>447100</v>
      </c>
      <c r="L100" s="281">
        <f>'Posebni dio'!O43+'Posebni dio'!O64+'Posebni dio'!O77+'Posebni dio'!O89+'Posebni dio'!O156+'Posebni dio'!O340+'Posebni dio'!O359+'Posebni dio'!O486+'Posebni dio'!O573+'Posebni dio'!O312</f>
        <v>437100</v>
      </c>
      <c r="M100" s="465">
        <f>'Posebni dio'!P43+'Posebni dio'!P64+'Posebni dio'!P77+'Posebni dio'!P89+'Posebni dio'!P156+'Posebni dio'!P340+'Posebni dio'!P359+'Posebni dio'!P486+'Posebni dio'!P573+'Posebni dio'!P312</f>
        <v>442500</v>
      </c>
      <c r="N100" s="326">
        <f t="shared" si="2"/>
        <v>1.0123541523678792</v>
      </c>
    </row>
    <row r="101" spans="2:14" ht="12.75">
      <c r="B101" s="198"/>
      <c r="C101" s="198"/>
      <c r="D101" s="198"/>
      <c r="E101" s="198"/>
      <c r="F101" s="198"/>
      <c r="G101" s="198"/>
      <c r="H101" s="208">
        <v>323</v>
      </c>
      <c r="I101" s="208" t="s">
        <v>8</v>
      </c>
      <c r="J101" s="208"/>
      <c r="K101" s="212">
        <f>'Posebni dio'!N22+'Posebni dio'!N45+'Posebni dio'!N67+'Posebni dio'!N79+'Posebni dio'!N161+'Posebni dio'!N212+'Posebni dio'!N285+'Posebni dio'!N302+'Posebni dio'!N314+'Posebni dio'!N345+'Posebni dio'!N361+'Posebni dio'!N369+'Posebni dio'!N378+'Posebni dio'!N401+'Posebni dio'!N459+'Posebni dio'!N488+'Posebni dio'!N530+'Posebni dio'!N577+'Posebni dio'!N596</f>
        <v>2160300</v>
      </c>
      <c r="L101" s="212">
        <f>'Posebni dio'!O22+'Posebni dio'!O45+'Posebni dio'!O67+'Posebni dio'!O79+'Posebni dio'!O161+'Posebni dio'!O212+'Posebni dio'!O285+'Posebni dio'!O302+'Posebni dio'!O314+'Posebni dio'!O345+'Posebni dio'!O361+'Posebni dio'!O369+'Posebni dio'!O378+'Posebni dio'!O401+'Posebni dio'!O459+'Posebni dio'!O488+'Posebni dio'!O530+'Posebni dio'!O577+'Posebni dio'!O596</f>
        <v>2457800</v>
      </c>
      <c r="M101" s="466">
        <f>'Posebni dio'!P22+'Posebni dio'!P45+'Posebni dio'!P67+'Posebni dio'!P79+'Posebni dio'!P161+'Posebni dio'!P212+'Posebni dio'!P285+'Posebni dio'!P302+'Posebni dio'!P314+'Posebni dio'!P345+'Posebni dio'!P361+'Posebni dio'!P369+'Posebni dio'!P378+'Posebni dio'!P401+'Posebni dio'!P459+'Posebni dio'!P488+'Posebni dio'!P530+'Posebni dio'!P577+'Posebni dio'!P596</f>
        <v>2655800</v>
      </c>
      <c r="N101" s="326">
        <f t="shared" si="2"/>
        <v>1.0805598502726015</v>
      </c>
    </row>
    <row r="102" spans="2:14" ht="12.75">
      <c r="B102" s="198"/>
      <c r="C102" s="198"/>
      <c r="D102" s="198"/>
      <c r="E102" s="198"/>
      <c r="F102" s="198"/>
      <c r="G102" s="198"/>
      <c r="H102" s="208">
        <v>324</v>
      </c>
      <c r="I102" s="208" t="s">
        <v>450</v>
      </c>
      <c r="J102" s="208"/>
      <c r="K102" s="211">
        <f>'Posebni dio'!N183</f>
        <v>1000</v>
      </c>
      <c r="L102" s="281">
        <f>'Posebni dio'!O183</f>
        <v>1000</v>
      </c>
      <c r="M102" s="465">
        <f>'Posebni dio'!P183</f>
        <v>2000</v>
      </c>
      <c r="N102" s="326">
        <f t="shared" si="2"/>
        <v>2</v>
      </c>
    </row>
    <row r="103" spans="2:14" ht="12.75">
      <c r="B103" s="198"/>
      <c r="C103" s="198"/>
      <c r="D103" s="198"/>
      <c r="E103" s="198"/>
      <c r="F103" s="198"/>
      <c r="G103" s="198"/>
      <c r="H103" s="208">
        <v>329</v>
      </c>
      <c r="I103" s="208" t="s">
        <v>451</v>
      </c>
      <c r="J103" s="208"/>
      <c r="K103" s="212">
        <f>'Posebni dio'!N24+'Posebni dio'!N47+'Posebni dio'!N69+'Posebni dio'!N91+'Posebni dio'!N117+'Posebni dio'!N186</f>
        <v>630500</v>
      </c>
      <c r="L103" s="236">
        <f>'Posebni dio'!O24+'Posebni dio'!O47+'Posebni dio'!O69+'Posebni dio'!O91+'Posebni dio'!O117+'Posebni dio'!O186</f>
        <v>630500</v>
      </c>
      <c r="M103" s="465">
        <f>'Posebni dio'!P24+'Posebni dio'!P47+'Posebni dio'!P69+'Posebni dio'!P91+'Posebni dio'!P117+'Posebni dio'!P186</f>
        <v>526622</v>
      </c>
      <c r="N103" s="326">
        <f t="shared" si="2"/>
        <v>0.8352450436161777</v>
      </c>
    </row>
    <row r="104" spans="2:14" ht="12.75">
      <c r="B104" s="198"/>
      <c r="C104" s="198"/>
      <c r="D104" s="198"/>
      <c r="E104" s="198"/>
      <c r="F104" s="198"/>
      <c r="G104" s="198"/>
      <c r="H104" s="213">
        <v>34</v>
      </c>
      <c r="I104" s="213" t="s">
        <v>9</v>
      </c>
      <c r="J104" s="213"/>
      <c r="K104" s="207">
        <f>K105+K106</f>
        <v>126000</v>
      </c>
      <c r="L104" s="234">
        <f>L105+L106</f>
        <v>126000</v>
      </c>
      <c r="M104" s="463">
        <f>M105+M106</f>
        <v>42000</v>
      </c>
      <c r="N104" s="326">
        <f t="shared" si="2"/>
        <v>0.3333333333333333</v>
      </c>
    </row>
    <row r="105" spans="2:14" ht="12.75" hidden="1">
      <c r="B105" s="198"/>
      <c r="C105" s="198"/>
      <c r="D105" s="198"/>
      <c r="E105" s="198"/>
      <c r="F105" s="198"/>
      <c r="G105" s="198"/>
      <c r="H105" s="208">
        <v>342</v>
      </c>
      <c r="I105" s="208" t="s">
        <v>452</v>
      </c>
      <c r="J105" s="208"/>
      <c r="K105" s="211"/>
      <c r="L105" s="234"/>
      <c r="M105" s="463"/>
      <c r="N105" s="326" t="e">
        <f t="shared" si="2"/>
        <v>#DIV/0!</v>
      </c>
    </row>
    <row r="106" spans="2:14" ht="12.75">
      <c r="B106" s="198"/>
      <c r="C106" s="198"/>
      <c r="D106" s="198"/>
      <c r="E106" s="198"/>
      <c r="F106" s="198"/>
      <c r="G106" s="198"/>
      <c r="H106" s="208">
        <v>343</v>
      </c>
      <c r="I106" s="208" t="s">
        <v>10</v>
      </c>
      <c r="J106" s="208"/>
      <c r="K106" s="211">
        <f>'Posebni dio'!N193</f>
        <v>126000</v>
      </c>
      <c r="L106" s="281">
        <f>'Posebni dio'!O193</f>
        <v>126000</v>
      </c>
      <c r="M106" s="465">
        <f>'Posebni dio'!P193</f>
        <v>42000</v>
      </c>
      <c r="N106" s="326">
        <f t="shared" si="2"/>
        <v>0.3333333333333333</v>
      </c>
    </row>
    <row r="107" spans="2:14" ht="12.75" hidden="1">
      <c r="B107" s="198"/>
      <c r="C107" s="198"/>
      <c r="D107" s="198"/>
      <c r="E107" s="198"/>
      <c r="F107" s="198"/>
      <c r="G107" s="198"/>
      <c r="H107" s="213">
        <v>35</v>
      </c>
      <c r="I107" s="214" t="s">
        <v>11</v>
      </c>
      <c r="J107" s="215"/>
      <c r="K107" s="216">
        <f>K108</f>
        <v>0</v>
      </c>
      <c r="L107" s="234">
        <f>L108</f>
        <v>0</v>
      </c>
      <c r="M107" s="463">
        <f>M108</f>
        <v>0</v>
      </c>
      <c r="N107" s="326" t="e">
        <f t="shared" si="2"/>
        <v>#DIV/0!</v>
      </c>
    </row>
    <row r="108" spans="2:14" ht="12.75" customHeight="1" hidden="1">
      <c r="B108" s="198"/>
      <c r="C108" s="198"/>
      <c r="D108" s="198"/>
      <c r="E108" s="198"/>
      <c r="F108" s="198"/>
      <c r="G108" s="198"/>
      <c r="H108" s="208">
        <v>352</v>
      </c>
      <c r="I108" s="480" t="s">
        <v>453</v>
      </c>
      <c r="J108" s="481"/>
      <c r="K108" s="211">
        <f>'Posebni dio'!N243</f>
        <v>0</v>
      </c>
      <c r="L108" s="234">
        <f>'Posebni dio'!O243</f>
        <v>0</v>
      </c>
      <c r="M108" s="463">
        <f>'Posebni dio'!P243</f>
        <v>0</v>
      </c>
      <c r="N108" s="326" t="e">
        <f t="shared" si="2"/>
        <v>#DIV/0!</v>
      </c>
    </row>
    <row r="109" spans="2:14" ht="12.75" customHeight="1" hidden="1">
      <c r="B109" s="198"/>
      <c r="C109" s="198"/>
      <c r="D109" s="198"/>
      <c r="E109" s="198"/>
      <c r="F109" s="198"/>
      <c r="G109" s="198"/>
      <c r="H109" s="213">
        <v>36</v>
      </c>
      <c r="I109" s="213" t="s">
        <v>454</v>
      </c>
      <c r="J109" s="213"/>
      <c r="K109" s="216">
        <f>K110</f>
        <v>0</v>
      </c>
      <c r="L109" s="234">
        <f>L110</f>
        <v>0</v>
      </c>
      <c r="M109" s="463">
        <f>M110</f>
        <v>0</v>
      </c>
      <c r="N109" s="326" t="e">
        <f t="shared" si="2"/>
        <v>#DIV/0!</v>
      </c>
    </row>
    <row r="110" spans="2:14" ht="12.75" hidden="1">
      <c r="B110" s="198"/>
      <c r="C110" s="198"/>
      <c r="D110" s="198"/>
      <c r="E110" s="198"/>
      <c r="F110" s="198"/>
      <c r="G110" s="198"/>
      <c r="H110" s="208">
        <v>363</v>
      </c>
      <c r="I110" s="208" t="s">
        <v>455</v>
      </c>
      <c r="J110" s="208"/>
      <c r="K110" s="211"/>
      <c r="L110" s="234"/>
      <c r="M110" s="463"/>
      <c r="N110" s="326" t="e">
        <f t="shared" si="2"/>
        <v>#DIV/0!</v>
      </c>
    </row>
    <row r="111" spans="2:14" ht="12.75">
      <c r="B111" s="198"/>
      <c r="C111" s="198"/>
      <c r="D111" s="198"/>
      <c r="E111" s="198"/>
      <c r="F111" s="198"/>
      <c r="G111" s="198"/>
      <c r="H111" s="213">
        <v>37</v>
      </c>
      <c r="I111" s="213" t="s">
        <v>456</v>
      </c>
      <c r="J111" s="213"/>
      <c r="K111" s="207">
        <f>K112</f>
        <v>695000</v>
      </c>
      <c r="L111" s="234">
        <f>L112</f>
        <v>704000</v>
      </c>
      <c r="M111" s="463">
        <f>M112</f>
        <v>814000</v>
      </c>
      <c r="N111" s="326">
        <f t="shared" si="2"/>
        <v>1.15625</v>
      </c>
    </row>
    <row r="112" spans="2:14" ht="12.75">
      <c r="B112" s="198"/>
      <c r="C112" s="198"/>
      <c r="D112" s="198"/>
      <c r="E112" s="198"/>
      <c r="F112" s="198"/>
      <c r="G112" s="198"/>
      <c r="H112" s="208">
        <v>372</v>
      </c>
      <c r="I112" s="208" t="s">
        <v>457</v>
      </c>
      <c r="J112" s="208"/>
      <c r="K112" s="236">
        <f>'Posebni dio'!N501+'Posebni dio'!N511+'Posebni dio'!N549+'Posebni dio'!N558</f>
        <v>695000</v>
      </c>
      <c r="L112" s="236">
        <f>'Posebni dio'!O501+'Posebni dio'!O511+'Posebni dio'!O549+'Posebni dio'!O558</f>
        <v>704000</v>
      </c>
      <c r="M112" s="465">
        <f>'Posebni dio'!P501+'Posebni dio'!P511+'Posebni dio'!P549+'Posebni dio'!P558</f>
        <v>814000</v>
      </c>
      <c r="N112" s="326">
        <f t="shared" si="2"/>
        <v>1.15625</v>
      </c>
    </row>
    <row r="113" spans="2:14" ht="12.75">
      <c r="B113" s="198"/>
      <c r="C113" s="198"/>
      <c r="D113" s="198"/>
      <c r="E113" s="198"/>
      <c r="F113" s="198"/>
      <c r="G113" s="198"/>
      <c r="H113" s="213">
        <v>38</v>
      </c>
      <c r="I113" s="213" t="s">
        <v>12</v>
      </c>
      <c r="J113" s="213"/>
      <c r="K113" s="207">
        <f>K114+K115+K116+K117+K118</f>
        <v>641000</v>
      </c>
      <c r="L113" s="234">
        <f>L114+L115+L116+L117+L118</f>
        <v>641000</v>
      </c>
      <c r="M113" s="463">
        <f>M114+M115+M116+M117+M118</f>
        <v>627000</v>
      </c>
      <c r="N113" s="326">
        <f t="shared" si="2"/>
        <v>0.9781591263650546</v>
      </c>
    </row>
    <row r="114" spans="2:14" ht="12.75">
      <c r="B114" s="198"/>
      <c r="C114" s="198"/>
      <c r="D114" s="198"/>
      <c r="E114" s="198"/>
      <c r="F114" s="198"/>
      <c r="G114" s="198"/>
      <c r="H114" s="208">
        <v>381</v>
      </c>
      <c r="I114" s="208" t="s">
        <v>13</v>
      </c>
      <c r="J114" s="208"/>
      <c r="K114" s="212">
        <f>'Posebni dio'!N35+'Posebni dio'!N54+'Posebni dio'!N94+'Posebni dio'!N121+'Posebni dio'!N197+'Posebni dio'!N246+'Posebni dio'!N275+'Posebni dio'!N289+'Posebni dio'!N491+'Posebni dio'!N519+'Posebni dio'!N533+'Posebni dio'!N541+'Posebni dio'!N582</f>
        <v>636000</v>
      </c>
      <c r="L114" s="236">
        <f>'Posebni dio'!O35+'Posebni dio'!O54+'Posebni dio'!O94+'Posebni dio'!O121+'Posebni dio'!O197+'Posebni dio'!O246+'Posebni dio'!O275+'Posebni dio'!O289+'Posebni dio'!O491+'Posebni dio'!O519+'Posebni dio'!O533+'Posebni dio'!O541+'Posebni dio'!O582</f>
        <v>636000</v>
      </c>
      <c r="M114" s="465">
        <f>'Posebni dio'!P35+'Posebni dio'!P54+'Posebni dio'!P94+'Posebni dio'!P121+'Posebni dio'!P197+'Posebni dio'!P246+'Posebni dio'!P275+'Posebni dio'!P289+'Posebni dio'!P491+'Posebni dio'!P519+'Posebni dio'!P533+'Posebni dio'!P541+'Posebni dio'!P582</f>
        <v>622000</v>
      </c>
      <c r="N114" s="326">
        <f t="shared" si="2"/>
        <v>0.9779874213836478</v>
      </c>
    </row>
    <row r="115" spans="2:14" ht="12" customHeight="1" hidden="1">
      <c r="B115" s="198"/>
      <c r="C115" s="198"/>
      <c r="D115" s="198"/>
      <c r="E115" s="198"/>
      <c r="F115" s="198"/>
      <c r="G115" s="198"/>
      <c r="H115" s="208">
        <v>382</v>
      </c>
      <c r="I115" s="208" t="s">
        <v>458</v>
      </c>
      <c r="J115" s="208"/>
      <c r="K115" s="211"/>
      <c r="L115" s="234"/>
      <c r="M115" s="463"/>
      <c r="N115" s="326" t="e">
        <f t="shared" si="2"/>
        <v>#DIV/0!</v>
      </c>
    </row>
    <row r="116" spans="2:14" ht="12.75">
      <c r="B116" s="198"/>
      <c r="C116" s="198"/>
      <c r="D116" s="198"/>
      <c r="E116" s="198"/>
      <c r="F116" s="198"/>
      <c r="G116" s="198"/>
      <c r="H116" s="208">
        <v>383</v>
      </c>
      <c r="I116" s="208" t="s">
        <v>459</v>
      </c>
      <c r="J116" s="208"/>
      <c r="K116" s="211">
        <f>'Posebni dio'!N219</f>
        <v>5000</v>
      </c>
      <c r="L116" s="281">
        <f>'Posebni dio'!O219</f>
        <v>5000</v>
      </c>
      <c r="M116" s="465">
        <f>'Posebni dio'!P219</f>
        <v>5000</v>
      </c>
      <c r="N116" s="326">
        <f t="shared" si="2"/>
        <v>1</v>
      </c>
    </row>
    <row r="117" spans="2:14" ht="12.75" hidden="1">
      <c r="B117" s="198"/>
      <c r="C117" s="198"/>
      <c r="D117" s="198"/>
      <c r="E117" s="198"/>
      <c r="F117" s="198"/>
      <c r="G117" s="198"/>
      <c r="H117" s="208">
        <v>385</v>
      </c>
      <c r="I117" s="208" t="s">
        <v>460</v>
      </c>
      <c r="J117" s="208"/>
      <c r="K117" s="211"/>
      <c r="L117" s="234"/>
      <c r="M117" s="234"/>
      <c r="N117" s="328"/>
    </row>
    <row r="118" spans="2:14" ht="12.75" hidden="1">
      <c r="B118" s="198"/>
      <c r="C118" s="198"/>
      <c r="D118" s="198"/>
      <c r="E118" s="198"/>
      <c r="F118" s="198"/>
      <c r="G118" s="198"/>
      <c r="H118" s="208">
        <v>386</v>
      </c>
      <c r="I118" s="208" t="s">
        <v>461</v>
      </c>
      <c r="J118" s="208"/>
      <c r="K118" s="211"/>
      <c r="L118" s="234"/>
      <c r="M118" s="234"/>
      <c r="N118" s="328"/>
    </row>
    <row r="119" spans="1:15" ht="12.75">
      <c r="A119" s="229"/>
      <c r="B119" s="230"/>
      <c r="C119" s="230"/>
      <c r="D119" s="230"/>
      <c r="E119" s="230"/>
      <c r="F119" s="230"/>
      <c r="G119" s="230"/>
      <c r="H119" s="231">
        <v>4</v>
      </c>
      <c r="I119" s="231" t="s">
        <v>462</v>
      </c>
      <c r="J119" s="231"/>
      <c r="K119" s="232">
        <f>K120+K122+K128</f>
        <v>2219500</v>
      </c>
      <c r="L119" s="233">
        <f>L120+L122+L128</f>
        <v>2935500</v>
      </c>
      <c r="M119" s="233">
        <f>M120+M122+M128</f>
        <v>2395078</v>
      </c>
      <c r="N119" s="338">
        <f>M119/L119</f>
        <v>0.8159012093340147</v>
      </c>
      <c r="O119" s="191" t="s">
        <v>619</v>
      </c>
    </row>
    <row r="120" spans="2:15" ht="12.75">
      <c r="B120" s="198"/>
      <c r="C120" s="198"/>
      <c r="D120" s="198"/>
      <c r="E120" s="198"/>
      <c r="F120" s="198"/>
      <c r="G120" s="198"/>
      <c r="H120" s="213">
        <v>41</v>
      </c>
      <c r="I120" s="213" t="s">
        <v>463</v>
      </c>
      <c r="J120" s="213"/>
      <c r="K120" s="207">
        <f>K121</f>
        <v>0</v>
      </c>
      <c r="L120" s="207">
        <f>L121</f>
        <v>150000</v>
      </c>
      <c r="M120" s="464">
        <f>M121</f>
        <v>50000</v>
      </c>
      <c r="N120" s="326">
        <f aca="true" t="shared" si="3" ref="N120:N129">M120/L120</f>
        <v>0.3333333333333333</v>
      </c>
      <c r="O120" s="191" t="s">
        <v>619</v>
      </c>
    </row>
    <row r="121" spans="2:15" ht="12.75">
      <c r="B121" s="198"/>
      <c r="C121" s="198"/>
      <c r="D121" s="198"/>
      <c r="E121" s="198"/>
      <c r="F121" s="198"/>
      <c r="G121" s="198"/>
      <c r="H121" s="208">
        <v>411</v>
      </c>
      <c r="I121" s="208" t="s">
        <v>555</v>
      </c>
      <c r="J121" s="208"/>
      <c r="K121" s="234">
        <f>'Posebni dio'!N417</f>
        <v>0</v>
      </c>
      <c r="L121" s="234">
        <f>'Posebni dio'!O417</f>
        <v>150000</v>
      </c>
      <c r="M121" s="463">
        <f>'Posebni dio'!P417</f>
        <v>50000</v>
      </c>
      <c r="N121" s="326">
        <f t="shared" si="3"/>
        <v>0.3333333333333333</v>
      </c>
      <c r="O121" s="191" t="s">
        <v>619</v>
      </c>
    </row>
    <row r="122" spans="2:15" ht="12.75">
      <c r="B122" s="198"/>
      <c r="C122" s="198"/>
      <c r="D122" s="198"/>
      <c r="E122" s="198"/>
      <c r="F122" s="198"/>
      <c r="G122" s="198"/>
      <c r="H122" s="213">
        <v>42</v>
      </c>
      <c r="I122" s="213" t="s">
        <v>465</v>
      </c>
      <c r="J122" s="213"/>
      <c r="K122" s="207">
        <f>K123+K124+K125+K126+K127</f>
        <v>2219500</v>
      </c>
      <c r="L122" s="234">
        <f>L123+L124+L125+L126+L127</f>
        <v>2785500</v>
      </c>
      <c r="M122" s="463">
        <f>M123+M124+M125+M126+M127</f>
        <v>2345078</v>
      </c>
      <c r="N122" s="326">
        <f t="shared" si="3"/>
        <v>0.8418876323819781</v>
      </c>
      <c r="O122" s="191" t="s">
        <v>619</v>
      </c>
    </row>
    <row r="123" spans="2:15" ht="12.75">
      <c r="B123" s="198"/>
      <c r="C123" s="198"/>
      <c r="D123" s="198"/>
      <c r="E123" s="198"/>
      <c r="F123" s="198"/>
      <c r="G123" s="198"/>
      <c r="H123" s="208">
        <v>421</v>
      </c>
      <c r="I123" s="208" t="s">
        <v>14</v>
      </c>
      <c r="J123" s="208"/>
      <c r="K123" s="212">
        <f>'Posebni dio'!N227+'Posebni dio'!N255+'Posebni dio'!N323+'Posebni dio'!N408+'Posebni dio'!N421+'Posebni dio'!N451</f>
        <v>1240000</v>
      </c>
      <c r="L123" s="236">
        <f>'Posebni dio'!O227+'Posebni dio'!O255+'Posebni dio'!O323+'Posebni dio'!O408+'Posebni dio'!O421+'Posebni dio'!O451+'Posebni dio'!O277</f>
        <v>1771000</v>
      </c>
      <c r="M123" s="465">
        <f>'Posebni dio'!P227+'Posebni dio'!P255+'Posebni dio'!P323+'Posebni dio'!P408+'Posebni dio'!P421+'Posebni dio'!P451+'Posebni dio'!P277</f>
        <v>1365578</v>
      </c>
      <c r="N123" s="326">
        <f t="shared" si="3"/>
        <v>0.7710773574251835</v>
      </c>
      <c r="O123" s="191" t="s">
        <v>619</v>
      </c>
    </row>
    <row r="124" spans="2:15" ht="12.75">
      <c r="B124" s="198"/>
      <c r="C124" s="198"/>
      <c r="D124" s="198"/>
      <c r="E124" s="198"/>
      <c r="F124" s="198"/>
      <c r="G124" s="198"/>
      <c r="H124" s="208">
        <v>422</v>
      </c>
      <c r="I124" s="208" t="s">
        <v>15</v>
      </c>
      <c r="J124" s="208"/>
      <c r="K124" s="212">
        <f>'Posebni dio'!N229+'Posebni dio'!N293+'Posebni dio'!N351+'Posebni dio'!N386</f>
        <v>139500</v>
      </c>
      <c r="L124" s="236">
        <f>'Posebni dio'!O229+'Posebni dio'!O293+'Posebni dio'!O351+'Posebni dio'!O386</f>
        <v>264500</v>
      </c>
      <c r="M124" s="465">
        <f>'Posebni dio'!P229+'Posebni dio'!P293+'Posebni dio'!P351+'Posebni dio'!P386</f>
        <v>23500</v>
      </c>
      <c r="N124" s="326">
        <f t="shared" si="3"/>
        <v>0.0888468809073724</v>
      </c>
      <c r="O124" s="191" t="s">
        <v>619</v>
      </c>
    </row>
    <row r="125" spans="2:15" ht="12.75">
      <c r="B125" s="198"/>
      <c r="C125" s="198"/>
      <c r="D125" s="198"/>
      <c r="E125" s="198"/>
      <c r="F125" s="198"/>
      <c r="G125" s="198"/>
      <c r="H125" s="208">
        <v>423</v>
      </c>
      <c r="I125" s="208" t="s">
        <v>16</v>
      </c>
      <c r="J125" s="208"/>
      <c r="K125" s="211">
        <f>'Posebni dio'!N587+'Posebni dio'!N391</f>
        <v>0</v>
      </c>
      <c r="L125" s="281">
        <f>'Posebni dio'!O587+'Posebni dio'!O391</f>
        <v>230000</v>
      </c>
      <c r="M125" s="465">
        <f>'Posebni dio'!P587+'Posebni dio'!P391</f>
        <v>230000</v>
      </c>
      <c r="N125" s="326">
        <f t="shared" si="3"/>
        <v>1</v>
      </c>
      <c r="O125" s="191" t="s">
        <v>619</v>
      </c>
    </row>
    <row r="126" spans="2:14" ht="12.75" hidden="1">
      <c r="B126" s="198"/>
      <c r="C126" s="198"/>
      <c r="D126" s="198"/>
      <c r="E126" s="198"/>
      <c r="F126" s="198"/>
      <c r="G126" s="198"/>
      <c r="H126" s="208">
        <v>424</v>
      </c>
      <c r="I126" s="208" t="s">
        <v>466</v>
      </c>
      <c r="J126" s="208"/>
      <c r="K126" s="211"/>
      <c r="L126" s="234"/>
      <c r="M126" s="463"/>
      <c r="N126" s="326" t="e">
        <f t="shared" si="3"/>
        <v>#DIV/0!</v>
      </c>
    </row>
    <row r="127" spans="2:15" ht="12.75">
      <c r="B127" s="198"/>
      <c r="C127" s="198"/>
      <c r="D127" s="198"/>
      <c r="E127" s="198"/>
      <c r="F127" s="198"/>
      <c r="G127" s="198"/>
      <c r="H127" s="208">
        <v>426</v>
      </c>
      <c r="I127" s="208" t="s">
        <v>464</v>
      </c>
      <c r="J127" s="208"/>
      <c r="K127" s="212">
        <f>'Posebni dio'!N234+'Posebni dio'!N266+'Posebni dio'!N410+'Posebni dio'!N467</f>
        <v>840000</v>
      </c>
      <c r="L127" s="236">
        <f>'Posebni dio'!O234+'Posebni dio'!O266+'Posebni dio'!O410+'Posebni dio'!O467</f>
        <v>520000</v>
      </c>
      <c r="M127" s="465">
        <f>'Posebni dio'!P234+'Posebni dio'!P266+'Posebni dio'!P410+'Posebni dio'!P467</f>
        <v>726000</v>
      </c>
      <c r="N127" s="326">
        <f t="shared" si="3"/>
        <v>1.396153846153846</v>
      </c>
      <c r="O127" s="191" t="s">
        <v>619</v>
      </c>
    </row>
    <row r="128" spans="2:14" ht="12.75" hidden="1">
      <c r="B128" s="198"/>
      <c r="C128" s="198"/>
      <c r="D128" s="198"/>
      <c r="E128" s="198"/>
      <c r="F128" s="198"/>
      <c r="G128" s="198"/>
      <c r="H128" s="213">
        <v>45</v>
      </c>
      <c r="I128" s="213" t="s">
        <v>467</v>
      </c>
      <c r="J128" s="213"/>
      <c r="K128" s="216">
        <f>K129</f>
        <v>0</v>
      </c>
      <c r="L128" s="234">
        <f>L129</f>
        <v>0</v>
      </c>
      <c r="M128" s="234">
        <f>M129</f>
        <v>0</v>
      </c>
      <c r="N128" s="326" t="e">
        <f t="shared" si="3"/>
        <v>#DIV/0!</v>
      </c>
    </row>
    <row r="129" spans="2:14" ht="12.75" hidden="1">
      <c r="B129" s="198"/>
      <c r="C129" s="198"/>
      <c r="D129" s="198"/>
      <c r="E129" s="198"/>
      <c r="F129" s="198"/>
      <c r="G129" s="198"/>
      <c r="H129" s="208">
        <v>451</v>
      </c>
      <c r="I129" s="208" t="s">
        <v>516</v>
      </c>
      <c r="J129" s="208"/>
      <c r="K129" s="211">
        <f>'Posebni dio'!N394</f>
        <v>0</v>
      </c>
      <c r="L129" s="211">
        <f>'Posebni dio'!O394</f>
        <v>0</v>
      </c>
      <c r="M129" s="211">
        <f>'Posebni dio'!P394</f>
        <v>0</v>
      </c>
      <c r="N129" s="326" t="e">
        <f t="shared" si="3"/>
        <v>#DIV/0!</v>
      </c>
    </row>
    <row r="130" spans="1:14" ht="12.75">
      <c r="A130" s="228"/>
      <c r="B130" s="200"/>
      <c r="C130" s="200"/>
      <c r="D130" s="200"/>
      <c r="E130" s="200"/>
      <c r="F130" s="200"/>
      <c r="G130" s="200"/>
      <c r="H130" s="200" t="s">
        <v>405</v>
      </c>
      <c r="I130" s="200"/>
      <c r="J130" s="200"/>
      <c r="K130" s="200"/>
      <c r="L130" s="284"/>
      <c r="M130" s="284"/>
      <c r="N130" s="339"/>
    </row>
    <row r="131" spans="1:14" ht="12.75">
      <c r="A131" s="229"/>
      <c r="B131" s="230"/>
      <c r="C131" s="230"/>
      <c r="D131" s="230"/>
      <c r="E131" s="230"/>
      <c r="F131" s="230"/>
      <c r="G131" s="230"/>
      <c r="H131" s="238">
        <v>8</v>
      </c>
      <c r="I131" s="238" t="s">
        <v>468</v>
      </c>
      <c r="J131" s="238"/>
      <c r="K131" s="238">
        <f aca="true" t="shared" si="4" ref="K131:M132">K132</f>
        <v>0</v>
      </c>
      <c r="L131" s="233">
        <f t="shared" si="4"/>
        <v>0</v>
      </c>
      <c r="M131" s="233">
        <f t="shared" si="4"/>
        <v>0</v>
      </c>
      <c r="N131" s="340" t="e">
        <f>L131/K131</f>
        <v>#DIV/0!</v>
      </c>
    </row>
    <row r="132" spans="2:14" ht="12.75">
      <c r="B132" s="198"/>
      <c r="C132" s="198"/>
      <c r="D132" s="198"/>
      <c r="E132" s="198"/>
      <c r="F132" s="198"/>
      <c r="G132" s="198"/>
      <c r="H132" s="213">
        <v>84</v>
      </c>
      <c r="I132" s="213" t="s">
        <v>469</v>
      </c>
      <c r="J132" s="213"/>
      <c r="K132" s="208">
        <f t="shared" si="4"/>
        <v>0</v>
      </c>
      <c r="L132" s="234">
        <f t="shared" si="4"/>
        <v>0</v>
      </c>
      <c r="M132" s="234">
        <f t="shared" si="4"/>
        <v>0</v>
      </c>
      <c r="N132" s="328" t="e">
        <f>L132/K132</f>
        <v>#DIV/0!</v>
      </c>
    </row>
    <row r="133" spans="2:14" ht="27.75" customHeight="1">
      <c r="B133" s="198"/>
      <c r="C133" s="198"/>
      <c r="D133" s="198"/>
      <c r="E133" s="198"/>
      <c r="F133" s="198"/>
      <c r="G133" s="198"/>
      <c r="H133" s="208">
        <v>844</v>
      </c>
      <c r="I133" s="484" t="s">
        <v>531</v>
      </c>
      <c r="J133" s="485"/>
      <c r="K133" s="208"/>
      <c r="L133" s="234"/>
      <c r="M133" s="234"/>
      <c r="N133" s="328"/>
    </row>
    <row r="134" spans="1:14" ht="12.75">
      <c r="A134" s="229"/>
      <c r="B134" s="230"/>
      <c r="C134" s="230"/>
      <c r="D134" s="230"/>
      <c r="E134" s="230"/>
      <c r="F134" s="230"/>
      <c r="G134" s="230"/>
      <c r="H134" s="239">
        <v>5</v>
      </c>
      <c r="I134" s="239" t="s">
        <v>407</v>
      </c>
      <c r="J134" s="239"/>
      <c r="K134" s="233">
        <f aca="true" t="shared" si="5" ref="K134:M135">K135</f>
        <v>0</v>
      </c>
      <c r="L134" s="239">
        <f t="shared" si="5"/>
        <v>0</v>
      </c>
      <c r="M134" s="239" t="e">
        <f t="shared" si="5"/>
        <v>#DIV/0!</v>
      </c>
      <c r="N134" s="329" t="e">
        <f>L134/K134</f>
        <v>#DIV/0!</v>
      </c>
    </row>
    <row r="135" spans="2:14" ht="12.75">
      <c r="B135" s="198"/>
      <c r="C135" s="198"/>
      <c r="D135" s="198"/>
      <c r="E135" s="198"/>
      <c r="F135" s="198"/>
      <c r="G135" s="198"/>
      <c r="H135" s="213">
        <v>51</v>
      </c>
      <c r="I135" s="213" t="s">
        <v>470</v>
      </c>
      <c r="J135" s="213"/>
      <c r="K135" s="211">
        <f t="shared" si="5"/>
        <v>0</v>
      </c>
      <c r="L135" s="235">
        <f t="shared" si="5"/>
        <v>0</v>
      </c>
      <c r="M135" s="235" t="e">
        <f t="shared" si="5"/>
        <v>#DIV/0!</v>
      </c>
      <c r="N135" s="341" t="e">
        <f>L135/K135</f>
        <v>#DIV/0!</v>
      </c>
    </row>
    <row r="136" spans="2:14" ht="12.75">
      <c r="B136" s="198"/>
      <c r="C136" s="198"/>
      <c r="D136" s="198"/>
      <c r="E136" s="198"/>
      <c r="F136" s="198"/>
      <c r="G136" s="198"/>
      <c r="H136" s="208">
        <v>514</v>
      </c>
      <c r="I136" s="208" t="s">
        <v>532</v>
      </c>
      <c r="J136" s="208"/>
      <c r="K136" s="211">
        <f>'Posebni dio'!N204</f>
        <v>0</v>
      </c>
      <c r="L136" s="235">
        <f>'Posebni dio'!O204</f>
        <v>0</v>
      </c>
      <c r="M136" s="235" t="e">
        <f>'Posebni dio'!Q204</f>
        <v>#DIV/0!</v>
      </c>
      <c r="N136" s="341" t="e">
        <f>L136/K136</f>
        <v>#DIV/0!</v>
      </c>
    </row>
    <row r="137" spans="2:14" ht="12.75">
      <c r="B137" s="198"/>
      <c r="C137" s="198"/>
      <c r="D137" s="198"/>
      <c r="E137" s="198"/>
      <c r="F137" s="198"/>
      <c r="G137" s="198"/>
      <c r="H137" s="344">
        <v>54</v>
      </c>
      <c r="I137" s="344" t="s">
        <v>533</v>
      </c>
      <c r="J137" s="344"/>
      <c r="K137" s="283">
        <f>K138</f>
        <v>0</v>
      </c>
      <c r="L137" s="283">
        <f>L138</f>
        <v>0</v>
      </c>
      <c r="M137" s="283">
        <f>M138</f>
        <v>0</v>
      </c>
      <c r="N137" s="341" t="e">
        <f>L137/K137</f>
        <v>#DIV/0!</v>
      </c>
    </row>
    <row r="138" spans="2:14" ht="27" customHeight="1">
      <c r="B138" s="198"/>
      <c r="C138" s="198"/>
      <c r="D138" s="198"/>
      <c r="E138" s="198"/>
      <c r="F138" s="198"/>
      <c r="G138" s="198"/>
      <c r="H138" s="208">
        <v>544</v>
      </c>
      <c r="I138" s="482" t="s">
        <v>534</v>
      </c>
      <c r="J138" s="483"/>
      <c r="K138" s="211">
        <v>0</v>
      </c>
      <c r="L138" s="235">
        <v>0</v>
      </c>
      <c r="M138" s="235">
        <v>0</v>
      </c>
      <c r="N138" s="341" t="e">
        <f>L138/K138</f>
        <v>#DIV/0!</v>
      </c>
    </row>
    <row r="139" spans="1:14" ht="12.75">
      <c r="A139" s="228"/>
      <c r="B139" s="200"/>
      <c r="C139" s="200"/>
      <c r="D139" s="200"/>
      <c r="E139" s="200"/>
      <c r="F139" s="200"/>
      <c r="G139" s="200"/>
      <c r="H139" s="201" t="s">
        <v>471</v>
      </c>
      <c r="I139" s="201"/>
      <c r="J139" s="201"/>
      <c r="K139" s="201"/>
      <c r="L139" s="280"/>
      <c r="M139" s="280"/>
      <c r="N139" s="342"/>
    </row>
    <row r="140" spans="1:14" ht="12.75">
      <c r="A140" s="229"/>
      <c r="B140" s="230"/>
      <c r="C140" s="230"/>
      <c r="D140" s="230"/>
      <c r="E140" s="230"/>
      <c r="F140" s="230"/>
      <c r="G140" s="230"/>
      <c r="H140" s="238">
        <v>9</v>
      </c>
      <c r="I140" s="240" t="s">
        <v>410</v>
      </c>
      <c r="J140" s="241"/>
      <c r="K140" s="238">
        <f aca="true" t="shared" si="6" ref="K140:M141">K141</f>
        <v>0</v>
      </c>
      <c r="L140" s="233">
        <f t="shared" si="6"/>
        <v>0</v>
      </c>
      <c r="M140" s="233">
        <f t="shared" si="6"/>
        <v>0</v>
      </c>
      <c r="N140" s="340" t="e">
        <f>L140/K140</f>
        <v>#DIV/0!</v>
      </c>
    </row>
    <row r="141" spans="2:14" ht="12.75">
      <c r="B141" s="198"/>
      <c r="C141" s="198"/>
      <c r="D141" s="198"/>
      <c r="E141" s="198"/>
      <c r="F141" s="198"/>
      <c r="G141" s="198"/>
      <c r="H141" s="213">
        <v>92</v>
      </c>
      <c r="I141" s="213" t="s">
        <v>472</v>
      </c>
      <c r="J141" s="213"/>
      <c r="K141" s="211">
        <f t="shared" si="6"/>
        <v>0</v>
      </c>
      <c r="L141" s="234">
        <f t="shared" si="6"/>
        <v>0</v>
      </c>
      <c r="M141" s="234">
        <f t="shared" si="6"/>
        <v>0</v>
      </c>
      <c r="N141" s="328" t="e">
        <f>L141/K141</f>
        <v>#DIV/0!</v>
      </c>
    </row>
    <row r="142" spans="2:14" ht="12.75">
      <c r="B142" s="198"/>
      <c r="C142" s="198"/>
      <c r="D142" s="198"/>
      <c r="E142" s="198"/>
      <c r="F142" s="198"/>
      <c r="G142" s="198"/>
      <c r="H142" s="208">
        <v>922</v>
      </c>
      <c r="I142" s="208" t="s">
        <v>473</v>
      </c>
      <c r="J142" s="208"/>
      <c r="K142" s="211"/>
      <c r="L142" s="234"/>
      <c r="M142" s="234"/>
      <c r="N142" s="328"/>
    </row>
    <row r="143" spans="2:14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242"/>
      <c r="M143" s="242"/>
      <c r="N143" s="343"/>
    </row>
    <row r="144" spans="2:14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242"/>
      <c r="M144" s="242"/>
      <c r="N144" s="343"/>
    </row>
    <row r="145" spans="2:14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242"/>
      <c r="M145" s="242"/>
      <c r="N145" s="343"/>
    </row>
    <row r="146" spans="2:13" ht="12.75">
      <c r="B146" s="198"/>
      <c r="C146" s="198"/>
      <c r="D146" s="198"/>
      <c r="E146" s="198"/>
      <c r="F146" s="198"/>
      <c r="G146" s="198"/>
      <c r="H146" s="198"/>
      <c r="I146" s="230" t="s">
        <v>400</v>
      </c>
      <c r="J146" s="230"/>
      <c r="K146" s="198"/>
      <c r="L146" s="242"/>
      <c r="M146" s="242"/>
    </row>
    <row r="147" spans="2:13" ht="12.75">
      <c r="B147" s="198"/>
      <c r="C147" s="198"/>
      <c r="D147" s="198"/>
      <c r="E147" s="198"/>
      <c r="F147" s="198"/>
      <c r="G147" s="198"/>
      <c r="H147" s="198">
        <v>1</v>
      </c>
      <c r="I147" s="198" t="s">
        <v>474</v>
      </c>
      <c r="J147" s="198"/>
      <c r="K147" s="198"/>
      <c r="L147" s="242"/>
      <c r="M147" s="242"/>
    </row>
    <row r="148" spans="2:13" ht="12.75">
      <c r="B148" s="198"/>
      <c r="C148" s="198"/>
      <c r="D148" s="198"/>
      <c r="E148" s="198"/>
      <c r="F148" s="198"/>
      <c r="G148" s="198"/>
      <c r="H148" s="198">
        <v>2</v>
      </c>
      <c r="I148" s="243" t="s">
        <v>475</v>
      </c>
      <c r="J148" s="198"/>
      <c r="K148" s="198"/>
      <c r="L148" s="242"/>
      <c r="M148" s="242"/>
    </row>
    <row r="149" spans="2:13" ht="12.75">
      <c r="B149" s="198"/>
      <c r="C149" s="198"/>
      <c r="D149" s="198"/>
      <c r="E149" s="198"/>
      <c r="F149" s="198"/>
      <c r="G149" s="198"/>
      <c r="H149" s="198">
        <v>3</v>
      </c>
      <c r="I149" s="243" t="s">
        <v>443</v>
      </c>
      <c r="J149" s="198"/>
      <c r="K149" s="198"/>
      <c r="L149" s="242"/>
      <c r="M149" s="242"/>
    </row>
    <row r="150" spans="2:13" ht="12.75">
      <c r="B150" s="198"/>
      <c r="C150" s="198"/>
      <c r="D150" s="198"/>
      <c r="E150" s="198"/>
      <c r="F150" s="198"/>
      <c r="G150" s="198"/>
      <c r="H150" s="198">
        <v>4</v>
      </c>
      <c r="I150" s="243" t="s">
        <v>476</v>
      </c>
      <c r="J150" s="198"/>
      <c r="K150" s="198"/>
      <c r="L150" s="242"/>
      <c r="M150" s="242"/>
    </row>
    <row r="151" spans="2:13" ht="12.75">
      <c r="B151" s="198"/>
      <c r="C151" s="198"/>
      <c r="D151" s="198"/>
      <c r="E151" s="198"/>
      <c r="F151" s="198"/>
      <c r="G151" s="198"/>
      <c r="H151" s="198">
        <v>5</v>
      </c>
      <c r="I151" s="243" t="s">
        <v>477</v>
      </c>
      <c r="J151" s="198"/>
      <c r="K151" s="198"/>
      <c r="L151" s="242"/>
      <c r="M151" s="242"/>
    </row>
    <row r="152" spans="2:13" ht="12.75">
      <c r="B152" s="198"/>
      <c r="C152" s="198"/>
      <c r="D152" s="198"/>
      <c r="E152" s="198"/>
      <c r="F152" s="198"/>
      <c r="G152" s="198"/>
      <c r="H152" s="198">
        <v>6</v>
      </c>
      <c r="I152" s="243" t="s">
        <v>539</v>
      </c>
      <c r="J152" s="198"/>
      <c r="K152" s="198"/>
      <c r="L152" s="242"/>
      <c r="M152" s="242"/>
    </row>
    <row r="153" spans="2:14" ht="12.75">
      <c r="B153" s="198"/>
      <c r="C153" s="198"/>
      <c r="D153" s="198"/>
      <c r="E153" s="198"/>
      <c r="F153" s="198"/>
      <c r="G153" s="198"/>
      <c r="H153" s="198">
        <v>7</v>
      </c>
      <c r="I153" s="478" t="s">
        <v>540</v>
      </c>
      <c r="J153" s="479"/>
      <c r="K153" s="479"/>
      <c r="L153" s="479"/>
      <c r="M153" s="405"/>
      <c r="N153" s="331"/>
    </row>
    <row r="154" spans="2:14" ht="12.75">
      <c r="B154" s="198"/>
      <c r="C154" s="198"/>
      <c r="D154" s="198"/>
      <c r="E154" s="198"/>
      <c r="F154" s="198"/>
      <c r="G154" s="198"/>
      <c r="H154" s="198">
        <v>8</v>
      </c>
      <c r="I154" s="478" t="s">
        <v>478</v>
      </c>
      <c r="J154" s="479"/>
      <c r="K154" s="479"/>
      <c r="L154" s="479"/>
      <c r="M154" s="405"/>
      <c r="N154" s="331"/>
    </row>
    <row r="155" spans="2:13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242"/>
      <c r="M155" s="242"/>
    </row>
    <row r="156" spans="2:13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242"/>
      <c r="M156" s="242"/>
    </row>
    <row r="157" spans="2:13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242"/>
      <c r="M157" s="242"/>
    </row>
    <row r="158" spans="2:13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242"/>
      <c r="M158" s="242"/>
    </row>
    <row r="159" spans="2:13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242"/>
      <c r="M159" s="242"/>
    </row>
    <row r="160" spans="2:13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242"/>
      <c r="M160" s="242"/>
    </row>
    <row r="161" spans="2:13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242"/>
      <c r="M161" s="242"/>
    </row>
    <row r="162" spans="2:13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242"/>
      <c r="M162" s="242"/>
    </row>
    <row r="163" spans="2:13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242"/>
      <c r="M163" s="242"/>
    </row>
    <row r="164" spans="2:13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242"/>
      <c r="M164" s="242"/>
    </row>
    <row r="165" spans="2:13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242"/>
      <c r="M165" s="242"/>
    </row>
    <row r="166" spans="2:13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242"/>
      <c r="M166" s="242"/>
    </row>
    <row r="167" spans="2:13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242"/>
      <c r="M167" s="242"/>
    </row>
    <row r="168" spans="2:13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242"/>
      <c r="M168" s="242"/>
    </row>
    <row r="169" spans="2:13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242"/>
      <c r="M169" s="242"/>
    </row>
    <row r="170" spans="1:13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242"/>
      <c r="M170" s="242"/>
    </row>
    <row r="171" spans="1:13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242"/>
      <c r="M171" s="242"/>
    </row>
    <row r="172" spans="2:13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242"/>
      <c r="M172" s="242"/>
    </row>
    <row r="173" spans="2:13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242"/>
      <c r="M173" s="242"/>
    </row>
    <row r="174" spans="2:13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242"/>
      <c r="M174" s="242"/>
    </row>
    <row r="175" spans="2:13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242"/>
      <c r="M175" s="242"/>
    </row>
    <row r="176" spans="2:13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242"/>
      <c r="M176" s="242"/>
    </row>
    <row r="177" spans="2:13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242"/>
      <c r="M177" s="242"/>
    </row>
    <row r="178" spans="2:13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242"/>
      <c r="M178" s="242"/>
    </row>
    <row r="179" spans="2:13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242"/>
      <c r="M179" s="242"/>
    </row>
    <row r="180" spans="2:13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242"/>
      <c r="M180" s="242"/>
    </row>
    <row r="181" spans="2:13" ht="12.75"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242"/>
      <c r="M181" s="242"/>
    </row>
    <row r="182" spans="2:13" ht="12.75"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242"/>
      <c r="M182" s="242"/>
    </row>
    <row r="183" spans="2:13" ht="12.75"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242"/>
      <c r="M183" s="242"/>
    </row>
    <row r="184" spans="2:13" ht="12.75"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242"/>
      <c r="M184" s="242"/>
    </row>
    <row r="185" spans="2:13" ht="12.75"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242"/>
      <c r="M185" s="242"/>
    </row>
    <row r="186" spans="2:13" ht="12.75"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242"/>
      <c r="M186" s="242"/>
    </row>
    <row r="187" spans="2:13" ht="12.75"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242"/>
      <c r="M187" s="242"/>
    </row>
    <row r="188" spans="2:13" ht="12.75"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242"/>
      <c r="M188" s="242"/>
    </row>
    <row r="189" spans="2:13" ht="12.75"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242"/>
      <c r="M189" s="242"/>
    </row>
    <row r="190" spans="2:13" ht="12.75"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242"/>
      <c r="M190" s="242"/>
    </row>
    <row r="191" spans="2:13" ht="12.75"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242"/>
      <c r="M191" s="242"/>
    </row>
    <row r="192" spans="2:13" ht="12.75"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242"/>
      <c r="M192" s="242"/>
    </row>
    <row r="193" spans="2:13" ht="12.75"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242"/>
      <c r="M193" s="242"/>
    </row>
    <row r="194" spans="2:13" ht="12.75"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242"/>
      <c r="M194" s="242"/>
    </row>
    <row r="195" spans="2:13" ht="12.75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242"/>
      <c r="M195" s="242"/>
    </row>
    <row r="196" spans="2:13" ht="12.75"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242"/>
      <c r="M196" s="242"/>
    </row>
    <row r="197" spans="2:13" ht="12.75"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242"/>
      <c r="M197" s="242"/>
    </row>
    <row r="198" spans="2:13" ht="12.75"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242"/>
      <c r="M198" s="242"/>
    </row>
    <row r="199" spans="2:13" ht="12.75"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242"/>
      <c r="M199" s="242"/>
    </row>
    <row r="200" spans="2:13" ht="12.75"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242"/>
      <c r="M200" s="242"/>
    </row>
    <row r="201" spans="2:13" ht="12.75"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242"/>
      <c r="M201" s="242"/>
    </row>
    <row r="202" spans="2:13" ht="12.75"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242"/>
      <c r="M202" s="242"/>
    </row>
    <row r="203" spans="2:13" ht="12.75"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242"/>
      <c r="M203" s="242"/>
    </row>
    <row r="204" spans="2:13" ht="12.75"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242"/>
      <c r="M204" s="242"/>
    </row>
    <row r="205" spans="2:13" ht="12.75"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242"/>
      <c r="M205" s="242"/>
    </row>
    <row r="206" spans="2:13" ht="12.75"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242"/>
      <c r="M206" s="242"/>
    </row>
    <row r="207" spans="2:13" ht="12.75"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242"/>
      <c r="M207" s="242"/>
    </row>
    <row r="208" spans="2:13" ht="12.75"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242"/>
      <c r="M208" s="242"/>
    </row>
    <row r="209" spans="2:13" ht="12.75"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242"/>
      <c r="M209" s="242"/>
    </row>
    <row r="210" spans="2:13" ht="12.75"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242"/>
      <c r="M210" s="242"/>
    </row>
    <row r="211" spans="2:13" ht="12.75"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242"/>
      <c r="M211" s="242"/>
    </row>
    <row r="212" spans="2:13" ht="12.75"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242"/>
      <c r="M212" s="242"/>
    </row>
    <row r="213" spans="2:13" ht="12.75"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242"/>
      <c r="M213" s="242"/>
    </row>
    <row r="214" spans="2:13" ht="12.75"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242"/>
      <c r="M214" s="242"/>
    </row>
    <row r="215" spans="2:13" ht="12.75"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242"/>
      <c r="M215" s="242"/>
    </row>
    <row r="216" spans="2:13" ht="12.75"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242"/>
      <c r="M216" s="242"/>
    </row>
    <row r="217" spans="2:13" ht="12.75"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242"/>
      <c r="M217" s="242"/>
    </row>
    <row r="218" spans="2:11" ht="12.75"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</row>
    <row r="219" spans="2:11" ht="12.75"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</row>
    <row r="220" spans="2:11" ht="12.7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</row>
    <row r="221" spans="2:11" ht="12.75"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</row>
    <row r="222" spans="2:11" ht="12.75"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</row>
    <row r="223" spans="2:11" ht="12.75"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</row>
    <row r="224" spans="2:11" ht="12.75"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</row>
    <row r="225" spans="2:11" ht="12.75"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</row>
    <row r="226" spans="2:11" ht="12.75"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</row>
    <row r="227" spans="2:11" ht="12.75"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</row>
    <row r="228" spans="2:11" ht="12.7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</row>
    <row r="229" spans="2:11" ht="12.75"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</row>
    <row r="230" spans="2:11" ht="12.75"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</row>
    <row r="231" spans="2:11" ht="12.75"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</row>
    <row r="232" spans="2:11" ht="12.75"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</row>
    <row r="233" spans="2:11" ht="12.75"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</row>
    <row r="234" spans="2:11" ht="12.75"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</row>
    <row r="235" spans="2:11" ht="12.75"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</row>
    <row r="236" spans="2:11" ht="12.75"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</row>
    <row r="237" spans="2:11" ht="12.75"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</row>
    <row r="238" spans="2:11" ht="12.75"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</row>
    <row r="239" spans="2:11" ht="12.75"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</row>
    <row r="240" spans="2:11" ht="12.75"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</row>
    <row r="241" spans="2:11" ht="12.75"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</row>
    <row r="242" spans="2:11" ht="12.75"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</row>
    <row r="243" spans="2:11" ht="12.75"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</row>
    <row r="244" spans="2:11" ht="12.75"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</row>
    <row r="245" spans="2:11" ht="12.75"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</row>
    <row r="246" spans="2:11" ht="12.75"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</row>
    <row r="247" spans="2:11" ht="12.75"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</row>
    <row r="248" spans="2:11" ht="12.75"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</row>
    <row r="249" spans="2:11" ht="12.75"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</row>
    <row r="250" spans="2:11" ht="12.75"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</row>
    <row r="251" spans="2:11" ht="12.75"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</row>
    <row r="252" spans="2:11" ht="12.75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</row>
    <row r="253" spans="2:11" ht="12.75"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</row>
    <row r="254" spans="2:11" ht="12.75"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</row>
    <row r="255" spans="2:11" ht="12.75"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</row>
    <row r="256" spans="2:11" ht="12.75"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</row>
    <row r="257" spans="2:11" ht="12.75"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</row>
    <row r="258" spans="2:11" ht="12.75"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</row>
    <row r="259" spans="2:11" ht="12.75"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</row>
    <row r="260" spans="2:11" ht="12.75"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</row>
    <row r="261" spans="2:11" ht="12.75"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</row>
    <row r="262" spans="2:11" ht="12.75"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</row>
    <row r="263" spans="2:11" ht="12.75"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</row>
    <row r="264" spans="2:11" ht="12.75"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</row>
    <row r="265" spans="2:11" ht="12.75"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</row>
    <row r="266" spans="2:11" ht="12.75"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</row>
    <row r="267" spans="2:11" ht="12.75"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</row>
    <row r="268" spans="2:11" ht="12.75"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</row>
    <row r="269" spans="2:11" ht="12.75"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</row>
    <row r="270" spans="2:11" ht="12.75"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</row>
    <row r="271" spans="2:11" ht="12.75"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</row>
    <row r="272" spans="2:11" ht="12.75"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</row>
    <row r="273" spans="2:11" ht="12.75"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</row>
    <row r="274" spans="2:11" ht="12.75"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</row>
    <row r="275" spans="2:11" ht="12.75"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</row>
    <row r="276" spans="2:11" ht="12.75"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</row>
    <row r="277" spans="2:11" ht="12.75"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</row>
    <row r="278" spans="2:11" ht="12.75"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</row>
    <row r="279" spans="2:11" ht="12.75"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</row>
    <row r="280" spans="2:11" ht="12.75"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</row>
    <row r="281" spans="2:11" ht="12.75"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</row>
    <row r="282" spans="2:11" ht="12.75"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</row>
    <row r="283" spans="2:11" ht="12.75"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</row>
    <row r="284" spans="2:11" ht="12.75"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</row>
    <row r="285" spans="2:11" ht="12.75"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</row>
    <row r="286" spans="2:11" ht="12.75"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</row>
    <row r="287" spans="2:11" ht="12.75"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</row>
    <row r="288" spans="2:11" ht="12.75"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</row>
    <row r="289" spans="2:11" ht="12.75"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</row>
    <row r="290" spans="2:11" ht="12.75"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</row>
    <row r="291" spans="2:11" ht="12.75"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</row>
    <row r="292" spans="2:11" ht="12.75"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</row>
    <row r="293" spans="2:11" ht="12.75"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</row>
    <row r="294" spans="2:11" ht="12.75"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</row>
    <row r="295" spans="2:11" ht="12.75"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</row>
    <row r="296" spans="2:11" ht="12.75"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</row>
    <row r="297" spans="2:11" ht="12.75"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</row>
    <row r="298" spans="2:11" ht="12.75"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</row>
    <row r="299" spans="2:11" ht="12.75"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</row>
    <row r="300" spans="2:11" ht="12.75"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</row>
    <row r="301" spans="2:11" ht="12.75"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</row>
    <row r="302" spans="2:11" ht="12.75"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</row>
    <row r="303" spans="2:11" ht="12.75"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</row>
    <row r="304" spans="2:11" ht="12.75"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</row>
    <row r="305" spans="2:11" ht="12.75"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</row>
    <row r="306" spans="2:11" ht="12.75"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</row>
    <row r="307" spans="2:11" ht="12.75"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</row>
    <row r="308" spans="2:11" ht="12.75"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</row>
    <row r="309" spans="2:11" ht="12.75"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</row>
    <row r="310" spans="2:11" ht="12.75"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</row>
    <row r="311" spans="2:11" ht="12.75"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</row>
    <row r="312" spans="2:11" ht="12.75"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</row>
    <row r="313" spans="2:11" ht="12.75"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</row>
    <row r="314" spans="2:11" ht="12.75"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</row>
    <row r="315" spans="2:11" ht="12.75"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</row>
    <row r="316" spans="2:11" ht="12.75"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</row>
    <row r="317" spans="2:11" ht="12.75"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</row>
    <row r="318" spans="2:11" ht="12.75"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</row>
    <row r="319" spans="2:11" ht="12.75"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</row>
    <row r="320" spans="2:11" ht="12.75"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</row>
    <row r="321" spans="2:11" ht="12.75"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</row>
    <row r="322" spans="2:11" ht="12.75"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</row>
    <row r="323" spans="2:11" ht="12.75"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</row>
    <row r="324" spans="2:11" ht="12.75"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</row>
    <row r="325" spans="2:11" ht="12.75"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</row>
    <row r="326" spans="2:11" ht="12.75"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</row>
    <row r="327" spans="2:11" ht="12.75"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</row>
    <row r="328" spans="2:11" ht="12.75"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</row>
    <row r="329" spans="2:11" ht="12.75"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</row>
    <row r="330" spans="2:11" ht="12.75"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</row>
    <row r="331" spans="2:11" ht="12.75"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</row>
    <row r="332" spans="2:11" ht="12.75"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</row>
    <row r="333" spans="2:11" ht="12.75"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</row>
    <row r="334" spans="2:11" ht="12.75"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</row>
    <row r="335" spans="2:11" ht="12.75"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</row>
    <row r="336" spans="2:11" ht="12.75"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</row>
    <row r="337" spans="2:11" ht="12.75"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</row>
    <row r="338" spans="2:11" ht="12.75"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</row>
    <row r="339" spans="2:11" ht="12.75"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</row>
    <row r="340" spans="2:11" ht="12.75"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</row>
    <row r="341" spans="2:11" ht="12.75"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</row>
    <row r="342" spans="2:11" ht="12.75"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</row>
    <row r="343" spans="2:11" ht="12.75"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</row>
    <row r="344" spans="2:11" ht="12.75"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</row>
    <row r="345" spans="2:11" ht="12.75"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</row>
    <row r="346" spans="2:11" ht="12.75"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</row>
    <row r="347" spans="2:11" ht="12.75"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</row>
    <row r="348" spans="2:11" ht="12.75"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</row>
    <row r="349" spans="2:11" ht="12.75"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</row>
    <row r="350" spans="2:11" ht="12.75"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</row>
    <row r="351" spans="2:11" ht="12.75"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</row>
    <row r="352" spans="2:11" ht="12.75"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</row>
    <row r="353" spans="2:11" ht="12.75"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</row>
    <row r="354" spans="2:11" ht="12.75"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</row>
    <row r="355" spans="2:11" ht="12.75"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</row>
    <row r="356" spans="2:11" ht="12.75"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</row>
    <row r="357" spans="2:11" ht="12.75"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</row>
    <row r="358" spans="2:11" ht="12.75"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</row>
    <row r="359" spans="2:11" ht="12.75"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</row>
    <row r="360" spans="2:11" ht="12.75"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</row>
    <row r="361" spans="2:11" ht="12.75"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</row>
    <row r="362" spans="2:11" ht="12.75"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</row>
    <row r="363" spans="2:11" ht="12.75"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</row>
    <row r="364" spans="2:11" ht="12.75"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</row>
    <row r="365" spans="2:11" ht="12.75"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</row>
    <row r="366" spans="2:11" ht="12.75"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</row>
    <row r="367" spans="2:11" ht="12.75"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</row>
    <row r="368" spans="2:11" ht="12.75"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</row>
    <row r="369" spans="2:11" ht="12.75"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</row>
    <row r="370" spans="2:11" ht="12.75"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</row>
    <row r="371" spans="2:11" ht="12.75"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</row>
    <row r="372" spans="2:11" ht="12.75"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</row>
    <row r="373" spans="2:11" ht="12.75"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</row>
    <row r="374" spans="2:11" ht="12.75"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</row>
    <row r="375" spans="2:11" ht="12.75"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</row>
    <row r="376" spans="2:11" ht="12.75"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</row>
    <row r="377" spans="2:11" ht="12.75"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</row>
    <row r="378" spans="2:11" ht="12.75"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</row>
    <row r="379" spans="2:11" ht="12.75"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</row>
    <row r="380" spans="2:11" ht="12.75"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</row>
    <row r="381" spans="2:11" ht="12.75"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</row>
    <row r="382" spans="2:11" ht="12.75"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</row>
    <row r="383" spans="2:11" ht="12.75"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</row>
    <row r="384" spans="2:11" ht="12.75"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</row>
    <row r="385" spans="2:11" ht="12.75"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</row>
    <row r="386" spans="2:11" ht="12.75"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</row>
    <row r="387" spans="2:11" ht="12.75"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</row>
    <row r="388" spans="2:11" ht="12.75"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</row>
    <row r="389" spans="2:11" ht="12.75"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</row>
    <row r="390" spans="2:11" ht="12.75"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</row>
    <row r="391" spans="2:11" ht="12.75"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</row>
    <row r="392" spans="2:11" ht="12.75"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</row>
    <row r="393" spans="2:11" ht="12.75"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</row>
    <row r="394" spans="2:11" ht="12.75"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</row>
    <row r="395" spans="2:11" ht="12.75"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</row>
    <row r="396" spans="2:11" ht="12.75"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</row>
    <row r="397" spans="2:11" ht="12.75"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</row>
    <row r="398" spans="2:11" ht="12.75"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</row>
    <row r="399" spans="2:11" ht="12.75"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</row>
    <row r="400" spans="2:11" ht="12.75"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</row>
    <row r="401" spans="2:11" ht="12.75"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</row>
    <row r="402" spans="2:11" ht="12.75"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</row>
    <row r="403" spans="2:11" ht="12.75"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</row>
    <row r="404" spans="2:11" ht="12.75"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</row>
    <row r="405" spans="2:11" ht="12.75"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</row>
    <row r="406" spans="2:11" ht="12.75"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</row>
    <row r="407" spans="2:11" ht="12.75"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</row>
    <row r="408" spans="2:11" ht="12.75"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</row>
    <row r="409" spans="2:11" ht="12.75"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</row>
    <row r="410" spans="2:11" ht="12.75"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</row>
    <row r="411" spans="2:11" ht="12.75"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</row>
    <row r="412" spans="2:11" ht="12.75"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</row>
    <row r="413" spans="2:11" ht="12.75"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</row>
    <row r="414" spans="2:11" ht="12.75"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</row>
    <row r="415" spans="2:11" ht="12.75"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</row>
    <row r="416" spans="2:11" ht="12.75"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</row>
    <row r="417" spans="2:11" ht="12.75"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</row>
    <row r="418" spans="2:11" ht="12.75"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</row>
    <row r="419" spans="2:11" ht="12.75"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</row>
    <row r="420" spans="2:11" ht="12.75"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</row>
    <row r="421" spans="2:11" ht="12.75"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</row>
    <row r="422" spans="2:11" ht="12.75"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</row>
    <row r="423" spans="2:11" ht="12.75"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</row>
    <row r="424" spans="2:11" ht="12.75"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</row>
    <row r="425" spans="2:11" ht="12.75"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</row>
    <row r="426" spans="2:11" ht="12.75"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</row>
    <row r="427" spans="2:11" ht="12.75"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</row>
    <row r="428" spans="2:11" ht="12.75"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</row>
    <row r="429" spans="2:11" ht="12.75"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</row>
    <row r="430" spans="2:11" ht="12.75"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</row>
    <row r="431" spans="2:11" ht="12.75"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</row>
    <row r="432" spans="2:11" ht="12.75"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</row>
    <row r="433" spans="2:11" ht="12.75"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</row>
    <row r="434" spans="2:11" ht="12.75"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</row>
    <row r="435" spans="2:11" ht="12.75"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</row>
    <row r="436" spans="2:11" ht="12.75"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</row>
    <row r="437" spans="2:11" ht="12.75"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</row>
    <row r="438" spans="2:11" ht="12.75"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</row>
    <row r="439" spans="2:11" ht="12.75"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</row>
    <row r="440" spans="2:11" ht="12.75"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</row>
    <row r="441" spans="2:11" ht="12.75"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</row>
    <row r="442" spans="2:11" ht="12.75"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</row>
    <row r="443" spans="2:11" ht="12.75"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</row>
    <row r="444" spans="2:11" ht="12.75"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</row>
    <row r="445" spans="2:11" ht="12.75"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</row>
    <row r="446" spans="2:11" ht="12.75"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</row>
    <row r="447" spans="2:11" ht="12.75"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</row>
    <row r="448" spans="2:11" ht="12.75"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</row>
    <row r="449" spans="2:11" ht="12.75"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</row>
    <row r="450" spans="2:11" ht="12.75"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</row>
    <row r="451" spans="2:11" ht="12.75"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</row>
    <row r="452" spans="2:11" ht="12.75"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</row>
    <row r="453" spans="2:11" ht="12.75"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</row>
    <row r="454" spans="2:11" ht="12.75"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</row>
    <row r="455" spans="2:11" ht="12.75"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</row>
    <row r="456" spans="2:11" ht="12.75"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</row>
    <row r="457" spans="2:11" ht="12.75"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</row>
    <row r="458" spans="2:11" ht="12.75"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</row>
    <row r="459" spans="2:11" ht="12.75"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</row>
    <row r="460" spans="2:11" ht="12.75"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</row>
    <row r="461" spans="2:11" ht="12.75"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</row>
    <row r="462" spans="2:11" ht="12.75"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</row>
    <row r="463" spans="2:11" ht="12.75"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</row>
    <row r="464" spans="2:11" ht="12.75"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</row>
    <row r="465" spans="2:11" ht="12.75"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</row>
    <row r="466" spans="2:11" ht="12.75"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</row>
    <row r="467" spans="2:11" ht="12.75"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</row>
    <row r="468" spans="2:11" ht="12.75"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</row>
    <row r="469" spans="2:11" ht="12.75"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</row>
    <row r="470" spans="2:11" ht="12.75"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</row>
    <row r="471" spans="2:11" ht="12.75"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</row>
    <row r="472" spans="2:11" ht="12.75"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</row>
    <row r="473" spans="2:11" ht="12.75"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</row>
    <row r="474" spans="2:11" ht="12.75"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</row>
    <row r="475" spans="2:11" ht="12.75"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</row>
    <row r="476" spans="2:11" ht="12.75"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</row>
    <row r="477" spans="2:11" ht="12.75"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</row>
    <row r="478" spans="2:11" ht="12.75"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</row>
    <row r="479" spans="2:11" ht="12.75"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</row>
    <row r="480" spans="2:11" ht="12.75"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</row>
    <row r="481" spans="2:11" ht="12.75"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</row>
    <row r="482" spans="2:11" ht="12.75"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</row>
    <row r="483" spans="2:11" ht="12.75"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</row>
    <row r="484" spans="2:11" ht="12.75"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</row>
    <row r="485" spans="2:11" ht="12.75"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</row>
    <row r="486" spans="2:11" ht="12.75"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</row>
    <row r="487" spans="2:11" ht="12.75"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</row>
    <row r="488" spans="2:11" ht="12.75"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</row>
    <row r="489" spans="2:11" ht="12.75"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</row>
    <row r="490" spans="2:11" ht="12.75"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</row>
    <row r="491" spans="2:11" ht="12.75"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</row>
    <row r="492" spans="2:11" ht="12.75"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</row>
    <row r="493" spans="2:11" ht="12.75"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</row>
    <row r="494" spans="2:11" ht="12.75"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</row>
    <row r="495" spans="2:11" ht="12.75"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</row>
    <row r="496" spans="2:11" ht="12.75"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</row>
    <row r="497" spans="2:11" ht="12.75"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</row>
    <row r="498" spans="2:11" ht="12.75"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</row>
    <row r="499" spans="2:11" ht="12.75"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</row>
    <row r="500" spans="2:11" ht="12.75"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</row>
    <row r="501" spans="2:11" ht="12.75"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</row>
    <row r="502" spans="2:11" ht="12.75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</row>
    <row r="503" spans="2:11" ht="12.75"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</row>
    <row r="504" spans="2:11" ht="12.75"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</row>
    <row r="505" spans="2:11" ht="12.75"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</row>
    <row r="506" spans="2:11" ht="12.75"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</row>
    <row r="507" spans="2:11" ht="12.75"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</row>
    <row r="508" spans="2:11" ht="12.75"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</row>
    <row r="509" spans="2:11" ht="12.75"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</row>
    <row r="510" spans="2:11" ht="12.75"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</row>
    <row r="511" spans="2:11" ht="12.75"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</row>
    <row r="512" spans="2:11" ht="12.75"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</row>
    <row r="513" spans="2:11" ht="12.75"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</row>
    <row r="514" spans="2:11" ht="12.75"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</row>
    <row r="515" spans="2:11" ht="12.75"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</row>
    <row r="516" spans="2:11" ht="12.75"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</row>
    <row r="517" spans="2:11" ht="12.75"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</row>
    <row r="518" spans="2:11" ht="12.75"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</row>
    <row r="519" spans="2:11" ht="12.75"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</row>
    <row r="520" spans="2:11" ht="12.75"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</row>
    <row r="521" spans="2:11" ht="12.75"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</row>
    <row r="522" spans="2:11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</row>
    <row r="523" spans="2:11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</row>
    <row r="524" spans="2:11" ht="12.75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</row>
    <row r="525" spans="2:11" ht="12.75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</row>
    <row r="526" spans="2:11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</row>
    <row r="527" spans="2:11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</row>
    <row r="528" spans="2:11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</row>
    <row r="529" spans="2:11" ht="12.75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</row>
    <row r="530" spans="2:11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</row>
    <row r="531" spans="2:11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</row>
    <row r="532" spans="2:11" ht="12.75"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</row>
    <row r="533" spans="2:11" ht="12.75"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</row>
    <row r="534" spans="2:11" ht="12.7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</row>
    <row r="535" spans="2:11" ht="12.75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</row>
    <row r="536" spans="2:11" ht="12.75"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</row>
    <row r="537" spans="2:11" ht="12.75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</row>
    <row r="538" spans="2:11" ht="12.75"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</row>
    <row r="539" spans="2:11" ht="12.75"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</row>
    <row r="540" spans="2:11" ht="12.7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</row>
    <row r="541" spans="2:11" ht="12.75"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</row>
    <row r="542" spans="2:11" ht="12.75"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</row>
    <row r="543" spans="2:11" ht="12.75"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</row>
    <row r="544" spans="2:11" ht="12.75"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</row>
    <row r="545" spans="2:11" ht="12.75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</row>
    <row r="546" spans="2:11" ht="12.75"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</row>
    <row r="547" spans="2:11" ht="12.75"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</row>
    <row r="548" spans="2:11" ht="12.75"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</row>
    <row r="549" spans="2:11" ht="12.75"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</row>
    <row r="550" spans="2:11" ht="12.75"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</row>
    <row r="551" spans="2:11" ht="12.75"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</row>
    <row r="552" spans="2:11" ht="12.75"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</row>
    <row r="553" spans="2:11" ht="12.75"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</row>
    <row r="554" spans="2:11" ht="12.75"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</row>
    <row r="555" spans="2:11" ht="12.75"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</row>
    <row r="556" spans="2:11" ht="12.75"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</row>
    <row r="557" spans="2:11" ht="12.75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</row>
    <row r="558" spans="2:11" ht="12.75"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</row>
    <row r="559" spans="2:11" ht="12.75"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</row>
    <row r="560" spans="2:11" ht="12.75"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</row>
    <row r="561" spans="2:11" ht="12.75"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</row>
    <row r="562" spans="2:11" ht="12.75"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</row>
    <row r="563" spans="2:11" ht="12.75"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</row>
    <row r="564" spans="2:11" ht="12.75"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</row>
    <row r="565" spans="2:11" ht="12.75"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</row>
    <row r="566" spans="2:11" ht="12.75"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</row>
    <row r="567" spans="2:11" ht="12.75"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</row>
    <row r="568" spans="2:11" ht="12.75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</row>
    <row r="569" spans="2:11" ht="12.75"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</row>
    <row r="570" spans="2:11" ht="12.75"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</row>
    <row r="571" spans="2:11" ht="12.75"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</row>
    <row r="572" spans="2:11" ht="12.75"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</row>
    <row r="573" spans="2:11" ht="12.75"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</row>
    <row r="574" spans="2:11" ht="12.75"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</row>
    <row r="575" spans="2:11" ht="12.75"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</row>
    <row r="576" spans="2:11" ht="12.75"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</row>
    <row r="577" spans="2:11" ht="12.75"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</row>
    <row r="578" spans="2:11" ht="12.75"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</row>
    <row r="579" spans="2:11" ht="12.75"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</row>
    <row r="580" spans="2:11" ht="12.75"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</row>
    <row r="581" spans="2:11" ht="12.75"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</row>
    <row r="582" spans="2:11" ht="12.75"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</row>
    <row r="583" spans="2:11" ht="12.75"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</row>
    <row r="584" spans="2:11" ht="12.75"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</row>
    <row r="585" spans="2:11" ht="12.75"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</row>
    <row r="586" spans="2:11" ht="12.75"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</row>
    <row r="587" spans="2:11" ht="12.75"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</row>
    <row r="588" spans="2:11" ht="12.75"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</row>
    <row r="589" spans="2:11" ht="12.75"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</row>
    <row r="590" spans="2:11" ht="12.75"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</row>
    <row r="591" spans="2:11" ht="12.75"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</row>
    <row r="592" spans="2:11" ht="12.75"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</row>
    <row r="593" spans="2:11" ht="12.75"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</row>
    <row r="594" spans="2:11" ht="12.75"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</row>
    <row r="595" spans="2:11" ht="12.75"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</row>
    <row r="596" spans="2:11" ht="12.75"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</row>
  </sheetData>
  <sheetProtection/>
  <mergeCells count="8">
    <mergeCell ref="A7:N7"/>
    <mergeCell ref="A8:N8"/>
    <mergeCell ref="I154:L154"/>
    <mergeCell ref="I108:J108"/>
    <mergeCell ref="I153:L153"/>
    <mergeCell ref="I138:J138"/>
    <mergeCell ref="I133:J133"/>
    <mergeCell ref="J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5"/>
  <sheetViews>
    <sheetView zoomScale="81" zoomScaleNormal="81" zoomScalePageLayoutView="0" workbookViewId="0" topLeftCell="A616">
      <selection activeCell="A642" sqref="A642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8.57421875" style="0" customWidth="1"/>
    <col min="14" max="14" width="13.140625" style="0" bestFit="1" customWidth="1"/>
    <col min="15" max="15" width="13.28125" style="198" bestFit="1" customWidth="1"/>
    <col min="16" max="16" width="12.8515625" style="322" customWidth="1"/>
    <col min="17" max="17" width="6.421875" style="408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 t="s">
        <v>592</v>
      </c>
      <c r="N1" s="2"/>
      <c r="O1" s="379"/>
      <c r="P1" s="401"/>
      <c r="Q1" s="441"/>
    </row>
    <row r="2" spans="1:17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379"/>
      <c r="P2" s="401"/>
      <c r="Q2" s="441"/>
    </row>
    <row r="3" spans="1:17" ht="12.75">
      <c r="A3" s="198" t="s">
        <v>606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453"/>
      <c r="P3" s="401"/>
      <c r="Q3" s="441"/>
    </row>
    <row r="4" spans="1:17" ht="12.75">
      <c r="A4" s="198" t="s">
        <v>593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3"/>
      <c r="P4" s="401"/>
      <c r="Q4" s="441"/>
    </row>
    <row r="5" spans="1:17" ht="12.75">
      <c r="A5" s="411"/>
      <c r="B5" s="411"/>
      <c r="C5" s="411"/>
      <c r="D5" s="411"/>
      <c r="E5" s="411"/>
      <c r="F5" s="411"/>
      <c r="G5" s="411"/>
      <c r="H5" s="416"/>
      <c r="I5" s="416"/>
      <c r="J5" s="416"/>
      <c r="K5" s="416"/>
      <c r="L5" s="416"/>
      <c r="M5" s="416"/>
      <c r="N5" s="416"/>
      <c r="O5" s="417"/>
      <c r="P5" s="416"/>
      <c r="Q5" s="441"/>
    </row>
    <row r="6" spans="1:17" ht="12.7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6"/>
      <c r="M6" s="411"/>
      <c r="N6" s="411"/>
      <c r="O6" s="203"/>
      <c r="P6" s="411"/>
      <c r="Q6" s="441"/>
    </row>
    <row r="7" spans="1:17" ht="12.75">
      <c r="A7" s="5" t="s">
        <v>17</v>
      </c>
      <c r="B7" s="5"/>
      <c r="C7" s="5" t="s">
        <v>18</v>
      </c>
      <c r="D7" s="5"/>
      <c r="E7" s="5"/>
      <c r="F7" s="5"/>
      <c r="G7" s="5"/>
      <c r="H7" s="5"/>
      <c r="I7" s="5"/>
      <c r="J7" s="5" t="s">
        <v>19</v>
      </c>
      <c r="K7" s="5"/>
      <c r="L7" s="5"/>
      <c r="M7" s="5"/>
      <c r="N7" s="6" t="s">
        <v>0</v>
      </c>
      <c r="O7" s="418" t="s">
        <v>556</v>
      </c>
      <c r="P7" s="358" t="s">
        <v>596</v>
      </c>
      <c r="Q7" s="374" t="s">
        <v>535</v>
      </c>
    </row>
    <row r="8" spans="1:17" ht="12.75">
      <c r="A8" s="5" t="s">
        <v>20</v>
      </c>
      <c r="B8" s="5"/>
      <c r="C8" s="5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222</v>
      </c>
      <c r="O8" s="6" t="s">
        <v>222</v>
      </c>
      <c r="P8" s="412" t="s">
        <v>222</v>
      </c>
      <c r="Q8" s="374"/>
    </row>
    <row r="9" spans="1:17" ht="12.75">
      <c r="A9" s="5" t="s">
        <v>22</v>
      </c>
      <c r="B9" s="5"/>
      <c r="C9" s="541" t="s">
        <v>223</v>
      </c>
      <c r="D9" s="542"/>
      <c r="E9" s="542"/>
      <c r="F9" s="542"/>
      <c r="G9" s="542"/>
      <c r="H9" s="542"/>
      <c r="I9" s="542"/>
      <c r="J9" s="5" t="s">
        <v>47</v>
      </c>
      <c r="K9" s="5"/>
      <c r="L9" s="5" t="s">
        <v>49</v>
      </c>
      <c r="M9" s="5"/>
      <c r="N9" s="7">
        <v>1</v>
      </c>
      <c r="O9" s="7">
        <v>2</v>
      </c>
      <c r="P9" s="287">
        <v>3</v>
      </c>
      <c r="Q9" s="359"/>
    </row>
    <row r="10" spans="1:17" ht="12.7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 t="s">
        <v>48</v>
      </c>
      <c r="K10" s="5" t="s">
        <v>24</v>
      </c>
      <c r="L10" s="5" t="s">
        <v>50</v>
      </c>
      <c r="M10" s="5"/>
      <c r="N10" s="7"/>
      <c r="O10" s="7"/>
      <c r="P10" s="287"/>
      <c r="Q10" s="374"/>
    </row>
    <row r="11" spans="1:17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/>
      <c r="K11" s="8" t="s">
        <v>25</v>
      </c>
      <c r="L11" s="8"/>
      <c r="M11" s="8"/>
      <c r="N11" s="8"/>
      <c r="O11" s="8"/>
      <c r="P11" s="288"/>
      <c r="Q11" s="430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9" t="s">
        <v>116</v>
      </c>
      <c r="L12" s="9" t="s">
        <v>115</v>
      </c>
      <c r="M12" s="10"/>
      <c r="N12" s="10"/>
      <c r="O12" s="10"/>
      <c r="P12" s="289"/>
      <c r="Q12" s="43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2" t="s">
        <v>70</v>
      </c>
      <c r="L13" s="11" t="s">
        <v>71</v>
      </c>
      <c r="M13" s="11"/>
      <c r="N13" s="11"/>
      <c r="O13" s="11"/>
      <c r="P13" s="290"/>
      <c r="Q13" s="432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>
        <v>100</v>
      </c>
      <c r="K14" s="1" t="s">
        <v>72</v>
      </c>
      <c r="L14" s="1" t="s">
        <v>38</v>
      </c>
      <c r="M14" s="1"/>
      <c r="N14" s="1"/>
      <c r="O14" s="1"/>
      <c r="P14" s="286"/>
      <c r="Q14" s="401"/>
    </row>
    <row r="15" spans="1:17" ht="12.75">
      <c r="A15" s="10" t="s">
        <v>137</v>
      </c>
      <c r="B15" s="10"/>
      <c r="C15" s="10"/>
      <c r="D15" s="10"/>
      <c r="E15" s="10"/>
      <c r="F15" s="10"/>
      <c r="G15" s="10"/>
      <c r="H15" s="10"/>
      <c r="I15" s="10"/>
      <c r="J15" s="10"/>
      <c r="K15" s="13" t="s">
        <v>54</v>
      </c>
      <c r="L15" s="13" t="s">
        <v>52</v>
      </c>
      <c r="M15" s="13"/>
      <c r="N15" s="10"/>
      <c r="O15" s="10"/>
      <c r="P15" s="289"/>
      <c r="Q15" s="431"/>
    </row>
    <row r="16" spans="1:1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3" t="s">
        <v>55</v>
      </c>
      <c r="L16" s="13" t="s">
        <v>53</v>
      </c>
      <c r="M16" s="13"/>
      <c r="N16" s="10"/>
      <c r="O16" s="10"/>
      <c r="P16" s="289"/>
      <c r="Q16" s="431"/>
    </row>
    <row r="17" spans="1:17" ht="12.75">
      <c r="A17" s="14" t="s">
        <v>226</v>
      </c>
      <c r="B17" s="15"/>
      <c r="C17" s="15"/>
      <c r="D17" s="15"/>
      <c r="E17" s="15"/>
      <c r="F17" s="15"/>
      <c r="G17" s="15"/>
      <c r="H17" s="15"/>
      <c r="I17" s="15"/>
      <c r="J17" s="15"/>
      <c r="K17" s="16" t="s">
        <v>54</v>
      </c>
      <c r="L17" s="16" t="s">
        <v>388</v>
      </c>
      <c r="M17" s="16"/>
      <c r="N17" s="15"/>
      <c r="O17" s="15"/>
      <c r="P17" s="291"/>
      <c r="Q17" s="433"/>
    </row>
    <row r="18" spans="1:1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18" t="s">
        <v>224</v>
      </c>
      <c r="M18" s="17"/>
      <c r="N18" s="15"/>
      <c r="O18" s="15"/>
      <c r="P18" s="291"/>
      <c r="Q18" s="433"/>
    </row>
    <row r="19" spans="1:17" ht="12.75" hidden="1">
      <c r="A19" s="19" t="s">
        <v>225</v>
      </c>
      <c r="B19" s="19"/>
      <c r="C19" s="19"/>
      <c r="D19" s="19"/>
      <c r="E19" s="19"/>
      <c r="F19" s="19"/>
      <c r="G19" s="19"/>
      <c r="H19" s="19"/>
      <c r="I19" s="19"/>
      <c r="J19" s="19">
        <v>111</v>
      </c>
      <c r="K19" s="20" t="s">
        <v>56</v>
      </c>
      <c r="L19" s="503" t="s">
        <v>241</v>
      </c>
      <c r="M19" s="503"/>
      <c r="N19" s="8"/>
      <c r="O19" s="8"/>
      <c r="P19" s="288"/>
      <c r="Q19" s="430"/>
    </row>
    <row r="20" spans="1:17" ht="12.75">
      <c r="A20" s="19" t="s">
        <v>225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3">
        <v>3</v>
      </c>
      <c r="L20" s="23" t="s">
        <v>1</v>
      </c>
      <c r="M20" s="23"/>
      <c r="N20" s="24">
        <f>N21+N34</f>
        <v>513000</v>
      </c>
      <c r="O20" s="24">
        <f>O21+O34</f>
        <v>513000</v>
      </c>
      <c r="P20" s="292">
        <f>P21+P34</f>
        <v>460622</v>
      </c>
      <c r="Q20" s="434">
        <f aca="true" t="shared" si="0" ref="Q20:Q37">P20/O20</f>
        <v>0.8978986354775829</v>
      </c>
    </row>
    <row r="21" spans="1:17" ht="12.75">
      <c r="A21" s="19" t="s">
        <v>225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6">
        <v>32</v>
      </c>
      <c r="L21" s="27" t="s">
        <v>6</v>
      </c>
      <c r="M21" s="28"/>
      <c r="N21" s="29">
        <f>N22+N24</f>
        <v>483000</v>
      </c>
      <c r="O21" s="32">
        <f>O22+O24</f>
        <v>483000</v>
      </c>
      <c r="P21" s="292">
        <f>P22+P24</f>
        <v>430622</v>
      </c>
      <c r="Q21" s="434">
        <f t="shared" si="0"/>
        <v>0.8915569358178054</v>
      </c>
    </row>
    <row r="22" spans="1:17" ht="12.75">
      <c r="A22" s="19" t="s">
        <v>225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3">
        <v>323</v>
      </c>
      <c r="L22" s="517" t="s">
        <v>8</v>
      </c>
      <c r="M22" s="526"/>
      <c r="N22" s="50">
        <f>N23</f>
        <v>38000</v>
      </c>
      <c r="O22" s="24">
        <f>O23</f>
        <v>38000</v>
      </c>
      <c r="P22" s="292">
        <f>P23</f>
        <v>38000</v>
      </c>
      <c r="Q22" s="434">
        <f t="shared" si="0"/>
        <v>1</v>
      </c>
    </row>
    <row r="23" spans="1:17" ht="12.75">
      <c r="A23" s="19" t="s">
        <v>225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6">
        <v>3233</v>
      </c>
      <c r="L23" s="26" t="s">
        <v>75</v>
      </c>
      <c r="M23" s="26"/>
      <c r="N23" s="32">
        <v>38000</v>
      </c>
      <c r="O23" s="32">
        <v>38000</v>
      </c>
      <c r="P23" s="292">
        <v>38000</v>
      </c>
      <c r="Q23" s="434">
        <f t="shared" si="0"/>
        <v>1</v>
      </c>
    </row>
    <row r="24" spans="1:17" ht="12.75">
      <c r="A24" s="19" t="s">
        <v>225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3">
        <v>329</v>
      </c>
      <c r="L24" s="517" t="s">
        <v>35</v>
      </c>
      <c r="M24" s="526"/>
      <c r="N24" s="50">
        <f>N25+N26+N27+N28+N29+N30+N31+N32+N33</f>
        <v>445000</v>
      </c>
      <c r="O24" s="24">
        <f>O25+O26+O27+O28+O29+O30+O31+O32+O33</f>
        <v>445000</v>
      </c>
      <c r="P24" s="292">
        <f>P25+P26+P27+P28+P29+P30+P31+P32+P33</f>
        <v>392622</v>
      </c>
      <c r="Q24" s="434">
        <f t="shared" si="0"/>
        <v>0.8822966292134832</v>
      </c>
    </row>
    <row r="25" spans="1:17" ht="12.75">
      <c r="A25" s="19" t="s">
        <v>225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26">
        <v>3291</v>
      </c>
      <c r="L25" s="30" t="s">
        <v>397</v>
      </c>
      <c r="M25" s="31"/>
      <c r="N25" s="29">
        <v>195000</v>
      </c>
      <c r="O25" s="32">
        <v>195000</v>
      </c>
      <c r="P25" s="292">
        <v>195000</v>
      </c>
      <c r="Q25" s="434">
        <f t="shared" si="0"/>
        <v>1</v>
      </c>
    </row>
    <row r="26" spans="1:17" ht="12.75" hidden="1">
      <c r="A26" s="19" t="s">
        <v>225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501</v>
      </c>
      <c r="M26" s="34"/>
      <c r="N26" s="35">
        <v>0</v>
      </c>
      <c r="O26" s="36">
        <v>0</v>
      </c>
      <c r="P26" s="293">
        <v>0</v>
      </c>
      <c r="Q26" s="434" t="e">
        <f t="shared" si="0"/>
        <v>#DIV/0!</v>
      </c>
    </row>
    <row r="27" spans="1:17" ht="12.75">
      <c r="A27" s="19" t="s">
        <v>225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34" t="s">
        <v>512</v>
      </c>
      <c r="M27" s="34"/>
      <c r="N27" s="35">
        <v>100000</v>
      </c>
      <c r="O27" s="36">
        <v>100000</v>
      </c>
      <c r="P27" s="293">
        <v>47622</v>
      </c>
      <c r="Q27" s="434">
        <f t="shared" si="0"/>
        <v>0.47622</v>
      </c>
    </row>
    <row r="28" spans="1:17" ht="12.75" hidden="1">
      <c r="A28" s="19" t="s">
        <v>225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538" t="s">
        <v>164</v>
      </c>
      <c r="M28" s="539"/>
      <c r="N28" s="35"/>
      <c r="O28" s="36"/>
      <c r="P28" s="293">
        <v>0</v>
      </c>
      <c r="Q28" s="434" t="e">
        <f t="shared" si="0"/>
        <v>#DIV/0!</v>
      </c>
    </row>
    <row r="29" spans="1:17" ht="12.75" hidden="1">
      <c r="A29" s="19" t="s">
        <v>225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486</v>
      </c>
      <c r="M29" s="34"/>
      <c r="N29" s="36">
        <v>0</v>
      </c>
      <c r="O29" s="36">
        <v>0</v>
      </c>
      <c r="P29" s="293">
        <v>0</v>
      </c>
      <c r="Q29" s="434" t="e">
        <f t="shared" si="0"/>
        <v>#DIV/0!</v>
      </c>
    </row>
    <row r="30" spans="1:17" ht="12.75" hidden="1">
      <c r="A30" s="19" t="s">
        <v>225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3291</v>
      </c>
      <c r="L30" s="34" t="s">
        <v>174</v>
      </c>
      <c r="M30" s="34"/>
      <c r="N30" s="36">
        <v>0</v>
      </c>
      <c r="O30" s="36">
        <v>0</v>
      </c>
      <c r="P30" s="293">
        <v>0</v>
      </c>
      <c r="Q30" s="434" t="e">
        <f t="shared" si="0"/>
        <v>#DIV/0!</v>
      </c>
    </row>
    <row r="31" spans="1:17" ht="12.75" hidden="1">
      <c r="A31" s="19" t="s">
        <v>225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34">
        <v>3293</v>
      </c>
      <c r="L31" s="538" t="s">
        <v>76</v>
      </c>
      <c r="M31" s="539"/>
      <c r="N31" s="37"/>
      <c r="O31" s="37"/>
      <c r="P31" s="294"/>
      <c r="Q31" s="434" t="e">
        <f t="shared" si="0"/>
        <v>#DIV/0!</v>
      </c>
    </row>
    <row r="32" spans="1:20" ht="12.75">
      <c r="A32" s="19" t="s">
        <v>225</v>
      </c>
      <c r="B32" s="19">
        <v>1</v>
      </c>
      <c r="C32" s="19"/>
      <c r="D32" s="19">
        <v>3</v>
      </c>
      <c r="E32" s="19"/>
      <c r="F32" s="19">
        <v>5</v>
      </c>
      <c r="G32" s="19"/>
      <c r="H32" s="19"/>
      <c r="I32" s="19"/>
      <c r="J32" s="19">
        <v>111</v>
      </c>
      <c r="K32" s="26">
        <v>3291</v>
      </c>
      <c r="L32" s="447" t="s">
        <v>77</v>
      </c>
      <c r="M32" s="26"/>
      <c r="N32" s="32">
        <v>150000</v>
      </c>
      <c r="O32" s="32">
        <v>150000</v>
      </c>
      <c r="P32" s="292">
        <v>150000</v>
      </c>
      <c r="Q32" s="434">
        <f t="shared" si="0"/>
        <v>1</v>
      </c>
      <c r="R32" s="237"/>
      <c r="T32" s="191"/>
    </row>
    <row r="33" spans="1:17" ht="12.75" customHeight="1" hidden="1">
      <c r="A33" s="3" t="s">
        <v>138</v>
      </c>
      <c r="B33" s="3"/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8">
        <v>3291</v>
      </c>
      <c r="L33" s="39" t="s">
        <v>179</v>
      </c>
      <c r="M33" s="40"/>
      <c r="N33" s="32"/>
      <c r="O33" s="32"/>
      <c r="P33" s="292"/>
      <c r="Q33" s="434" t="e">
        <f t="shared" si="0"/>
        <v>#DIV/0!</v>
      </c>
    </row>
    <row r="34" spans="1:17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34">
        <v>38</v>
      </c>
      <c r="L34" s="41" t="s">
        <v>107</v>
      </c>
      <c r="M34" s="80"/>
      <c r="N34" s="35">
        <f aca="true" t="shared" si="1" ref="N34:P35">N35</f>
        <v>30000</v>
      </c>
      <c r="O34" s="36">
        <f t="shared" si="1"/>
        <v>30000</v>
      </c>
      <c r="P34" s="293">
        <f t="shared" si="1"/>
        <v>30000</v>
      </c>
      <c r="Q34" s="434">
        <f t="shared" si="0"/>
        <v>1</v>
      </c>
    </row>
    <row r="35" spans="1:17" ht="12.75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183">
        <v>381</v>
      </c>
      <c r="L35" s="184" t="s">
        <v>99</v>
      </c>
      <c r="M35" s="185"/>
      <c r="N35" s="81">
        <f t="shared" si="1"/>
        <v>30000</v>
      </c>
      <c r="O35" s="445">
        <f t="shared" si="1"/>
        <v>30000</v>
      </c>
      <c r="P35" s="293">
        <f t="shared" si="1"/>
        <v>30000</v>
      </c>
      <c r="Q35" s="434">
        <f t="shared" si="0"/>
        <v>1</v>
      </c>
    </row>
    <row r="36" spans="1:17" ht="13.5" thickBot="1">
      <c r="A36" s="3" t="s">
        <v>138</v>
      </c>
      <c r="B36" s="3">
        <v>1</v>
      </c>
      <c r="C36" s="3"/>
      <c r="D36" s="19">
        <v>3</v>
      </c>
      <c r="E36" s="3"/>
      <c r="F36" s="19">
        <v>5</v>
      </c>
      <c r="G36" s="3"/>
      <c r="H36" s="3"/>
      <c r="I36" s="3"/>
      <c r="J36" s="3">
        <v>111</v>
      </c>
      <c r="K36" s="51">
        <v>3811</v>
      </c>
      <c r="L36" s="186" t="s">
        <v>175</v>
      </c>
      <c r="M36" s="187"/>
      <c r="N36" s="52">
        <v>30000</v>
      </c>
      <c r="O36" s="419">
        <v>30000</v>
      </c>
      <c r="P36" s="442">
        <v>30000</v>
      </c>
      <c r="Q36" s="443">
        <f t="shared" si="0"/>
        <v>1</v>
      </c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42"/>
      <c r="L37" s="43" t="s">
        <v>124</v>
      </c>
      <c r="M37" s="43"/>
      <c r="N37" s="44">
        <f>N20</f>
        <v>513000</v>
      </c>
      <c r="O37" s="420">
        <f>O20</f>
        <v>513000</v>
      </c>
      <c r="P37" s="295">
        <f>P20</f>
        <v>460622</v>
      </c>
      <c r="Q37" s="435">
        <f t="shared" si="0"/>
        <v>0.8978986354775829</v>
      </c>
      <c r="R37" s="19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45"/>
      <c r="L38" s="46"/>
      <c r="M38" s="46"/>
      <c r="N38" s="47"/>
      <c r="O38" s="72"/>
      <c r="P38" s="296"/>
      <c r="Q38" s="436"/>
    </row>
    <row r="39" spans="1:17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180</v>
      </c>
      <c r="L39" s="11" t="s">
        <v>57</v>
      </c>
      <c r="M39" s="11"/>
      <c r="N39" s="11"/>
      <c r="O39" s="11"/>
      <c r="P39" s="290"/>
      <c r="Q39" s="432"/>
    </row>
    <row r="40" spans="1:17" ht="12.75" hidden="1">
      <c r="A40" s="20" t="s">
        <v>227</v>
      </c>
      <c r="B40" s="8"/>
      <c r="C40" s="8"/>
      <c r="D40" s="8"/>
      <c r="E40" s="8"/>
      <c r="F40" s="8"/>
      <c r="G40" s="8"/>
      <c r="H40" s="8"/>
      <c r="I40" s="8"/>
      <c r="J40" s="8">
        <v>111</v>
      </c>
      <c r="K40" s="8" t="s">
        <v>56</v>
      </c>
      <c r="L40" s="503" t="s">
        <v>365</v>
      </c>
      <c r="M40" s="503"/>
      <c r="N40" s="8"/>
      <c r="O40" s="8"/>
      <c r="P40" s="288"/>
      <c r="Q40" s="437"/>
    </row>
    <row r="41" spans="1:17" ht="12.75" hidden="1">
      <c r="A41" s="19" t="s">
        <v>227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3">
        <v>3</v>
      </c>
      <c r="L41" s="517" t="s">
        <v>1</v>
      </c>
      <c r="M41" s="526"/>
      <c r="N41" s="50">
        <f>N42</f>
        <v>0</v>
      </c>
      <c r="O41" s="32">
        <f>O42</f>
        <v>0</v>
      </c>
      <c r="P41" s="292">
        <f>P42</f>
        <v>0</v>
      </c>
      <c r="Q41" s="434" t="e">
        <f>O41/#REF!</f>
        <v>#REF!</v>
      </c>
    </row>
    <row r="42" spans="1:17" ht="12.75" hidden="1">
      <c r="A42" s="19" t="s">
        <v>227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26">
        <v>32</v>
      </c>
      <c r="L42" s="538" t="s">
        <v>6</v>
      </c>
      <c r="M42" s="539"/>
      <c r="N42" s="29">
        <f>N43+N45+N47</f>
        <v>0</v>
      </c>
      <c r="O42" s="32">
        <f>O43+O45+O47</f>
        <v>0</v>
      </c>
      <c r="P42" s="292">
        <f>P43+P45+P47</f>
        <v>0</v>
      </c>
      <c r="Q42" s="434" t="e">
        <f>O42/#REF!</f>
        <v>#REF!</v>
      </c>
    </row>
    <row r="43" spans="1:17" ht="12.75" hidden="1">
      <c r="A43" s="19" t="s">
        <v>227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183">
        <v>322</v>
      </c>
      <c r="L43" s="517" t="s">
        <v>27</v>
      </c>
      <c r="M43" s="526"/>
      <c r="N43" s="81">
        <f>N44</f>
        <v>0</v>
      </c>
      <c r="O43" s="36">
        <f>O44</f>
        <v>0</v>
      </c>
      <c r="P43" s="293">
        <f>P44</f>
        <v>0</v>
      </c>
      <c r="Q43" s="434" t="e">
        <f>O43/#REF!</f>
        <v>#REF!</v>
      </c>
    </row>
    <row r="44" spans="1:17" ht="12.75" hidden="1">
      <c r="A44" s="19" t="s">
        <v>227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34">
        <v>3221</v>
      </c>
      <c r="L44" s="30" t="s">
        <v>82</v>
      </c>
      <c r="M44" s="31"/>
      <c r="N44" s="35">
        <v>0</v>
      </c>
      <c r="O44" s="36">
        <v>0</v>
      </c>
      <c r="P44" s="293">
        <v>0</v>
      </c>
      <c r="Q44" s="434" t="e">
        <f>O44/#REF!</f>
        <v>#REF!</v>
      </c>
    </row>
    <row r="45" spans="1:17" ht="12.75" hidden="1">
      <c r="A45" s="19" t="s">
        <v>227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183">
        <v>323</v>
      </c>
      <c r="L45" s="517" t="s">
        <v>8</v>
      </c>
      <c r="M45" s="526"/>
      <c r="N45" s="81">
        <f>N46</f>
        <v>0</v>
      </c>
      <c r="O45" s="36">
        <f>O46</f>
        <v>0</v>
      </c>
      <c r="P45" s="293">
        <f>P46</f>
        <v>0</v>
      </c>
      <c r="Q45" s="434" t="e">
        <f>O45/#REF!</f>
        <v>#REF!</v>
      </c>
    </row>
    <row r="46" spans="1:17" ht="12.75" hidden="1">
      <c r="A46" s="19" t="s">
        <v>227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34">
        <v>3233</v>
      </c>
      <c r="L46" s="538" t="s">
        <v>193</v>
      </c>
      <c r="M46" s="539"/>
      <c r="N46" s="35">
        <v>0</v>
      </c>
      <c r="O46" s="36">
        <v>0</v>
      </c>
      <c r="P46" s="293">
        <v>0</v>
      </c>
      <c r="Q46" s="434" t="e">
        <f>O46/#REF!</f>
        <v>#REF!</v>
      </c>
    </row>
    <row r="47" spans="1:17" ht="12.75" hidden="1">
      <c r="A47" s="19" t="s">
        <v>227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183">
        <v>329</v>
      </c>
      <c r="L47" s="517" t="s">
        <v>35</v>
      </c>
      <c r="M47" s="526"/>
      <c r="N47" s="81">
        <f>N48</f>
        <v>0</v>
      </c>
      <c r="O47" s="36">
        <f>O48</f>
        <v>0</v>
      </c>
      <c r="P47" s="293">
        <f>P48</f>
        <v>0</v>
      </c>
      <c r="Q47" s="434" t="e">
        <f>O47/#REF!</f>
        <v>#REF!</v>
      </c>
    </row>
    <row r="48" spans="1:17" ht="13.5" hidden="1" thickBot="1">
      <c r="A48" s="19" t="s">
        <v>227</v>
      </c>
      <c r="B48" s="19">
        <v>1</v>
      </c>
      <c r="C48" s="19"/>
      <c r="D48" s="19">
        <v>3</v>
      </c>
      <c r="E48" s="19"/>
      <c r="F48" s="19">
        <v>5</v>
      </c>
      <c r="G48" s="19"/>
      <c r="H48" s="19"/>
      <c r="I48" s="19"/>
      <c r="J48" s="19">
        <v>111</v>
      </c>
      <c r="K48" s="51">
        <v>3291</v>
      </c>
      <c r="L48" s="51" t="s">
        <v>398</v>
      </c>
      <c r="M48" s="51"/>
      <c r="N48" s="52">
        <v>0</v>
      </c>
      <c r="O48" s="419">
        <v>0</v>
      </c>
      <c r="P48" s="442">
        <v>0</v>
      </c>
      <c r="Q48" s="443" t="e">
        <f>O48/#REF!</f>
        <v>#REF!</v>
      </c>
    </row>
    <row r="49" spans="1:17" ht="12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3"/>
      <c r="L49" s="43" t="s">
        <v>124</v>
      </c>
      <c r="M49" s="43"/>
      <c r="N49" s="413">
        <f>N41</f>
        <v>0</v>
      </c>
      <c r="O49" s="413">
        <f>O41</f>
        <v>0</v>
      </c>
      <c r="P49" s="413">
        <f>P41</f>
        <v>0</v>
      </c>
      <c r="Q49" s="435" t="e">
        <f>Q41</f>
        <v>#REF!</v>
      </c>
    </row>
    <row r="50" spans="1:17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46"/>
      <c r="L50" s="46"/>
      <c r="M50" s="46"/>
      <c r="N50" s="47"/>
      <c r="O50" s="72"/>
      <c r="P50" s="296"/>
      <c r="Q50" s="436"/>
    </row>
    <row r="51" spans="1:17" ht="12.75">
      <c r="A51" s="20" t="s">
        <v>228</v>
      </c>
      <c r="B51" s="8"/>
      <c r="C51" s="8"/>
      <c r="D51" s="8"/>
      <c r="E51" s="8"/>
      <c r="F51" s="8"/>
      <c r="G51" s="8"/>
      <c r="H51" s="8"/>
      <c r="I51" s="8"/>
      <c r="J51" s="8"/>
      <c r="K51" s="20" t="s">
        <v>64</v>
      </c>
      <c r="L51" s="503" t="s">
        <v>229</v>
      </c>
      <c r="M51" s="543"/>
      <c r="N51" s="21"/>
      <c r="O51" s="21"/>
      <c r="P51" s="297"/>
      <c r="Q51" s="430"/>
    </row>
    <row r="52" spans="1:17" ht="12.75">
      <c r="A52" s="19" t="s">
        <v>228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3">
        <v>3</v>
      </c>
      <c r="L52" s="23" t="s">
        <v>1</v>
      </c>
      <c r="M52" s="23"/>
      <c r="N52" s="50">
        <f aca="true" t="shared" si="2" ref="N52:P54">N53</f>
        <v>40000</v>
      </c>
      <c r="O52" s="24">
        <f t="shared" si="2"/>
        <v>40000</v>
      </c>
      <c r="P52" s="292">
        <f t="shared" si="2"/>
        <v>40000</v>
      </c>
      <c r="Q52" s="434">
        <f aca="true" t="shared" si="3" ref="Q52:Q57">P52/O52</f>
        <v>1</v>
      </c>
    </row>
    <row r="53" spans="1:17" ht="12.75">
      <c r="A53" s="19" t="s">
        <v>228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26">
        <v>38</v>
      </c>
      <c r="L53" s="26" t="s">
        <v>12</v>
      </c>
      <c r="M53" s="26"/>
      <c r="N53" s="29">
        <f t="shared" si="2"/>
        <v>40000</v>
      </c>
      <c r="O53" s="32">
        <f t="shared" si="2"/>
        <v>40000</v>
      </c>
      <c r="P53" s="292">
        <f t="shared" si="2"/>
        <v>40000</v>
      </c>
      <c r="Q53" s="434">
        <f t="shared" si="3"/>
        <v>1</v>
      </c>
    </row>
    <row r="54" spans="1:17" ht="12.75">
      <c r="A54" s="19" t="s">
        <v>228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183">
        <v>381</v>
      </c>
      <c r="L54" s="517" t="s">
        <v>13</v>
      </c>
      <c r="M54" s="526"/>
      <c r="N54" s="81">
        <f t="shared" si="2"/>
        <v>40000</v>
      </c>
      <c r="O54" s="445">
        <f t="shared" si="2"/>
        <v>40000</v>
      </c>
      <c r="P54" s="293">
        <f t="shared" si="2"/>
        <v>40000</v>
      </c>
      <c r="Q54" s="434">
        <f t="shared" si="3"/>
        <v>1</v>
      </c>
    </row>
    <row r="55" spans="1:17" ht="12.75">
      <c r="A55" s="19" t="s">
        <v>228</v>
      </c>
      <c r="B55" s="19">
        <v>1</v>
      </c>
      <c r="C55" s="19"/>
      <c r="D55" s="19">
        <v>3</v>
      </c>
      <c r="E55" s="19"/>
      <c r="F55" s="19"/>
      <c r="G55" s="19"/>
      <c r="H55" s="19"/>
      <c r="I55" s="19"/>
      <c r="J55" s="19">
        <v>111</v>
      </c>
      <c r="K55" s="26">
        <v>3811</v>
      </c>
      <c r="L55" s="538" t="s">
        <v>99</v>
      </c>
      <c r="M55" s="539"/>
      <c r="N55" s="29">
        <v>40000</v>
      </c>
      <c r="O55" s="32">
        <v>40000</v>
      </c>
      <c r="P55" s="292">
        <v>40000</v>
      </c>
      <c r="Q55" s="434">
        <f t="shared" si="3"/>
        <v>1</v>
      </c>
    </row>
    <row r="56" spans="1:17" ht="13.5" thickBot="1">
      <c r="A56" s="5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536" t="s">
        <v>124</v>
      </c>
      <c r="M56" s="537"/>
      <c r="N56" s="56">
        <f>N52</f>
        <v>40000</v>
      </c>
      <c r="O56" s="56">
        <f>O52</f>
        <v>40000</v>
      </c>
      <c r="P56" s="298">
        <f>P52</f>
        <v>40000</v>
      </c>
      <c r="Q56" s="454">
        <f t="shared" si="3"/>
        <v>1</v>
      </c>
    </row>
    <row r="57" spans="1:18" ht="13.5" thickBot="1">
      <c r="A57" s="57"/>
      <c r="B57" s="1"/>
      <c r="C57" s="1"/>
      <c r="D57" s="1"/>
      <c r="E57" s="1"/>
      <c r="F57" s="1"/>
      <c r="G57" s="1"/>
      <c r="H57" s="1"/>
      <c r="I57" s="1"/>
      <c r="J57" s="1"/>
      <c r="K57" s="58"/>
      <c r="L57" s="547" t="s">
        <v>247</v>
      </c>
      <c r="M57" s="548"/>
      <c r="N57" s="59">
        <f>N56+N49+N37</f>
        <v>553000</v>
      </c>
      <c r="O57" s="446">
        <f>O56+O49+O37</f>
        <v>553000</v>
      </c>
      <c r="P57" s="299">
        <f>P56+P49+P37</f>
        <v>500622</v>
      </c>
      <c r="Q57" s="455">
        <f t="shared" si="3"/>
        <v>0.9052839059674502</v>
      </c>
      <c r="R57" s="191"/>
    </row>
    <row r="58" spans="1:17" ht="13.5" thickTop="1">
      <c r="A58" s="19"/>
      <c r="B58" s="3"/>
      <c r="C58" s="3"/>
      <c r="D58" s="3"/>
      <c r="E58" s="3"/>
      <c r="F58" s="3"/>
      <c r="G58" s="3"/>
      <c r="H58" s="3"/>
      <c r="I58" s="3"/>
      <c r="J58" s="3"/>
      <c r="K58" s="60"/>
      <c r="L58" s="61"/>
      <c r="M58" s="61"/>
      <c r="N58" s="62"/>
      <c r="O58" s="72"/>
      <c r="P58" s="296"/>
      <c r="Q58" s="436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63" t="s">
        <v>180</v>
      </c>
      <c r="L59" s="544" t="s">
        <v>230</v>
      </c>
      <c r="M59" s="545"/>
      <c r="N59" s="11"/>
      <c r="O59" s="11"/>
      <c r="P59" s="290"/>
      <c r="Q59" s="432"/>
    </row>
    <row r="60" spans="1:17" ht="12.75">
      <c r="A60" s="20" t="s">
        <v>231</v>
      </c>
      <c r="B60" s="8"/>
      <c r="C60" s="8"/>
      <c r="D60" s="8"/>
      <c r="E60" s="8"/>
      <c r="F60" s="8"/>
      <c r="G60" s="8"/>
      <c r="H60" s="8"/>
      <c r="I60" s="8"/>
      <c r="J60" s="8"/>
      <c r="K60" s="64" t="s">
        <v>386</v>
      </c>
      <c r="L60" s="495" t="s">
        <v>387</v>
      </c>
      <c r="M60" s="495"/>
      <c r="N60" s="21"/>
      <c r="O60" s="21"/>
      <c r="P60" s="297"/>
      <c r="Q60" s="430"/>
    </row>
    <row r="61" spans="1:17" ht="12.75">
      <c r="A61" s="20"/>
      <c r="B61" s="8"/>
      <c r="C61" s="8"/>
      <c r="D61" s="8"/>
      <c r="E61" s="8"/>
      <c r="F61" s="8"/>
      <c r="G61" s="8"/>
      <c r="H61" s="8"/>
      <c r="I61" s="8"/>
      <c r="J61" s="8"/>
      <c r="K61" s="64" t="s">
        <v>58</v>
      </c>
      <c r="L61" s="503" t="s">
        <v>220</v>
      </c>
      <c r="M61" s="503"/>
      <c r="N61" s="21"/>
      <c r="O61" s="21"/>
      <c r="P61" s="297"/>
      <c r="Q61" s="430"/>
    </row>
    <row r="62" spans="1:17" ht="12.75">
      <c r="A62" s="19" t="s">
        <v>232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</v>
      </c>
      <c r="L62" s="538" t="s">
        <v>1</v>
      </c>
      <c r="M62" s="539"/>
      <c r="N62" s="29">
        <f>N63</f>
        <v>60000</v>
      </c>
      <c r="O62" s="32">
        <f>O63</f>
        <v>60000</v>
      </c>
      <c r="P62" s="292">
        <f>P63</f>
        <v>25000</v>
      </c>
      <c r="Q62" s="434">
        <f aca="true" t="shared" si="4" ref="Q62:Q72">P62/O62</f>
        <v>0.4166666666666667</v>
      </c>
    </row>
    <row r="63" spans="1:17" ht="12.75">
      <c r="A63" s="19" t="s">
        <v>232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6">
        <v>32</v>
      </c>
      <c r="L63" s="540" t="s">
        <v>6</v>
      </c>
      <c r="M63" s="540"/>
      <c r="N63" s="29">
        <f>N64+N67+N69</f>
        <v>60000</v>
      </c>
      <c r="O63" s="32">
        <f>O64+O67+O69</f>
        <v>60000</v>
      </c>
      <c r="P63" s="292">
        <f>P64+P67+P69</f>
        <v>25000</v>
      </c>
      <c r="Q63" s="434">
        <f t="shared" si="4"/>
        <v>0.4166666666666667</v>
      </c>
    </row>
    <row r="64" spans="1:17" ht="12.75">
      <c r="A64" s="19" t="s">
        <v>232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3">
        <v>322</v>
      </c>
      <c r="L64" s="549" t="s">
        <v>27</v>
      </c>
      <c r="M64" s="549"/>
      <c r="N64" s="50">
        <f>N65+N66</f>
        <v>10000</v>
      </c>
      <c r="O64" s="24">
        <f>O65+O66</f>
        <v>10000</v>
      </c>
      <c r="P64" s="292">
        <f>P65+P66</f>
        <v>5000</v>
      </c>
      <c r="Q64" s="434">
        <f t="shared" si="4"/>
        <v>0.5</v>
      </c>
    </row>
    <row r="65" spans="1:17" ht="12.75">
      <c r="A65" s="19" t="s">
        <v>232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3221</v>
      </c>
      <c r="L65" s="540" t="s">
        <v>194</v>
      </c>
      <c r="M65" s="540"/>
      <c r="N65" s="29">
        <v>10000</v>
      </c>
      <c r="O65" s="32">
        <v>10000</v>
      </c>
      <c r="P65" s="292">
        <v>5000</v>
      </c>
      <c r="Q65" s="434">
        <f t="shared" si="4"/>
        <v>0.5</v>
      </c>
    </row>
    <row r="66" spans="1:17" ht="12.75" hidden="1">
      <c r="A66" s="19" t="s">
        <v>232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6">
        <v>3223</v>
      </c>
      <c r="L66" s="540" t="s">
        <v>83</v>
      </c>
      <c r="M66" s="540"/>
      <c r="N66" s="29">
        <v>0</v>
      </c>
      <c r="O66" s="32">
        <v>0</v>
      </c>
      <c r="P66" s="292">
        <v>0</v>
      </c>
      <c r="Q66" s="434" t="e">
        <f t="shared" si="4"/>
        <v>#DIV/0!</v>
      </c>
    </row>
    <row r="67" spans="1:17" ht="12.75" hidden="1">
      <c r="A67" s="19" t="s">
        <v>232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3">
        <v>323</v>
      </c>
      <c r="L67" s="549" t="s">
        <v>8</v>
      </c>
      <c r="M67" s="549"/>
      <c r="N67" s="50">
        <f>N68</f>
        <v>0</v>
      </c>
      <c r="O67" s="24">
        <f>O68</f>
        <v>0</v>
      </c>
      <c r="P67" s="292">
        <f>P68</f>
        <v>0</v>
      </c>
      <c r="Q67" s="434" t="e">
        <f t="shared" si="4"/>
        <v>#DIV/0!</v>
      </c>
    </row>
    <row r="68" spans="1:17" ht="12.75" hidden="1">
      <c r="A68" s="19" t="s">
        <v>232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6">
        <v>3234</v>
      </c>
      <c r="L68" s="540" t="s">
        <v>87</v>
      </c>
      <c r="M68" s="540"/>
      <c r="N68" s="29">
        <v>0</v>
      </c>
      <c r="O68" s="32">
        <v>0</v>
      </c>
      <c r="P68" s="292">
        <v>0</v>
      </c>
      <c r="Q68" s="434" t="e">
        <f t="shared" si="4"/>
        <v>#DIV/0!</v>
      </c>
    </row>
    <row r="69" spans="1:17" ht="12.75">
      <c r="A69" s="19" t="s">
        <v>232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3">
        <v>329</v>
      </c>
      <c r="L69" s="188" t="s">
        <v>35</v>
      </c>
      <c r="M69" s="188"/>
      <c r="N69" s="50">
        <f>N70+N71</f>
        <v>50000</v>
      </c>
      <c r="O69" s="24">
        <f>O70+O71</f>
        <v>50000</v>
      </c>
      <c r="P69" s="292">
        <f>P70+P71</f>
        <v>20000</v>
      </c>
      <c r="Q69" s="434">
        <f t="shared" si="4"/>
        <v>0.4</v>
      </c>
    </row>
    <row r="70" spans="1:17" ht="12.75">
      <c r="A70" s="19" t="s">
        <v>232</v>
      </c>
      <c r="B70" s="19">
        <v>1</v>
      </c>
      <c r="C70" s="19"/>
      <c r="D70" s="19">
        <v>3</v>
      </c>
      <c r="E70" s="19"/>
      <c r="F70" s="19"/>
      <c r="G70" s="19"/>
      <c r="H70" s="19"/>
      <c r="I70" s="19"/>
      <c r="J70" s="19">
        <v>111</v>
      </c>
      <c r="K70" s="26">
        <v>3291</v>
      </c>
      <c r="L70" s="540" t="s">
        <v>541</v>
      </c>
      <c r="M70" s="540"/>
      <c r="N70" s="29">
        <v>20000</v>
      </c>
      <c r="O70" s="32">
        <v>20000</v>
      </c>
      <c r="P70" s="292">
        <v>10000</v>
      </c>
      <c r="Q70" s="434">
        <f t="shared" si="4"/>
        <v>0.5</v>
      </c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>
        <v>111</v>
      </c>
      <c r="K71" s="345">
        <v>3291</v>
      </c>
      <c r="L71" s="540" t="s">
        <v>195</v>
      </c>
      <c r="M71" s="540"/>
      <c r="N71" s="346">
        <v>30000</v>
      </c>
      <c r="O71" s="172">
        <v>30000</v>
      </c>
      <c r="P71" s="316">
        <v>10000</v>
      </c>
      <c r="Q71" s="434">
        <f t="shared" si="4"/>
        <v>0.3333333333333333</v>
      </c>
    </row>
    <row r="72" spans="1:1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3"/>
      <c r="L72" s="43" t="s">
        <v>124</v>
      </c>
      <c r="M72" s="43"/>
      <c r="N72" s="44">
        <f>N62</f>
        <v>60000</v>
      </c>
      <c r="O72" s="44">
        <f>O62</f>
        <v>60000</v>
      </c>
      <c r="P72" s="295">
        <f>P62</f>
        <v>25000</v>
      </c>
      <c r="Q72" s="456">
        <f t="shared" si="4"/>
        <v>0.4166666666666667</v>
      </c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46"/>
      <c r="L73" s="46"/>
      <c r="M73" s="46"/>
      <c r="N73" s="47"/>
      <c r="O73" s="72"/>
      <c r="P73" s="296"/>
      <c r="Q73" s="436"/>
    </row>
    <row r="74" spans="1:17" ht="12.75">
      <c r="A74" s="20" t="s">
        <v>233</v>
      </c>
      <c r="B74" s="8"/>
      <c r="C74" s="8"/>
      <c r="D74" s="8"/>
      <c r="E74" s="8"/>
      <c r="F74" s="8"/>
      <c r="G74" s="8"/>
      <c r="H74" s="8"/>
      <c r="I74" s="8"/>
      <c r="J74" s="8"/>
      <c r="K74" s="66" t="s">
        <v>26</v>
      </c>
      <c r="L74" s="503" t="s">
        <v>196</v>
      </c>
      <c r="M74" s="503"/>
      <c r="N74" s="67"/>
      <c r="O74" s="127"/>
      <c r="P74" s="300"/>
      <c r="Q74" s="438"/>
    </row>
    <row r="75" spans="1:17" ht="12.75">
      <c r="A75" s="19" t="s">
        <v>233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3">
        <v>3</v>
      </c>
      <c r="L75" s="517" t="s">
        <v>1</v>
      </c>
      <c r="M75" s="526"/>
      <c r="N75" s="50">
        <f>N76</f>
        <v>55000</v>
      </c>
      <c r="O75" s="24">
        <f>O76</f>
        <v>55000</v>
      </c>
      <c r="P75" s="292">
        <f>P76</f>
        <v>15000</v>
      </c>
      <c r="Q75" s="434">
        <f aca="true" t="shared" si="5" ref="Q75:Q82">P75/O75</f>
        <v>0.2727272727272727</v>
      </c>
    </row>
    <row r="76" spans="1:17" ht="12.75">
      <c r="A76" s="19" t="s">
        <v>233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6">
        <v>32</v>
      </c>
      <c r="L76" s="538" t="s">
        <v>6</v>
      </c>
      <c r="M76" s="539"/>
      <c r="N76" s="29">
        <f>N77+N79</f>
        <v>55000</v>
      </c>
      <c r="O76" s="32">
        <f>O77+O79</f>
        <v>55000</v>
      </c>
      <c r="P76" s="292">
        <f>P77+P79</f>
        <v>15000</v>
      </c>
      <c r="Q76" s="434">
        <f t="shared" si="5"/>
        <v>0.2727272727272727</v>
      </c>
    </row>
    <row r="77" spans="1:17" ht="12.75">
      <c r="A77" s="19" t="s">
        <v>233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3">
        <v>322</v>
      </c>
      <c r="L77" s="517" t="s">
        <v>27</v>
      </c>
      <c r="M77" s="526"/>
      <c r="N77" s="50">
        <f>N78</f>
        <v>5000</v>
      </c>
      <c r="O77" s="24">
        <f>O78</f>
        <v>5000</v>
      </c>
      <c r="P77" s="292">
        <f>P78</f>
        <v>5000</v>
      </c>
      <c r="Q77" s="434">
        <f t="shared" si="5"/>
        <v>1</v>
      </c>
    </row>
    <row r="78" spans="1:17" ht="12.75">
      <c r="A78" s="19" t="s">
        <v>233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6">
        <v>3224</v>
      </c>
      <c r="L78" s="550" t="s">
        <v>585</v>
      </c>
      <c r="M78" s="539"/>
      <c r="N78" s="29">
        <v>5000</v>
      </c>
      <c r="O78" s="32">
        <v>5000</v>
      </c>
      <c r="P78" s="292">
        <v>5000</v>
      </c>
      <c r="Q78" s="434">
        <f t="shared" si="5"/>
        <v>1</v>
      </c>
    </row>
    <row r="79" spans="1:17" ht="12.75">
      <c r="A79" s="19" t="s">
        <v>233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3">
        <v>323</v>
      </c>
      <c r="L79" s="517" t="s">
        <v>8</v>
      </c>
      <c r="M79" s="526"/>
      <c r="N79" s="50">
        <f>N80</f>
        <v>50000</v>
      </c>
      <c r="O79" s="24">
        <f>O80</f>
        <v>50000</v>
      </c>
      <c r="P79" s="292">
        <f>P80</f>
        <v>10000</v>
      </c>
      <c r="Q79" s="434">
        <f t="shared" si="5"/>
        <v>0.2</v>
      </c>
    </row>
    <row r="80" spans="1:17" ht="12.75">
      <c r="A80" s="19" t="s">
        <v>233</v>
      </c>
      <c r="B80" s="19">
        <v>1</v>
      </c>
      <c r="C80" s="19"/>
      <c r="D80" s="19">
        <v>3</v>
      </c>
      <c r="E80" s="19"/>
      <c r="F80" s="19"/>
      <c r="G80" s="19"/>
      <c r="H80" s="19"/>
      <c r="I80" s="19"/>
      <c r="J80" s="19">
        <v>660</v>
      </c>
      <c r="K80" s="26">
        <v>3232</v>
      </c>
      <c r="L80" s="538" t="s">
        <v>197</v>
      </c>
      <c r="M80" s="539"/>
      <c r="N80" s="29">
        <v>50000</v>
      </c>
      <c r="O80" s="32">
        <v>50000</v>
      </c>
      <c r="P80" s="292">
        <v>10000</v>
      </c>
      <c r="Q80" s="434">
        <f t="shared" si="5"/>
        <v>0.2</v>
      </c>
    </row>
    <row r="81" spans="1:17" ht="12.75">
      <c r="A81" s="54"/>
      <c r="B81" s="11"/>
      <c r="C81" s="11"/>
      <c r="D81" s="11"/>
      <c r="E81" s="11"/>
      <c r="F81" s="11"/>
      <c r="G81" s="11"/>
      <c r="H81" s="11"/>
      <c r="I81" s="11"/>
      <c r="J81" s="11"/>
      <c r="K81" s="43"/>
      <c r="L81" s="43" t="s">
        <v>124</v>
      </c>
      <c r="M81" s="43"/>
      <c r="N81" s="44">
        <f>N75</f>
        <v>55000</v>
      </c>
      <c r="O81" s="44">
        <f>O75</f>
        <v>55000</v>
      </c>
      <c r="P81" s="295">
        <f>P75</f>
        <v>15000</v>
      </c>
      <c r="Q81" s="456">
        <f t="shared" si="5"/>
        <v>0.2727272727272727</v>
      </c>
    </row>
    <row r="82" spans="1:17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85"/>
      <c r="L82" s="546" t="s">
        <v>237</v>
      </c>
      <c r="M82" s="546"/>
      <c r="N82" s="85">
        <f>N81+N72</f>
        <v>115000</v>
      </c>
      <c r="O82" s="75">
        <f>O81+O72</f>
        <v>115000</v>
      </c>
      <c r="P82" s="301">
        <f>P81+P72</f>
        <v>40000</v>
      </c>
      <c r="Q82" s="456">
        <f t="shared" si="5"/>
        <v>0.34782608695652173</v>
      </c>
    </row>
    <row r="83" spans="1:17" ht="12.75">
      <c r="A83" s="19"/>
      <c r="B83" s="3"/>
      <c r="C83" s="3"/>
      <c r="D83" s="3"/>
      <c r="E83" s="3"/>
      <c r="F83" s="3"/>
      <c r="G83" s="3"/>
      <c r="H83" s="3"/>
      <c r="I83" s="3"/>
      <c r="J83" s="3"/>
      <c r="K83" s="60"/>
      <c r="L83" s="70"/>
      <c r="M83" s="71"/>
      <c r="N83" s="45"/>
      <c r="O83" s="45"/>
      <c r="P83" s="302"/>
      <c r="Q83" s="436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63" t="s">
        <v>239</v>
      </c>
      <c r="L84" s="544" t="s">
        <v>366</v>
      </c>
      <c r="M84" s="545"/>
      <c r="N84" s="11"/>
      <c r="O84" s="11"/>
      <c r="P84" s="290"/>
      <c r="Q84" s="432"/>
    </row>
    <row r="85" spans="1:17" ht="12.75">
      <c r="A85" s="20" t="s">
        <v>234</v>
      </c>
      <c r="B85" s="8"/>
      <c r="C85" s="8"/>
      <c r="D85" s="8"/>
      <c r="E85" s="8"/>
      <c r="F85" s="8"/>
      <c r="G85" s="8"/>
      <c r="H85" s="8"/>
      <c r="I85" s="8"/>
      <c r="J85" s="8"/>
      <c r="K85" s="64" t="s">
        <v>244</v>
      </c>
      <c r="L85" s="64" t="s">
        <v>389</v>
      </c>
      <c r="M85" s="64"/>
      <c r="N85" s="21"/>
      <c r="O85" s="21"/>
      <c r="P85" s="297"/>
      <c r="Q85" s="430"/>
    </row>
    <row r="86" spans="1:17" ht="12.75">
      <c r="A86" s="20"/>
      <c r="B86" s="8"/>
      <c r="C86" s="8"/>
      <c r="D86" s="8"/>
      <c r="E86" s="8"/>
      <c r="F86" s="8"/>
      <c r="G86" s="8"/>
      <c r="H86" s="8"/>
      <c r="I86" s="8"/>
      <c r="J86" s="8"/>
      <c r="K86" s="64" t="s">
        <v>26</v>
      </c>
      <c r="L86" s="8"/>
      <c r="M86" s="8"/>
      <c r="N86" s="21"/>
      <c r="O86" s="21"/>
      <c r="P86" s="297"/>
      <c r="Q86" s="430"/>
    </row>
    <row r="87" spans="1:17" ht="12.75">
      <c r="A87" s="19" t="s">
        <v>235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3">
        <v>3</v>
      </c>
      <c r="L87" s="23" t="s">
        <v>1</v>
      </c>
      <c r="M87" s="23"/>
      <c r="N87" s="50">
        <f>N88+N93</f>
        <v>79000</v>
      </c>
      <c r="O87" s="24">
        <f>O88+O93</f>
        <v>79000</v>
      </c>
      <c r="P87" s="292">
        <f>P88+P93</f>
        <v>79000</v>
      </c>
      <c r="Q87" s="434">
        <f aca="true" t="shared" si="6" ref="Q87:Q98">P87/O87</f>
        <v>1</v>
      </c>
    </row>
    <row r="88" spans="1:17" ht="12.75">
      <c r="A88" s="19" t="s">
        <v>235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6">
        <v>32</v>
      </c>
      <c r="L88" s="27" t="s">
        <v>6</v>
      </c>
      <c r="M88" s="28"/>
      <c r="N88" s="29">
        <f>N89+N91</f>
        <v>34000</v>
      </c>
      <c r="O88" s="32">
        <f>O89+O91</f>
        <v>34000</v>
      </c>
      <c r="P88" s="292">
        <f>P89+P91</f>
        <v>34000</v>
      </c>
      <c r="Q88" s="434">
        <f t="shared" si="6"/>
        <v>1</v>
      </c>
    </row>
    <row r="89" spans="1:17" ht="12.75" hidden="1">
      <c r="A89" s="19" t="s">
        <v>235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3">
        <v>322</v>
      </c>
      <c r="L89" s="517" t="s">
        <v>208</v>
      </c>
      <c r="M89" s="526"/>
      <c r="N89" s="50">
        <f>N90</f>
        <v>0</v>
      </c>
      <c r="O89" s="32">
        <f>O90</f>
        <v>0</v>
      </c>
      <c r="P89" s="292">
        <f>P90</f>
        <v>0</v>
      </c>
      <c r="Q89" s="434" t="e">
        <f t="shared" si="6"/>
        <v>#DIV/0!</v>
      </c>
    </row>
    <row r="90" spans="1:17" ht="12.75" hidden="1">
      <c r="A90" s="19" t="s">
        <v>235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6">
        <v>3221</v>
      </c>
      <c r="L90" s="26" t="s">
        <v>82</v>
      </c>
      <c r="M90" s="26"/>
      <c r="N90" s="29">
        <v>0</v>
      </c>
      <c r="O90" s="32">
        <v>0</v>
      </c>
      <c r="P90" s="292">
        <v>0</v>
      </c>
      <c r="Q90" s="434" t="e">
        <f t="shared" si="6"/>
        <v>#DIV/0!</v>
      </c>
    </row>
    <row r="91" spans="1:17" ht="12.75">
      <c r="A91" s="19" t="s">
        <v>235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3">
        <v>329</v>
      </c>
      <c r="L91" s="517" t="s">
        <v>35</v>
      </c>
      <c r="M91" s="526"/>
      <c r="N91" s="50">
        <f>N92</f>
        <v>34000</v>
      </c>
      <c r="O91" s="414">
        <f>O92</f>
        <v>34000</v>
      </c>
      <c r="P91" s="303">
        <f>P92</f>
        <v>34000</v>
      </c>
      <c r="Q91" s="434">
        <f t="shared" si="6"/>
        <v>1</v>
      </c>
    </row>
    <row r="92" spans="1:17" ht="12.75">
      <c r="A92" s="19" t="s">
        <v>235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3291</v>
      </c>
      <c r="L92" s="562" t="s">
        <v>207</v>
      </c>
      <c r="M92" s="539"/>
      <c r="N92" s="29">
        <v>34000</v>
      </c>
      <c r="O92" s="32">
        <v>34000</v>
      </c>
      <c r="P92" s="292">
        <v>34000</v>
      </c>
      <c r="Q92" s="434">
        <f t="shared" si="6"/>
        <v>1</v>
      </c>
    </row>
    <row r="93" spans="1:17" ht="12.75">
      <c r="A93" s="19" t="s">
        <v>235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26">
        <v>38</v>
      </c>
      <c r="L93" s="26" t="s">
        <v>12</v>
      </c>
      <c r="M93" s="26"/>
      <c r="N93" s="29">
        <f aca="true" t="shared" si="7" ref="N93:P94">N94</f>
        <v>45000</v>
      </c>
      <c r="O93" s="32">
        <f t="shared" si="7"/>
        <v>45000</v>
      </c>
      <c r="P93" s="292">
        <f t="shared" si="7"/>
        <v>45000</v>
      </c>
      <c r="Q93" s="434">
        <f t="shared" si="6"/>
        <v>1</v>
      </c>
    </row>
    <row r="94" spans="1:17" ht="12.75">
      <c r="A94" s="19" t="s">
        <v>235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183">
        <v>381</v>
      </c>
      <c r="L94" s="517" t="s">
        <v>13</v>
      </c>
      <c r="M94" s="526"/>
      <c r="N94" s="81">
        <f t="shared" si="7"/>
        <v>45000</v>
      </c>
      <c r="O94" s="445">
        <f t="shared" si="7"/>
        <v>45000</v>
      </c>
      <c r="P94" s="293">
        <f t="shared" si="7"/>
        <v>45000</v>
      </c>
      <c r="Q94" s="434">
        <f t="shared" si="6"/>
        <v>1</v>
      </c>
    </row>
    <row r="95" spans="1:17" ht="12.75">
      <c r="A95" s="19" t="s">
        <v>235</v>
      </c>
      <c r="B95" s="19">
        <v>1</v>
      </c>
      <c r="C95" s="19"/>
      <c r="D95" s="19">
        <v>3</v>
      </c>
      <c r="E95" s="19"/>
      <c r="F95" s="19">
        <v>5</v>
      </c>
      <c r="G95" s="19"/>
      <c r="H95" s="19"/>
      <c r="I95" s="19"/>
      <c r="J95" s="19">
        <v>116</v>
      </c>
      <c r="K95" s="26">
        <v>3811</v>
      </c>
      <c r="L95" s="538" t="s">
        <v>99</v>
      </c>
      <c r="M95" s="539"/>
      <c r="N95" s="29">
        <v>45000</v>
      </c>
      <c r="O95" s="32">
        <v>45000</v>
      </c>
      <c r="P95" s="292">
        <v>45000</v>
      </c>
      <c r="Q95" s="434">
        <f t="shared" si="6"/>
        <v>1</v>
      </c>
    </row>
    <row r="96" spans="1:17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73"/>
      <c r="L96" s="73" t="s">
        <v>124</v>
      </c>
      <c r="M96" s="73"/>
      <c r="N96" s="74">
        <f>N87</f>
        <v>79000</v>
      </c>
      <c r="O96" s="74">
        <f>O87</f>
        <v>79000</v>
      </c>
      <c r="P96" s="298">
        <f>P87</f>
        <v>79000</v>
      </c>
      <c r="Q96" s="457">
        <f t="shared" si="6"/>
        <v>1</v>
      </c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69"/>
      <c r="L97" s="68" t="s">
        <v>245</v>
      </c>
      <c r="M97" s="69"/>
      <c r="N97" s="75">
        <f>N96</f>
        <v>79000</v>
      </c>
      <c r="O97" s="75">
        <f>O96</f>
        <v>79000</v>
      </c>
      <c r="P97" s="301">
        <f>P96</f>
        <v>79000</v>
      </c>
      <c r="Q97" s="458">
        <f t="shared" si="6"/>
        <v>1</v>
      </c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270"/>
      <c r="L98" s="524" t="s">
        <v>236</v>
      </c>
      <c r="M98" s="525"/>
      <c r="N98" s="271">
        <f>N97+N82+N57</f>
        <v>747000</v>
      </c>
      <c r="O98" s="271">
        <f>O97+O82+O57</f>
        <v>747000</v>
      </c>
      <c r="P98" s="304">
        <f>P97+P82+P57</f>
        <v>619622</v>
      </c>
      <c r="Q98" s="459">
        <f t="shared" si="6"/>
        <v>0.8294805890227577</v>
      </c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46"/>
      <c r="L99" s="60"/>
      <c r="M99" s="46"/>
      <c r="N99" s="47"/>
      <c r="O99" s="72"/>
      <c r="P99" s="296"/>
      <c r="Q99" s="436"/>
    </row>
    <row r="100" spans="1:17" ht="12.75">
      <c r="A100" s="19"/>
      <c r="B100" s="3"/>
      <c r="C100" s="3"/>
      <c r="D100" s="3"/>
      <c r="E100" s="3"/>
      <c r="F100" s="3"/>
      <c r="G100" s="3"/>
      <c r="H100" s="3"/>
      <c r="I100" s="3"/>
      <c r="J100" s="3"/>
      <c r="K100" s="76" t="s">
        <v>240</v>
      </c>
      <c r="L100" s="551" t="s">
        <v>184</v>
      </c>
      <c r="M100" s="552"/>
      <c r="N100" s="10"/>
      <c r="O100" s="10"/>
      <c r="P100" s="289"/>
      <c r="Q100" s="431"/>
    </row>
    <row r="101" spans="1:17" ht="12.75" hidden="1">
      <c r="A101" s="54"/>
      <c r="B101" s="11"/>
      <c r="C101" s="11"/>
      <c r="D101" s="11"/>
      <c r="E101" s="11"/>
      <c r="F101" s="11"/>
      <c r="G101" s="11"/>
      <c r="H101" s="11"/>
      <c r="I101" s="11"/>
      <c r="J101" s="11"/>
      <c r="K101" s="63" t="s">
        <v>181</v>
      </c>
      <c r="L101" s="63" t="s">
        <v>184</v>
      </c>
      <c r="M101" s="11"/>
      <c r="N101" s="11"/>
      <c r="O101" s="11"/>
      <c r="P101" s="290"/>
      <c r="Q101" s="432"/>
    </row>
    <row r="102" spans="1:17" ht="12.75" hidden="1">
      <c r="A102" s="20" t="s">
        <v>242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248</v>
      </c>
      <c r="L102" s="495" t="s">
        <v>390</v>
      </c>
      <c r="M102" s="495"/>
      <c r="N102" s="77"/>
      <c r="O102" s="127"/>
      <c r="P102" s="300"/>
      <c r="Q102" s="438"/>
    </row>
    <row r="103" spans="1:17" ht="12.75" hidden="1">
      <c r="A103" s="20" t="s">
        <v>139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6" t="s">
        <v>26</v>
      </c>
      <c r="L103" s="78" t="s">
        <v>184</v>
      </c>
      <c r="M103" s="66"/>
      <c r="N103" s="77"/>
      <c r="O103" s="127"/>
      <c r="P103" s="300"/>
      <c r="Q103" s="438"/>
    </row>
    <row r="104" spans="1:17" ht="12.75">
      <c r="A104" s="19" t="s">
        <v>243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3">
        <v>3</v>
      </c>
      <c r="L104" s="23" t="s">
        <v>1</v>
      </c>
      <c r="M104" s="23"/>
      <c r="N104" s="50">
        <f>N105+N114+N120</f>
        <v>542900</v>
      </c>
      <c r="O104" s="32">
        <f>O105+O114+O120</f>
        <v>542900</v>
      </c>
      <c r="P104" s="292">
        <f>P105+P114+P120</f>
        <v>542900</v>
      </c>
      <c r="Q104" s="434">
        <f aca="true" t="shared" si="8" ref="Q104:Q125">P104/O104</f>
        <v>1</v>
      </c>
    </row>
    <row r="105" spans="1:17" ht="12.75">
      <c r="A105" s="19" t="s">
        <v>243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6">
        <v>31</v>
      </c>
      <c r="L105" s="26" t="s">
        <v>199</v>
      </c>
      <c r="M105" s="26"/>
      <c r="N105" s="29">
        <f>N106+N109+N111</f>
        <v>483800</v>
      </c>
      <c r="O105" s="32">
        <f>O106+O109+O111</f>
        <v>483800</v>
      </c>
      <c r="P105" s="292">
        <f>P106+P109+P111</f>
        <v>483800</v>
      </c>
      <c r="Q105" s="434">
        <f t="shared" si="8"/>
        <v>1</v>
      </c>
    </row>
    <row r="106" spans="1:17" ht="12.75">
      <c r="A106" s="19" t="s">
        <v>243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3">
        <v>311</v>
      </c>
      <c r="L106" s="517" t="s">
        <v>201</v>
      </c>
      <c r="M106" s="526"/>
      <c r="N106" s="50">
        <f>N107+N108</f>
        <v>410000</v>
      </c>
      <c r="O106" s="24">
        <f>O107+O108</f>
        <v>410000</v>
      </c>
      <c r="P106" s="292">
        <f>P107+P108</f>
        <v>410000</v>
      </c>
      <c r="Q106" s="434">
        <f t="shared" si="8"/>
        <v>1</v>
      </c>
    </row>
    <row r="107" spans="1:17" ht="12.75">
      <c r="A107" s="19" t="s">
        <v>243</v>
      </c>
      <c r="B107" s="19">
        <v>1</v>
      </c>
      <c r="C107" s="19"/>
      <c r="D107" s="19">
        <v>3</v>
      </c>
      <c r="E107" s="19"/>
      <c r="F107" s="19">
        <v>5</v>
      </c>
      <c r="G107" s="19"/>
      <c r="H107" s="19"/>
      <c r="I107" s="19"/>
      <c r="J107" s="19">
        <v>111</v>
      </c>
      <c r="K107" s="26">
        <v>3111</v>
      </c>
      <c r="L107" s="538" t="s">
        <v>200</v>
      </c>
      <c r="M107" s="539"/>
      <c r="N107" s="29">
        <v>410000</v>
      </c>
      <c r="O107" s="32">
        <v>410000</v>
      </c>
      <c r="P107" s="292">
        <v>410000</v>
      </c>
      <c r="Q107" s="434">
        <f t="shared" si="8"/>
        <v>1</v>
      </c>
    </row>
    <row r="108" spans="1:17" ht="12.75" hidden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6">
        <v>3113</v>
      </c>
      <c r="L108" s="30" t="s">
        <v>152</v>
      </c>
      <c r="M108" s="31"/>
      <c r="N108" s="29">
        <v>0</v>
      </c>
      <c r="O108" s="32">
        <v>0</v>
      </c>
      <c r="P108" s="292">
        <v>0</v>
      </c>
      <c r="Q108" s="434" t="e">
        <f t="shared" si="8"/>
        <v>#DIV/0!</v>
      </c>
    </row>
    <row r="109" spans="1:17" ht="12.75" hidden="1">
      <c r="A109" s="19" t="s">
        <v>243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3">
        <v>312</v>
      </c>
      <c r="L109" s="48" t="s">
        <v>4</v>
      </c>
      <c r="M109" s="49"/>
      <c r="N109" s="50">
        <f>N110</f>
        <v>0</v>
      </c>
      <c r="O109" s="32">
        <f>O110</f>
        <v>0</v>
      </c>
      <c r="P109" s="292">
        <f>P110</f>
        <v>0</v>
      </c>
      <c r="Q109" s="434" t="e">
        <f t="shared" si="8"/>
        <v>#DIV/0!</v>
      </c>
    </row>
    <row r="110" spans="1:17" ht="12.75" hidden="1">
      <c r="A110" s="19" t="s">
        <v>243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6">
        <v>3121</v>
      </c>
      <c r="L110" s="30" t="s">
        <v>4</v>
      </c>
      <c r="M110" s="31"/>
      <c r="N110" s="29">
        <v>0</v>
      </c>
      <c r="O110" s="32">
        <v>0</v>
      </c>
      <c r="P110" s="292">
        <v>0</v>
      </c>
      <c r="Q110" s="434" t="e">
        <f t="shared" si="8"/>
        <v>#DIV/0!</v>
      </c>
    </row>
    <row r="111" spans="1:17" ht="12.75">
      <c r="A111" s="19" t="s">
        <v>243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3">
        <v>313</v>
      </c>
      <c r="L111" s="48" t="s">
        <v>5</v>
      </c>
      <c r="M111" s="49"/>
      <c r="N111" s="50">
        <f>N112+N113</f>
        <v>73800</v>
      </c>
      <c r="O111" s="32">
        <f>O112+O113</f>
        <v>73800</v>
      </c>
      <c r="P111" s="444">
        <f>P112+P113</f>
        <v>73800</v>
      </c>
      <c r="Q111" s="434">
        <f t="shared" si="8"/>
        <v>1</v>
      </c>
    </row>
    <row r="112" spans="1:17" ht="12.75">
      <c r="A112" s="19" t="s">
        <v>243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3132</v>
      </c>
      <c r="L112" s="30" t="s">
        <v>202</v>
      </c>
      <c r="M112" s="31"/>
      <c r="N112" s="29">
        <v>66000</v>
      </c>
      <c r="O112" s="32">
        <v>66000</v>
      </c>
      <c r="P112" s="292">
        <v>66000</v>
      </c>
      <c r="Q112" s="434">
        <f t="shared" si="8"/>
        <v>1</v>
      </c>
    </row>
    <row r="113" spans="1:17" ht="12.75">
      <c r="A113" s="19" t="s">
        <v>243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3133</v>
      </c>
      <c r="L113" s="538" t="s">
        <v>204</v>
      </c>
      <c r="M113" s="539"/>
      <c r="N113" s="29">
        <v>7800</v>
      </c>
      <c r="O113" s="32">
        <v>7800</v>
      </c>
      <c r="P113" s="292">
        <v>7800</v>
      </c>
      <c r="Q113" s="434">
        <f t="shared" si="8"/>
        <v>1</v>
      </c>
    </row>
    <row r="114" spans="1:17" ht="12.75">
      <c r="A114" s="19" t="s">
        <v>243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6">
        <v>32</v>
      </c>
      <c r="L114" s="30" t="s">
        <v>6</v>
      </c>
      <c r="M114" s="31"/>
      <c r="N114" s="29">
        <f>N115+N117</f>
        <v>59100</v>
      </c>
      <c r="O114" s="32">
        <f>O115+O117</f>
        <v>59100</v>
      </c>
      <c r="P114" s="292">
        <f>P115+P117</f>
        <v>59100</v>
      </c>
      <c r="Q114" s="434">
        <f t="shared" si="8"/>
        <v>1</v>
      </c>
    </row>
    <row r="115" spans="1:17" ht="12.75">
      <c r="A115" s="19" t="s">
        <v>243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3">
        <v>321</v>
      </c>
      <c r="L115" s="23" t="s">
        <v>7</v>
      </c>
      <c r="M115" s="23"/>
      <c r="N115" s="50">
        <f>N116</f>
        <v>4100</v>
      </c>
      <c r="O115" s="32">
        <f>O116</f>
        <v>4100</v>
      </c>
      <c r="P115" s="292">
        <f>P116</f>
        <v>4100</v>
      </c>
      <c r="Q115" s="434">
        <f t="shared" si="8"/>
        <v>1</v>
      </c>
    </row>
    <row r="116" spans="1:17" ht="12.75">
      <c r="A116" s="19" t="s">
        <v>243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6">
        <v>3212</v>
      </c>
      <c r="L116" s="26" t="s">
        <v>367</v>
      </c>
      <c r="M116" s="26"/>
      <c r="N116" s="29">
        <v>4100</v>
      </c>
      <c r="O116" s="32">
        <v>4100</v>
      </c>
      <c r="P116" s="292">
        <v>4100</v>
      </c>
      <c r="Q116" s="434">
        <f t="shared" si="8"/>
        <v>1</v>
      </c>
    </row>
    <row r="117" spans="1:17" ht="12.75">
      <c r="A117" s="19" t="s">
        <v>243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3">
        <v>329</v>
      </c>
      <c r="L117" s="517" t="s">
        <v>35</v>
      </c>
      <c r="M117" s="526"/>
      <c r="N117" s="50">
        <f>N118+N119</f>
        <v>55000</v>
      </c>
      <c r="O117" s="32">
        <f>O118+O119</f>
        <v>55000</v>
      </c>
      <c r="P117" s="292">
        <f>P118+P119</f>
        <v>55000</v>
      </c>
      <c r="Q117" s="434">
        <f t="shared" si="8"/>
        <v>1</v>
      </c>
    </row>
    <row r="118" spans="1:17" ht="12.75">
      <c r="A118" s="19" t="s">
        <v>243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3293</v>
      </c>
      <c r="L118" s="30" t="s">
        <v>76</v>
      </c>
      <c r="M118" s="31"/>
      <c r="N118" s="29">
        <v>52000</v>
      </c>
      <c r="O118" s="32">
        <v>52000</v>
      </c>
      <c r="P118" s="292">
        <v>52000</v>
      </c>
      <c r="Q118" s="434">
        <f t="shared" si="8"/>
        <v>1</v>
      </c>
    </row>
    <row r="119" spans="1:17" ht="13.5" thickBot="1">
      <c r="A119" s="19" t="s">
        <v>243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26">
        <v>3299</v>
      </c>
      <c r="L119" s="26" t="s">
        <v>205</v>
      </c>
      <c r="M119" s="26"/>
      <c r="N119" s="29">
        <v>3000</v>
      </c>
      <c r="O119" s="32">
        <v>3000</v>
      </c>
      <c r="P119" s="442">
        <v>3000</v>
      </c>
      <c r="Q119" s="434">
        <f t="shared" si="8"/>
        <v>1</v>
      </c>
    </row>
    <row r="120" spans="1:17" ht="13.5" hidden="1" thickBot="1">
      <c r="A120" s="19" t="s">
        <v>243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34">
        <v>38</v>
      </c>
      <c r="L120" s="41" t="s">
        <v>176</v>
      </c>
      <c r="M120" s="80"/>
      <c r="N120" s="81">
        <f>N121</f>
        <v>0</v>
      </c>
      <c r="O120" s="36">
        <f>O121</f>
        <v>0</v>
      </c>
      <c r="P120" s="309">
        <f>P121</f>
        <v>0</v>
      </c>
      <c r="Q120" s="434" t="e">
        <f t="shared" si="8"/>
        <v>#DIV/0!</v>
      </c>
    </row>
    <row r="121" spans="1:17" ht="13.5" hidden="1" thickBot="1">
      <c r="A121" s="19" t="s">
        <v>243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183">
        <v>381</v>
      </c>
      <c r="L121" s="517" t="s">
        <v>176</v>
      </c>
      <c r="M121" s="526"/>
      <c r="N121" s="81"/>
      <c r="O121" s="36"/>
      <c r="P121" s="293"/>
      <c r="Q121" s="434" t="e">
        <f t="shared" si="8"/>
        <v>#DIV/0!</v>
      </c>
    </row>
    <row r="122" spans="1:17" ht="13.5" hidden="1" thickBot="1">
      <c r="A122" s="19" t="s">
        <v>243</v>
      </c>
      <c r="B122" s="19">
        <v>1</v>
      </c>
      <c r="C122" s="19"/>
      <c r="D122" s="19">
        <v>3</v>
      </c>
      <c r="E122" s="19"/>
      <c r="F122" s="19">
        <v>5</v>
      </c>
      <c r="G122" s="19"/>
      <c r="H122" s="19"/>
      <c r="I122" s="19"/>
      <c r="J122" s="19">
        <v>111</v>
      </c>
      <c r="K122" s="34">
        <v>3811</v>
      </c>
      <c r="L122" s="41" t="s">
        <v>99</v>
      </c>
      <c r="M122" s="80"/>
      <c r="N122" s="81"/>
      <c r="O122" s="36"/>
      <c r="P122" s="293"/>
      <c r="Q122" s="434" t="e">
        <f t="shared" si="8"/>
        <v>#DIV/0!</v>
      </c>
    </row>
    <row r="123" spans="1:17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82"/>
      <c r="L123" s="83" t="s">
        <v>124</v>
      </c>
      <c r="M123" s="82"/>
      <c r="N123" s="84">
        <f>N104</f>
        <v>542900</v>
      </c>
      <c r="O123" s="84">
        <f>O104</f>
        <v>542900</v>
      </c>
      <c r="P123" s="310">
        <f>P104</f>
        <v>542900</v>
      </c>
      <c r="Q123" s="460">
        <f t="shared" si="8"/>
        <v>1</v>
      </c>
    </row>
    <row r="124" spans="1:17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68"/>
      <c r="L124" s="492" t="s">
        <v>246</v>
      </c>
      <c r="M124" s="494"/>
      <c r="N124" s="85">
        <f aca="true" t="shared" si="9" ref="N124:P125">N123</f>
        <v>542900</v>
      </c>
      <c r="O124" s="421">
        <f t="shared" si="9"/>
        <v>542900</v>
      </c>
      <c r="P124" s="301">
        <f t="shared" si="9"/>
        <v>542900</v>
      </c>
      <c r="Q124" s="458">
        <f t="shared" si="8"/>
        <v>1</v>
      </c>
    </row>
    <row r="125" spans="1:17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86"/>
      <c r="L125" s="524" t="s">
        <v>238</v>
      </c>
      <c r="M125" s="525"/>
      <c r="N125" s="87">
        <f t="shared" si="9"/>
        <v>542900</v>
      </c>
      <c r="O125" s="422">
        <f t="shared" si="9"/>
        <v>542900</v>
      </c>
      <c r="P125" s="304">
        <f t="shared" si="9"/>
        <v>542900</v>
      </c>
      <c r="Q125" s="459">
        <f t="shared" si="8"/>
        <v>1</v>
      </c>
    </row>
    <row r="126" spans="1:17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60"/>
      <c r="L126" s="60"/>
      <c r="M126" s="60"/>
      <c r="N126" s="62"/>
      <c r="O126" s="72"/>
      <c r="P126" s="296"/>
      <c r="Q126" s="436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8"/>
      <c r="O127" s="88"/>
      <c r="P127" s="305"/>
      <c r="Q127" s="401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9" t="s">
        <v>182</v>
      </c>
      <c r="L128" s="76" t="s">
        <v>253</v>
      </c>
      <c r="M128" s="9"/>
      <c r="N128" s="90"/>
      <c r="O128" s="90"/>
      <c r="P128" s="306"/>
      <c r="Q128" s="431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2" t="s">
        <v>117</v>
      </c>
      <c r="L129" s="11" t="s">
        <v>73</v>
      </c>
      <c r="M129" s="11"/>
      <c r="N129" s="91"/>
      <c r="O129" s="91"/>
      <c r="P129" s="307"/>
      <c r="Q129" s="432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>
        <v>100</v>
      </c>
      <c r="K130" s="4" t="s">
        <v>72</v>
      </c>
      <c r="L130" s="4" t="s">
        <v>38</v>
      </c>
      <c r="M130" s="4"/>
      <c r="N130" s="89"/>
      <c r="O130" s="89"/>
      <c r="P130" s="308"/>
      <c r="Q130" s="401"/>
    </row>
    <row r="131" spans="1:17" ht="12.75">
      <c r="A131" s="20" t="s">
        <v>250</v>
      </c>
      <c r="B131" s="8"/>
      <c r="C131" s="8"/>
      <c r="D131" s="8"/>
      <c r="E131" s="8"/>
      <c r="F131" s="8"/>
      <c r="G131" s="8"/>
      <c r="H131" s="8"/>
      <c r="I131" s="8"/>
      <c r="J131" s="8"/>
      <c r="K131" s="64" t="s">
        <v>249</v>
      </c>
      <c r="L131" s="64" t="s">
        <v>391</v>
      </c>
      <c r="M131" s="64"/>
      <c r="N131" s="21"/>
      <c r="O131" s="21"/>
      <c r="P131" s="297"/>
      <c r="Q131" s="430"/>
    </row>
    <row r="132" spans="1:17" ht="12.75">
      <c r="A132" s="20" t="s">
        <v>251</v>
      </c>
      <c r="B132" s="8"/>
      <c r="C132" s="8"/>
      <c r="D132" s="8"/>
      <c r="E132" s="8"/>
      <c r="F132" s="8"/>
      <c r="G132" s="8"/>
      <c r="H132" s="8"/>
      <c r="I132" s="8"/>
      <c r="J132" s="8">
        <v>111</v>
      </c>
      <c r="K132" s="64" t="s">
        <v>26</v>
      </c>
      <c r="L132" s="8" t="s">
        <v>73</v>
      </c>
      <c r="M132" s="8"/>
      <c r="N132" s="21"/>
      <c r="O132" s="21"/>
      <c r="P132" s="297"/>
      <c r="Q132" s="430"/>
    </row>
    <row r="133" spans="1:17" ht="12.75">
      <c r="A133" s="19" t="s">
        <v>251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3">
        <v>3</v>
      </c>
      <c r="L133" s="517" t="s">
        <v>216</v>
      </c>
      <c r="M133" s="526"/>
      <c r="N133" s="50">
        <f>N134+N150+N192+N196+N203</f>
        <v>1370000</v>
      </c>
      <c r="O133" s="32">
        <f>O134+O150+O192+O196+O203</f>
        <v>1370000</v>
      </c>
      <c r="P133" s="292">
        <f>P134+P150+P192+P196+P203</f>
        <v>1212000</v>
      </c>
      <c r="Q133" s="434">
        <f aca="true" t="shared" si="10" ref="Q133:Q164">P133/O133</f>
        <v>0.8846715328467153</v>
      </c>
    </row>
    <row r="134" spans="1:17" ht="12.75">
      <c r="A134" s="19" t="s">
        <v>251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6">
        <v>31</v>
      </c>
      <c r="L134" s="538" t="s">
        <v>214</v>
      </c>
      <c r="M134" s="539"/>
      <c r="N134" s="29">
        <f>N135+N139+N146</f>
        <v>493000</v>
      </c>
      <c r="O134" s="32">
        <f>O135+O139+O146</f>
        <v>493000</v>
      </c>
      <c r="P134" s="292">
        <f>P135+P139+P146</f>
        <v>493000</v>
      </c>
      <c r="Q134" s="434">
        <f t="shared" si="10"/>
        <v>1</v>
      </c>
    </row>
    <row r="135" spans="1:17" ht="12.75">
      <c r="A135" s="19" t="s">
        <v>251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3">
        <v>311</v>
      </c>
      <c r="L135" s="517" t="s">
        <v>215</v>
      </c>
      <c r="M135" s="526"/>
      <c r="N135" s="50">
        <f>N136+N137+N138</f>
        <v>373000</v>
      </c>
      <c r="O135" s="32">
        <f>O136+O137+O138</f>
        <v>373000</v>
      </c>
      <c r="P135" s="292">
        <f>P136+P137+P138</f>
        <v>373000</v>
      </c>
      <c r="Q135" s="434">
        <f t="shared" si="10"/>
        <v>1</v>
      </c>
    </row>
    <row r="136" spans="1:17" ht="12" customHeight="1">
      <c r="A136" s="19" t="s">
        <v>251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538" t="s">
        <v>162</v>
      </c>
      <c r="M136" s="539"/>
      <c r="N136" s="29">
        <v>370000</v>
      </c>
      <c r="O136" s="32">
        <v>370000</v>
      </c>
      <c r="P136" s="292">
        <v>370000</v>
      </c>
      <c r="Q136" s="434">
        <f t="shared" si="10"/>
        <v>1</v>
      </c>
    </row>
    <row r="137" spans="1:17" ht="12.75" hidden="1">
      <c r="A137" s="19" t="s">
        <v>251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3111</v>
      </c>
      <c r="L137" s="30" t="s">
        <v>209</v>
      </c>
      <c r="M137" s="31"/>
      <c r="N137" s="29">
        <v>0</v>
      </c>
      <c r="O137" s="32">
        <v>0</v>
      </c>
      <c r="P137" s="292">
        <v>0</v>
      </c>
      <c r="Q137" s="434" t="e">
        <f t="shared" si="10"/>
        <v>#DIV/0!</v>
      </c>
    </row>
    <row r="138" spans="1:17" ht="12.75">
      <c r="A138" s="19" t="s">
        <v>251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6">
        <v>3113</v>
      </c>
      <c r="L138" s="26" t="s">
        <v>152</v>
      </c>
      <c r="M138" s="26"/>
      <c r="N138" s="29">
        <v>3000</v>
      </c>
      <c r="O138" s="32">
        <v>3000</v>
      </c>
      <c r="P138" s="292">
        <v>3000</v>
      </c>
      <c r="Q138" s="434">
        <f t="shared" si="10"/>
        <v>1</v>
      </c>
    </row>
    <row r="139" spans="1:17" ht="12.75">
      <c r="A139" s="19" t="s">
        <v>251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3">
        <v>312</v>
      </c>
      <c r="L139" s="517" t="s">
        <v>4</v>
      </c>
      <c r="M139" s="526"/>
      <c r="N139" s="50">
        <f>N140+N141+N142+N143+N144+N145</f>
        <v>50000</v>
      </c>
      <c r="O139" s="32">
        <f>O140+O141+O142+O143+O144+O145</f>
        <v>50000</v>
      </c>
      <c r="P139" s="292">
        <f>P140+P141+P142+P143+P144+P145</f>
        <v>50000</v>
      </c>
      <c r="Q139" s="434">
        <f t="shared" si="10"/>
        <v>1</v>
      </c>
    </row>
    <row r="140" spans="1:17" ht="12.75">
      <c r="A140" s="19" t="s">
        <v>251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538" t="s">
        <v>4</v>
      </c>
      <c r="M140" s="539"/>
      <c r="N140" s="29">
        <v>20000</v>
      </c>
      <c r="O140" s="32">
        <v>20000</v>
      </c>
      <c r="P140" s="292">
        <v>20000</v>
      </c>
      <c r="Q140" s="434">
        <f t="shared" si="10"/>
        <v>1</v>
      </c>
    </row>
    <row r="141" spans="1:17" ht="12.75" hidden="1">
      <c r="A141" s="19" t="s">
        <v>251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26" t="s">
        <v>143</v>
      </c>
      <c r="M141" s="26"/>
      <c r="N141" s="29">
        <v>0</v>
      </c>
      <c r="O141" s="32">
        <v>0</v>
      </c>
      <c r="P141" s="292">
        <v>0</v>
      </c>
      <c r="Q141" s="434" t="e">
        <f t="shared" si="10"/>
        <v>#DIV/0!</v>
      </c>
    </row>
    <row r="142" spans="1:17" ht="12.75" hidden="1">
      <c r="A142" s="19" t="s">
        <v>251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538" t="s">
        <v>144</v>
      </c>
      <c r="M142" s="539"/>
      <c r="N142" s="29">
        <v>0</v>
      </c>
      <c r="O142" s="32">
        <v>0</v>
      </c>
      <c r="P142" s="292">
        <v>0</v>
      </c>
      <c r="Q142" s="434" t="e">
        <f t="shared" si="10"/>
        <v>#DIV/0!</v>
      </c>
    </row>
    <row r="143" spans="1:17" ht="12.75" hidden="1">
      <c r="A143" s="19" t="s">
        <v>251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538" t="s">
        <v>210</v>
      </c>
      <c r="M143" s="539"/>
      <c r="N143" s="29">
        <v>0</v>
      </c>
      <c r="O143" s="32">
        <v>0</v>
      </c>
      <c r="P143" s="292">
        <v>0</v>
      </c>
      <c r="Q143" s="434" t="e">
        <f t="shared" si="10"/>
        <v>#DIV/0!</v>
      </c>
    </row>
    <row r="144" spans="1:17" ht="12.75">
      <c r="A144" s="19" t="s">
        <v>251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30" t="s">
        <v>211</v>
      </c>
      <c r="M144" s="31"/>
      <c r="N144" s="29">
        <v>30000</v>
      </c>
      <c r="O144" s="32">
        <v>30000</v>
      </c>
      <c r="P144" s="292">
        <v>30000</v>
      </c>
      <c r="Q144" s="434">
        <f t="shared" si="10"/>
        <v>1</v>
      </c>
    </row>
    <row r="145" spans="1:17" ht="12.75" hidden="1">
      <c r="A145" s="19" t="s">
        <v>251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6">
        <v>3121</v>
      </c>
      <c r="L145" s="538" t="s">
        <v>212</v>
      </c>
      <c r="M145" s="539"/>
      <c r="N145" s="29">
        <v>0</v>
      </c>
      <c r="O145" s="32">
        <v>0</v>
      </c>
      <c r="P145" s="292">
        <v>0</v>
      </c>
      <c r="Q145" s="434" t="e">
        <f t="shared" si="10"/>
        <v>#DIV/0!</v>
      </c>
    </row>
    <row r="146" spans="1:17" ht="12.75">
      <c r="A146" s="19" t="s">
        <v>251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3">
        <v>313</v>
      </c>
      <c r="L146" s="48" t="s">
        <v>5</v>
      </c>
      <c r="M146" s="49"/>
      <c r="N146" s="50">
        <f>N147+N148+N149</f>
        <v>70000</v>
      </c>
      <c r="O146" s="32">
        <f>O147+O148+O149</f>
        <v>70000</v>
      </c>
      <c r="P146" s="292">
        <f>P147+P148+P149</f>
        <v>70000</v>
      </c>
      <c r="Q146" s="434">
        <f t="shared" si="10"/>
        <v>1</v>
      </c>
    </row>
    <row r="147" spans="1:17" ht="12.75" hidden="1">
      <c r="A147" s="19" t="s">
        <v>251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3131</v>
      </c>
      <c r="L147" s="538" t="s">
        <v>213</v>
      </c>
      <c r="M147" s="539"/>
      <c r="N147" s="29"/>
      <c r="O147" s="32"/>
      <c r="P147" s="292"/>
      <c r="Q147" s="434" t="e">
        <f t="shared" si="10"/>
        <v>#DIV/0!</v>
      </c>
    </row>
    <row r="148" spans="1:17" ht="12.75">
      <c r="A148" s="19" t="s">
        <v>251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3132</v>
      </c>
      <c r="L148" s="538" t="s">
        <v>203</v>
      </c>
      <c r="M148" s="539"/>
      <c r="N148" s="29">
        <v>62000</v>
      </c>
      <c r="O148" s="32">
        <v>62000</v>
      </c>
      <c r="P148" s="292">
        <v>62000</v>
      </c>
      <c r="Q148" s="434">
        <f t="shared" si="10"/>
        <v>1</v>
      </c>
    </row>
    <row r="149" spans="1:17" ht="12.75">
      <c r="A149" s="19" t="s">
        <v>251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3133</v>
      </c>
      <c r="L149" s="538" t="s">
        <v>218</v>
      </c>
      <c r="M149" s="539"/>
      <c r="N149" s="29">
        <v>8000</v>
      </c>
      <c r="O149" s="32">
        <v>8000</v>
      </c>
      <c r="P149" s="292">
        <v>8000</v>
      </c>
      <c r="Q149" s="434">
        <f t="shared" si="10"/>
        <v>1</v>
      </c>
    </row>
    <row r="150" spans="1:17" ht="12.75">
      <c r="A150" s="19" t="s">
        <v>251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6">
        <v>32</v>
      </c>
      <c r="L150" s="27" t="s">
        <v>6</v>
      </c>
      <c r="M150" s="28"/>
      <c r="N150" s="29">
        <f>N151+N156+N161+N183+N186</f>
        <v>740000</v>
      </c>
      <c r="O150" s="32">
        <f>O151+O156+O161+O183+O186</f>
        <v>740000</v>
      </c>
      <c r="P150" s="292">
        <f>P151+P156+P161+P183+P186</f>
        <v>663000</v>
      </c>
      <c r="Q150" s="434">
        <f t="shared" si="10"/>
        <v>0.8959459459459459</v>
      </c>
    </row>
    <row r="151" spans="1:17" ht="12.75">
      <c r="A151" s="19" t="s">
        <v>251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3">
        <v>321</v>
      </c>
      <c r="L151" s="23" t="s">
        <v>7</v>
      </c>
      <c r="M151" s="23"/>
      <c r="N151" s="50">
        <f>N152+N153+N154+N155</f>
        <v>95000</v>
      </c>
      <c r="O151" s="32">
        <f>O152+O153+O154+O155</f>
        <v>95000</v>
      </c>
      <c r="P151" s="292">
        <f>P152+P153+P154+P155</f>
        <v>95000</v>
      </c>
      <c r="Q151" s="434">
        <f t="shared" si="10"/>
        <v>1</v>
      </c>
    </row>
    <row r="152" spans="1:17" ht="12.75">
      <c r="A152" s="19" t="s">
        <v>251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3211</v>
      </c>
      <c r="L152" s="26" t="s">
        <v>79</v>
      </c>
      <c r="M152" s="26"/>
      <c r="N152" s="29">
        <v>25000</v>
      </c>
      <c r="O152" s="32">
        <v>25000</v>
      </c>
      <c r="P152" s="292">
        <v>20000</v>
      </c>
      <c r="Q152" s="434">
        <f t="shared" si="10"/>
        <v>0.8</v>
      </c>
    </row>
    <row r="153" spans="1:17" ht="12.75">
      <c r="A153" s="19" t="s">
        <v>251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3212</v>
      </c>
      <c r="L153" s="26" t="s">
        <v>163</v>
      </c>
      <c r="M153" s="26"/>
      <c r="N153" s="29">
        <v>40000</v>
      </c>
      <c r="O153" s="32">
        <v>40000</v>
      </c>
      <c r="P153" s="292">
        <v>40000</v>
      </c>
      <c r="Q153" s="434">
        <f t="shared" si="10"/>
        <v>1</v>
      </c>
    </row>
    <row r="154" spans="1:17" ht="12.75">
      <c r="A154" s="19" t="s">
        <v>251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3213</v>
      </c>
      <c r="L154" s="26" t="s">
        <v>81</v>
      </c>
      <c r="M154" s="26"/>
      <c r="N154" s="29">
        <v>15000</v>
      </c>
      <c r="O154" s="32">
        <v>15000</v>
      </c>
      <c r="P154" s="292">
        <v>5000</v>
      </c>
      <c r="Q154" s="434">
        <f t="shared" si="10"/>
        <v>0.3333333333333333</v>
      </c>
    </row>
    <row r="155" spans="1:17" ht="12.75">
      <c r="A155" s="19" t="s">
        <v>251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6">
        <v>3214</v>
      </c>
      <c r="L155" s="26" t="s">
        <v>145</v>
      </c>
      <c r="M155" s="26"/>
      <c r="N155" s="29">
        <v>15000</v>
      </c>
      <c r="O155" s="32">
        <v>15000</v>
      </c>
      <c r="P155" s="292">
        <v>30000</v>
      </c>
      <c r="Q155" s="434">
        <f t="shared" si="10"/>
        <v>2</v>
      </c>
    </row>
    <row r="156" spans="1:17" ht="12.75">
      <c r="A156" s="19" t="s">
        <v>251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111</v>
      </c>
      <c r="K156" s="23">
        <v>322</v>
      </c>
      <c r="L156" s="23" t="s">
        <v>27</v>
      </c>
      <c r="M156" s="23"/>
      <c r="N156" s="50">
        <f>N157+N158+N159+N160</f>
        <v>156000</v>
      </c>
      <c r="O156" s="32">
        <f>O157+O158+O159+O160</f>
        <v>156000</v>
      </c>
      <c r="P156" s="292">
        <f>P157+P158+P159+P160</f>
        <v>169000</v>
      </c>
      <c r="Q156" s="434">
        <f t="shared" si="10"/>
        <v>1.0833333333333333</v>
      </c>
    </row>
    <row r="157" spans="1:17" ht="12.75">
      <c r="A157" s="19" t="s">
        <v>251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19">
        <v>133</v>
      </c>
      <c r="K157" s="26">
        <v>3221</v>
      </c>
      <c r="L157" s="26" t="s">
        <v>82</v>
      </c>
      <c r="M157" s="26"/>
      <c r="N157" s="29">
        <v>45000</v>
      </c>
      <c r="O157" s="32">
        <v>45000</v>
      </c>
      <c r="P157" s="292">
        <v>45000</v>
      </c>
      <c r="Q157" s="434">
        <f t="shared" si="10"/>
        <v>1</v>
      </c>
    </row>
    <row r="158" spans="1:17" ht="12.75">
      <c r="A158" s="19" t="s">
        <v>251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94" t="s">
        <v>252</v>
      </c>
      <c r="K158" s="26">
        <v>3223</v>
      </c>
      <c r="L158" s="27" t="s">
        <v>83</v>
      </c>
      <c r="M158" s="28"/>
      <c r="N158" s="29">
        <v>100000</v>
      </c>
      <c r="O158" s="32">
        <v>100000</v>
      </c>
      <c r="P158" s="292">
        <v>100000</v>
      </c>
      <c r="Q158" s="434">
        <f t="shared" si="10"/>
        <v>1</v>
      </c>
    </row>
    <row r="159" spans="1:17" ht="12.75">
      <c r="A159" s="19" t="s">
        <v>251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3225</v>
      </c>
      <c r="L159" s="26" t="s">
        <v>84</v>
      </c>
      <c r="M159" s="26"/>
      <c r="N159" s="29">
        <v>10000</v>
      </c>
      <c r="O159" s="32">
        <v>10000</v>
      </c>
      <c r="P159" s="292">
        <v>20000</v>
      </c>
      <c r="Q159" s="434">
        <f t="shared" si="10"/>
        <v>2</v>
      </c>
    </row>
    <row r="160" spans="1:17" ht="12.75">
      <c r="A160" s="19" t="s">
        <v>251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6">
        <v>3227</v>
      </c>
      <c r="L160" s="26" t="s">
        <v>132</v>
      </c>
      <c r="M160" s="26"/>
      <c r="N160" s="29">
        <v>1000</v>
      </c>
      <c r="O160" s="32">
        <v>1000</v>
      </c>
      <c r="P160" s="292">
        <v>4000</v>
      </c>
      <c r="Q160" s="434">
        <f t="shared" si="10"/>
        <v>4</v>
      </c>
    </row>
    <row r="161" spans="1:17" ht="12.75">
      <c r="A161" s="19" t="s">
        <v>251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3">
        <v>323</v>
      </c>
      <c r="L161" s="23" t="s">
        <v>8</v>
      </c>
      <c r="M161" s="23"/>
      <c r="N161" s="50">
        <f>N162+N163+N164+N165+N166+N167+N168+N169+N170+N171+N172+N173+N174+N175+N176+N177+N178+N180+N181+N182+N179</f>
        <v>441500</v>
      </c>
      <c r="O161" s="32">
        <f>O162+O163+O164+O165+O166+O167+O168+O169+O170+O171+O172+O173+O174+O175+O176+O177+O178+O180+O181+O182+O179</f>
        <v>441500</v>
      </c>
      <c r="P161" s="292">
        <f>P162+P163+P164+P165+P166+P167+P168+P169+P170+P171+P172+P173+P174+P175+P176+P177+P178+P180+P181+P182+P179</f>
        <v>372000</v>
      </c>
      <c r="Q161" s="434">
        <f t="shared" si="10"/>
        <v>0.8425821064552661</v>
      </c>
    </row>
    <row r="162" spans="1:17" ht="12.75">
      <c r="A162" s="19" t="s">
        <v>251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3231</v>
      </c>
      <c r="L162" s="26" t="s">
        <v>85</v>
      </c>
      <c r="M162" s="92"/>
      <c r="N162" s="29">
        <v>75000</v>
      </c>
      <c r="O162" s="32">
        <v>75000</v>
      </c>
      <c r="P162" s="292">
        <v>55000</v>
      </c>
      <c r="Q162" s="434">
        <f t="shared" si="10"/>
        <v>0.7333333333333333</v>
      </c>
    </row>
    <row r="163" spans="1:17" ht="12.75">
      <c r="A163" s="19" t="s">
        <v>251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86</v>
      </c>
      <c r="M163" s="92"/>
      <c r="N163" s="29">
        <v>15000</v>
      </c>
      <c r="O163" s="32">
        <v>15000</v>
      </c>
      <c r="P163" s="292">
        <v>20000</v>
      </c>
      <c r="Q163" s="434">
        <f t="shared" si="10"/>
        <v>1.3333333333333333</v>
      </c>
    </row>
    <row r="164" spans="1:17" ht="12.75">
      <c r="A164" s="19" t="s">
        <v>251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127</v>
      </c>
      <c r="M164" s="92"/>
      <c r="N164" s="29">
        <v>30000</v>
      </c>
      <c r="O164" s="32">
        <v>30000</v>
      </c>
      <c r="P164" s="292">
        <v>30000</v>
      </c>
      <c r="Q164" s="434">
        <f t="shared" si="10"/>
        <v>1</v>
      </c>
    </row>
    <row r="165" spans="1:17" ht="12.75">
      <c r="A165" s="19" t="s">
        <v>251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3232</v>
      </c>
      <c r="L165" s="26" t="s">
        <v>177</v>
      </c>
      <c r="M165" s="92"/>
      <c r="N165" s="29">
        <v>2000</v>
      </c>
      <c r="O165" s="32">
        <v>2000</v>
      </c>
      <c r="P165" s="292">
        <v>2000</v>
      </c>
      <c r="Q165" s="434">
        <f aca="true" t="shared" si="11" ref="Q165:Q196">P165/O165</f>
        <v>1</v>
      </c>
    </row>
    <row r="166" spans="1:17" ht="12.75">
      <c r="A166" s="19" t="s">
        <v>251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3233</v>
      </c>
      <c r="L166" s="26" t="s">
        <v>75</v>
      </c>
      <c r="M166" s="92"/>
      <c r="N166" s="29">
        <v>40000</v>
      </c>
      <c r="O166" s="32">
        <v>40000</v>
      </c>
      <c r="P166" s="292">
        <v>20000</v>
      </c>
      <c r="Q166" s="434">
        <f t="shared" si="11"/>
        <v>0.5</v>
      </c>
    </row>
    <row r="167" spans="1:17" ht="12.75">
      <c r="A167" s="19" t="s">
        <v>251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538" t="s">
        <v>87</v>
      </c>
      <c r="M167" s="539"/>
      <c r="N167" s="29">
        <v>57000</v>
      </c>
      <c r="O167" s="32">
        <v>57000</v>
      </c>
      <c r="P167" s="292">
        <v>30000</v>
      </c>
      <c r="Q167" s="434">
        <f t="shared" si="11"/>
        <v>0.5263157894736842</v>
      </c>
    </row>
    <row r="168" spans="1:17" ht="12.75" hidden="1">
      <c r="A168" s="19" t="s">
        <v>251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165</v>
      </c>
      <c r="M168" s="95"/>
      <c r="N168" s="29">
        <v>0</v>
      </c>
      <c r="O168" s="32">
        <v>0</v>
      </c>
      <c r="P168" s="292">
        <v>0</v>
      </c>
      <c r="Q168" s="434" t="e">
        <f t="shared" si="11"/>
        <v>#DIV/0!</v>
      </c>
    </row>
    <row r="169" spans="1:17" ht="12.75" hidden="1">
      <c r="A169" s="19" t="s">
        <v>251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3234</v>
      </c>
      <c r="L169" s="27" t="s">
        <v>166</v>
      </c>
      <c r="M169" s="95"/>
      <c r="N169" s="29">
        <v>0</v>
      </c>
      <c r="O169" s="32">
        <v>0</v>
      </c>
      <c r="P169" s="292">
        <v>0</v>
      </c>
      <c r="Q169" s="434" t="e">
        <f t="shared" si="11"/>
        <v>#DIV/0!</v>
      </c>
    </row>
    <row r="170" spans="1:17" ht="12.75">
      <c r="A170" s="19" t="s">
        <v>251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146</v>
      </c>
      <c r="M170" s="95"/>
      <c r="N170" s="29">
        <v>5000</v>
      </c>
      <c r="O170" s="32">
        <v>5000</v>
      </c>
      <c r="P170" s="292">
        <v>5000</v>
      </c>
      <c r="Q170" s="434">
        <f t="shared" si="11"/>
        <v>1</v>
      </c>
    </row>
    <row r="171" spans="1:17" ht="12.75">
      <c r="A171" s="19" t="s">
        <v>251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3236</v>
      </c>
      <c r="L171" s="27" t="s">
        <v>147</v>
      </c>
      <c r="M171" s="95"/>
      <c r="N171" s="29">
        <v>9000</v>
      </c>
      <c r="O171" s="32">
        <v>9000</v>
      </c>
      <c r="P171" s="292">
        <v>10000</v>
      </c>
      <c r="Q171" s="434">
        <f t="shared" si="11"/>
        <v>1.1111111111111112</v>
      </c>
    </row>
    <row r="172" spans="1:17" ht="12.75">
      <c r="A172" s="19" t="s">
        <v>251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538" t="s">
        <v>88</v>
      </c>
      <c r="M172" s="539"/>
      <c r="N172" s="29">
        <v>40000</v>
      </c>
      <c r="O172" s="32">
        <v>40000</v>
      </c>
      <c r="P172" s="292">
        <v>30000</v>
      </c>
      <c r="Q172" s="434">
        <f t="shared" si="11"/>
        <v>0.75</v>
      </c>
    </row>
    <row r="173" spans="1:17" ht="12.75">
      <c r="A173" s="19" t="s">
        <v>251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89</v>
      </c>
      <c r="M173" s="92"/>
      <c r="N173" s="29">
        <v>35000</v>
      </c>
      <c r="O173" s="32">
        <v>35000</v>
      </c>
      <c r="P173" s="292">
        <v>50000</v>
      </c>
      <c r="Q173" s="434">
        <f t="shared" si="11"/>
        <v>1.4285714285714286</v>
      </c>
    </row>
    <row r="174" spans="1:17" ht="12.75">
      <c r="A174" s="19" t="s">
        <v>251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120</v>
      </c>
      <c r="M174" s="92"/>
      <c r="N174" s="29">
        <v>30000</v>
      </c>
      <c r="O174" s="32">
        <v>30000</v>
      </c>
      <c r="P174" s="292">
        <v>30000</v>
      </c>
      <c r="Q174" s="434">
        <f t="shared" si="11"/>
        <v>1</v>
      </c>
    </row>
    <row r="175" spans="1:17" ht="12.75">
      <c r="A175" s="19" t="s">
        <v>251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125</v>
      </c>
      <c r="M175" s="92"/>
      <c r="N175" s="29">
        <v>10000</v>
      </c>
      <c r="O175" s="32">
        <v>10000</v>
      </c>
      <c r="P175" s="292">
        <v>10000</v>
      </c>
      <c r="Q175" s="434">
        <f t="shared" si="11"/>
        <v>1</v>
      </c>
    </row>
    <row r="176" spans="1:17" ht="12.75">
      <c r="A176" s="19" t="s">
        <v>251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26" t="s">
        <v>148</v>
      </c>
      <c r="M176" s="95"/>
      <c r="N176" s="29">
        <v>30000</v>
      </c>
      <c r="O176" s="32">
        <v>30000</v>
      </c>
      <c r="P176" s="292">
        <v>5000</v>
      </c>
      <c r="Q176" s="434">
        <f t="shared" si="11"/>
        <v>0.16666666666666666</v>
      </c>
    </row>
    <row r="177" spans="1:17" ht="12.75">
      <c r="A177" s="19" t="s">
        <v>251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6" t="s">
        <v>90</v>
      </c>
      <c r="M177" s="95"/>
      <c r="N177" s="29">
        <v>10000</v>
      </c>
      <c r="O177" s="32">
        <v>10000</v>
      </c>
      <c r="P177" s="292">
        <v>10000</v>
      </c>
      <c r="Q177" s="434">
        <f t="shared" si="11"/>
        <v>1</v>
      </c>
    </row>
    <row r="178" spans="1:17" ht="12.75">
      <c r="A178" s="19" t="s">
        <v>251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08" t="s">
        <v>520</v>
      </c>
      <c r="M178" s="95"/>
      <c r="N178" s="29">
        <v>5000</v>
      </c>
      <c r="O178" s="32">
        <v>5000</v>
      </c>
      <c r="P178" s="292">
        <v>5000</v>
      </c>
      <c r="Q178" s="434">
        <f t="shared" si="11"/>
        <v>1</v>
      </c>
    </row>
    <row r="179" spans="1:17" ht="12.75">
      <c r="A179" s="19" t="s">
        <v>251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489</v>
      </c>
      <c r="M179" s="95"/>
      <c r="N179" s="29">
        <v>5500</v>
      </c>
      <c r="O179" s="32">
        <v>5500</v>
      </c>
      <c r="P179" s="292">
        <v>5000</v>
      </c>
      <c r="Q179" s="434">
        <f t="shared" si="11"/>
        <v>0.9090909090909091</v>
      </c>
    </row>
    <row r="180" spans="1:17" ht="12.75">
      <c r="A180" s="19" t="s">
        <v>251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3237</v>
      </c>
      <c r="L180" s="27" t="s">
        <v>149</v>
      </c>
      <c r="M180" s="95"/>
      <c r="N180" s="29">
        <v>30000</v>
      </c>
      <c r="O180" s="32">
        <v>30000</v>
      </c>
      <c r="P180" s="292">
        <v>30000</v>
      </c>
      <c r="Q180" s="434">
        <f t="shared" si="11"/>
        <v>1</v>
      </c>
    </row>
    <row r="181" spans="1:17" ht="12.75">
      <c r="A181" s="19" t="s">
        <v>251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3238</v>
      </c>
      <c r="L181" s="27" t="s">
        <v>91</v>
      </c>
      <c r="M181" s="95"/>
      <c r="N181" s="29">
        <v>8000</v>
      </c>
      <c r="O181" s="32">
        <v>8000</v>
      </c>
      <c r="P181" s="292">
        <v>5000</v>
      </c>
      <c r="Q181" s="434">
        <f t="shared" si="11"/>
        <v>0.625</v>
      </c>
    </row>
    <row r="182" spans="1:17" ht="12.75">
      <c r="A182" s="19" t="s">
        <v>251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6">
        <v>3239</v>
      </c>
      <c r="L182" s="27" t="s">
        <v>92</v>
      </c>
      <c r="M182" s="95"/>
      <c r="N182" s="29">
        <v>5000</v>
      </c>
      <c r="O182" s="32">
        <v>5000</v>
      </c>
      <c r="P182" s="292">
        <v>20000</v>
      </c>
      <c r="Q182" s="434">
        <f t="shared" si="11"/>
        <v>4</v>
      </c>
    </row>
    <row r="183" spans="1:17" ht="12.75">
      <c r="A183" s="19" t="s">
        <v>251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3">
        <v>324</v>
      </c>
      <c r="L183" s="247" t="s">
        <v>154</v>
      </c>
      <c r="M183" s="253"/>
      <c r="N183" s="50">
        <f>N184+N185</f>
        <v>1000</v>
      </c>
      <c r="O183" s="32">
        <f>O184+O185</f>
        <v>1000</v>
      </c>
      <c r="P183" s="292">
        <f>P184+P185</f>
        <v>2000</v>
      </c>
      <c r="Q183" s="434">
        <f t="shared" si="11"/>
        <v>2</v>
      </c>
    </row>
    <row r="184" spans="1:17" ht="12.75">
      <c r="A184" s="19" t="s">
        <v>251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155</v>
      </c>
      <c r="M184" s="95"/>
      <c r="N184" s="29">
        <v>1000</v>
      </c>
      <c r="O184" s="32">
        <v>1000</v>
      </c>
      <c r="P184" s="292">
        <v>2000</v>
      </c>
      <c r="Q184" s="434">
        <f t="shared" si="11"/>
        <v>2</v>
      </c>
    </row>
    <row r="185" spans="1:17" ht="12.75" hidden="1">
      <c r="A185" s="19" t="s">
        <v>251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6">
        <v>3241</v>
      </c>
      <c r="L185" s="27" t="s">
        <v>156</v>
      </c>
      <c r="M185" s="95"/>
      <c r="N185" s="29">
        <v>0</v>
      </c>
      <c r="O185" s="32">
        <v>0</v>
      </c>
      <c r="P185" s="292">
        <v>0</v>
      </c>
      <c r="Q185" s="434" t="e">
        <f t="shared" si="11"/>
        <v>#DIV/0!</v>
      </c>
    </row>
    <row r="186" spans="1:17" ht="12.75">
      <c r="A186" s="19" t="s">
        <v>251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3">
        <v>329</v>
      </c>
      <c r="L186" s="23" t="s">
        <v>35</v>
      </c>
      <c r="M186" s="23"/>
      <c r="N186" s="50">
        <f>N187+N188+N189+N190+N191</f>
        <v>46500</v>
      </c>
      <c r="O186" s="32">
        <f>O187+O188+O189+O190+O191</f>
        <v>46500</v>
      </c>
      <c r="P186" s="292">
        <f>P187+P188+P189+P190+P191</f>
        <v>25000</v>
      </c>
      <c r="Q186" s="434">
        <f t="shared" si="11"/>
        <v>0.5376344086021505</v>
      </c>
    </row>
    <row r="187" spans="1:17" ht="12.75">
      <c r="A187" s="19" t="s">
        <v>251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3292</v>
      </c>
      <c r="L187" s="27" t="s">
        <v>93</v>
      </c>
      <c r="M187" s="95"/>
      <c r="N187" s="29">
        <v>35000</v>
      </c>
      <c r="O187" s="32">
        <v>35000</v>
      </c>
      <c r="P187" s="292">
        <v>17000</v>
      </c>
      <c r="Q187" s="434">
        <f t="shared" si="11"/>
        <v>0.4857142857142857</v>
      </c>
    </row>
    <row r="188" spans="1:17" ht="12.75" hidden="1">
      <c r="A188" s="19" t="s">
        <v>251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3293</v>
      </c>
      <c r="L188" s="27" t="s">
        <v>76</v>
      </c>
      <c r="M188" s="95"/>
      <c r="N188" s="29">
        <v>0</v>
      </c>
      <c r="O188" s="32">
        <v>0</v>
      </c>
      <c r="P188" s="292">
        <v>0</v>
      </c>
      <c r="Q188" s="434" t="e">
        <f t="shared" si="11"/>
        <v>#DIV/0!</v>
      </c>
    </row>
    <row r="189" spans="1:17" ht="12.75">
      <c r="A189" s="19" t="s">
        <v>251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3294</v>
      </c>
      <c r="L189" s="27" t="s">
        <v>94</v>
      </c>
      <c r="M189" s="95"/>
      <c r="N189" s="29">
        <v>2500</v>
      </c>
      <c r="O189" s="32">
        <v>2500</v>
      </c>
      <c r="P189" s="292">
        <v>2000</v>
      </c>
      <c r="Q189" s="434">
        <f t="shared" si="11"/>
        <v>0.8</v>
      </c>
    </row>
    <row r="190" spans="1:17" ht="12.75">
      <c r="A190" s="19" t="s">
        <v>251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3295</v>
      </c>
      <c r="L190" s="27" t="s">
        <v>150</v>
      </c>
      <c r="M190" s="95"/>
      <c r="N190" s="29">
        <v>5000</v>
      </c>
      <c r="O190" s="32">
        <v>5000</v>
      </c>
      <c r="P190" s="292">
        <v>2000</v>
      </c>
      <c r="Q190" s="434">
        <f t="shared" si="11"/>
        <v>0.4</v>
      </c>
    </row>
    <row r="191" spans="1:17" ht="12.75">
      <c r="A191" s="19" t="s">
        <v>251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3299</v>
      </c>
      <c r="L191" s="26" t="s">
        <v>35</v>
      </c>
      <c r="M191" s="92"/>
      <c r="N191" s="29">
        <v>4000</v>
      </c>
      <c r="O191" s="32">
        <v>4000</v>
      </c>
      <c r="P191" s="292">
        <v>4000</v>
      </c>
      <c r="Q191" s="434">
        <f t="shared" si="11"/>
        <v>1</v>
      </c>
    </row>
    <row r="192" spans="1:17" ht="12.75">
      <c r="A192" s="19" t="s">
        <v>251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6">
        <v>34</v>
      </c>
      <c r="L192" s="27" t="s">
        <v>9</v>
      </c>
      <c r="M192" s="95"/>
      <c r="N192" s="50">
        <f>N193</f>
        <v>126000</v>
      </c>
      <c r="O192" s="32">
        <f>O193</f>
        <v>126000</v>
      </c>
      <c r="P192" s="292">
        <f>P193</f>
        <v>42000</v>
      </c>
      <c r="Q192" s="434">
        <f t="shared" si="11"/>
        <v>0.3333333333333333</v>
      </c>
    </row>
    <row r="193" spans="1:17" ht="12.75">
      <c r="A193" s="19" t="s">
        <v>251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3">
        <v>343</v>
      </c>
      <c r="L193" s="247" t="s">
        <v>10</v>
      </c>
      <c r="M193" s="253"/>
      <c r="N193" s="50">
        <f>N194+N195</f>
        <v>126000</v>
      </c>
      <c r="O193" s="32">
        <f>O194+O195</f>
        <v>126000</v>
      </c>
      <c r="P193" s="292">
        <f>P194+P195</f>
        <v>42000</v>
      </c>
      <c r="Q193" s="434">
        <f t="shared" si="11"/>
        <v>0.3333333333333333</v>
      </c>
    </row>
    <row r="194" spans="1:17" ht="12.75">
      <c r="A194" s="19" t="s">
        <v>251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26">
        <v>3431</v>
      </c>
      <c r="L194" s="26" t="s">
        <v>95</v>
      </c>
      <c r="M194" s="26"/>
      <c r="N194" s="29">
        <v>26000</v>
      </c>
      <c r="O194" s="32">
        <v>26000</v>
      </c>
      <c r="P194" s="292">
        <v>12000</v>
      </c>
      <c r="Q194" s="434">
        <f t="shared" si="11"/>
        <v>0.46153846153846156</v>
      </c>
    </row>
    <row r="195" spans="1:17" ht="12.75">
      <c r="A195" s="19" t="s">
        <v>251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3439</v>
      </c>
      <c r="L195" s="34" t="s">
        <v>10</v>
      </c>
      <c r="M195" s="34"/>
      <c r="N195" s="35">
        <v>100000</v>
      </c>
      <c r="O195" s="36">
        <v>100000</v>
      </c>
      <c r="P195" s="293">
        <v>30000</v>
      </c>
      <c r="Q195" s="434">
        <f t="shared" si="11"/>
        <v>0.3</v>
      </c>
    </row>
    <row r="196" spans="1:17" ht="12.75">
      <c r="A196" s="19" t="s">
        <v>251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19">
        <v>133</v>
      </c>
      <c r="K196" s="34">
        <v>38</v>
      </c>
      <c r="L196" s="34" t="s">
        <v>114</v>
      </c>
      <c r="M196" s="34"/>
      <c r="N196" s="35">
        <f>N197</f>
        <v>11000</v>
      </c>
      <c r="O196" s="36">
        <f>O197</f>
        <v>11000</v>
      </c>
      <c r="P196" s="293">
        <f>P197</f>
        <v>14000</v>
      </c>
      <c r="Q196" s="434">
        <f t="shared" si="11"/>
        <v>1.2727272727272727</v>
      </c>
    </row>
    <row r="197" spans="1:17" ht="12.75">
      <c r="A197" s="19" t="s">
        <v>251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6" t="s">
        <v>499</v>
      </c>
      <c r="K197" s="23">
        <v>381</v>
      </c>
      <c r="L197" s="23" t="s">
        <v>13</v>
      </c>
      <c r="M197" s="23"/>
      <c r="N197" s="50">
        <f>N198+N199+N200+N201+N202</f>
        <v>11000</v>
      </c>
      <c r="O197" s="32">
        <f>O198+O199+O200+O201+O202</f>
        <v>11000</v>
      </c>
      <c r="P197" s="292">
        <f>P198+P199+P200+P201+P202</f>
        <v>14000</v>
      </c>
      <c r="Q197" s="434">
        <f aca="true" t="shared" si="12" ref="Q197:Q206">P197/O197</f>
        <v>1.2727272727272727</v>
      </c>
    </row>
    <row r="198" spans="1:17" ht="12.75" hidden="1">
      <c r="A198" s="19" t="s">
        <v>251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6" t="s">
        <v>499</v>
      </c>
      <c r="K198" s="26">
        <v>3811</v>
      </c>
      <c r="L198" s="26" t="s">
        <v>129</v>
      </c>
      <c r="M198" s="26"/>
      <c r="N198" s="29">
        <v>0</v>
      </c>
      <c r="O198" s="32">
        <v>0</v>
      </c>
      <c r="P198" s="292">
        <v>0</v>
      </c>
      <c r="Q198" s="434" t="e">
        <f t="shared" si="12"/>
        <v>#DIV/0!</v>
      </c>
    </row>
    <row r="199" spans="1:17" ht="12.75">
      <c r="A199" s="19" t="s">
        <v>251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6" t="s">
        <v>499</v>
      </c>
      <c r="K199" s="26">
        <v>3811</v>
      </c>
      <c r="L199" s="26" t="s">
        <v>130</v>
      </c>
      <c r="M199" s="26"/>
      <c r="N199" s="29">
        <v>1000</v>
      </c>
      <c r="O199" s="32">
        <v>1000</v>
      </c>
      <c r="P199" s="292">
        <v>1000</v>
      </c>
      <c r="Q199" s="434">
        <f t="shared" si="12"/>
        <v>1</v>
      </c>
    </row>
    <row r="200" spans="1:17" ht="12.75">
      <c r="A200" s="19" t="s">
        <v>251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6" t="s">
        <v>499</v>
      </c>
      <c r="K200" s="26">
        <v>3811</v>
      </c>
      <c r="L200" s="447" t="s">
        <v>586</v>
      </c>
      <c r="M200" s="26"/>
      <c r="N200" s="29">
        <v>0</v>
      </c>
      <c r="O200" s="32">
        <v>0</v>
      </c>
      <c r="P200" s="292">
        <v>3000</v>
      </c>
      <c r="Q200" s="434" t="e">
        <f t="shared" si="12"/>
        <v>#DIV/0!</v>
      </c>
    </row>
    <row r="201" spans="1:17" ht="12.75">
      <c r="A201" s="19" t="s">
        <v>251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6" t="s">
        <v>499</v>
      </c>
      <c r="K201" s="26">
        <v>3811</v>
      </c>
      <c r="L201" s="26" t="s">
        <v>219</v>
      </c>
      <c r="M201" s="26"/>
      <c r="N201" s="29">
        <v>5000</v>
      </c>
      <c r="O201" s="32">
        <v>5000</v>
      </c>
      <c r="P201" s="292">
        <v>5000</v>
      </c>
      <c r="Q201" s="434">
        <f t="shared" si="12"/>
        <v>1</v>
      </c>
    </row>
    <row r="202" spans="1:17" ht="13.5" thickBot="1">
      <c r="A202" s="19" t="s">
        <v>251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6" t="s">
        <v>499</v>
      </c>
      <c r="K202" s="26">
        <v>3811</v>
      </c>
      <c r="L202" s="26" t="s">
        <v>487</v>
      </c>
      <c r="M202" s="26"/>
      <c r="N202" s="29">
        <v>5000</v>
      </c>
      <c r="O202" s="32">
        <v>5000</v>
      </c>
      <c r="P202" s="292">
        <v>5000</v>
      </c>
      <c r="Q202" s="434">
        <f t="shared" si="12"/>
        <v>1</v>
      </c>
    </row>
    <row r="203" spans="1:17" ht="13.5" hidden="1" thickBot="1">
      <c r="A203" s="19" t="s">
        <v>251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6" t="s">
        <v>499</v>
      </c>
      <c r="K203" s="26">
        <v>51</v>
      </c>
      <c r="L203" s="26" t="s">
        <v>500</v>
      </c>
      <c r="M203" s="26"/>
      <c r="N203" s="29">
        <f aca="true" t="shared" si="13" ref="N203:P204">N204</f>
        <v>0</v>
      </c>
      <c r="O203" s="32">
        <f t="shared" si="13"/>
        <v>0</v>
      </c>
      <c r="P203" s="292">
        <f t="shared" si="13"/>
        <v>0</v>
      </c>
      <c r="Q203" s="434" t="e">
        <f t="shared" si="12"/>
        <v>#DIV/0!</v>
      </c>
    </row>
    <row r="204" spans="1:17" ht="13.5" hidden="1" thickBot="1">
      <c r="A204" s="19" t="s">
        <v>251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6" t="s">
        <v>499</v>
      </c>
      <c r="K204" s="23">
        <v>514</v>
      </c>
      <c r="L204" s="23" t="s">
        <v>167</v>
      </c>
      <c r="M204" s="23"/>
      <c r="N204" s="50">
        <f t="shared" si="13"/>
        <v>0</v>
      </c>
      <c r="O204" s="32">
        <f t="shared" si="13"/>
        <v>0</v>
      </c>
      <c r="P204" s="292">
        <f t="shared" si="13"/>
        <v>0</v>
      </c>
      <c r="Q204" s="434" t="e">
        <f t="shared" si="12"/>
        <v>#DIV/0!</v>
      </c>
    </row>
    <row r="205" spans="1:17" ht="13.5" hidden="1" thickBot="1">
      <c r="A205" s="19" t="s">
        <v>251</v>
      </c>
      <c r="B205" s="19">
        <v>1</v>
      </c>
      <c r="C205" s="19"/>
      <c r="D205" s="19">
        <v>3</v>
      </c>
      <c r="E205" s="19"/>
      <c r="F205" s="19">
        <v>5</v>
      </c>
      <c r="G205" s="19"/>
      <c r="H205" s="19"/>
      <c r="I205" s="19"/>
      <c r="J205" s="276" t="s">
        <v>499</v>
      </c>
      <c r="K205" s="96">
        <v>5141</v>
      </c>
      <c r="L205" s="96" t="s">
        <v>168</v>
      </c>
      <c r="M205" s="96"/>
      <c r="N205" s="97">
        <v>0</v>
      </c>
      <c r="O205" s="423">
        <v>0</v>
      </c>
      <c r="P205" s="309">
        <v>0</v>
      </c>
      <c r="Q205" s="434" t="e">
        <f t="shared" si="12"/>
        <v>#DIV/0!</v>
      </c>
    </row>
    <row r="206" spans="1:17" ht="12.75">
      <c r="A206" s="54"/>
      <c r="B206" s="54"/>
      <c r="C206" s="11"/>
      <c r="D206" s="54"/>
      <c r="E206" s="54"/>
      <c r="F206" s="11"/>
      <c r="G206" s="11"/>
      <c r="H206" s="11"/>
      <c r="I206" s="11"/>
      <c r="J206" s="11"/>
      <c r="K206" s="98"/>
      <c r="L206" s="98" t="s">
        <v>124</v>
      </c>
      <c r="M206" s="98"/>
      <c r="N206" s="99">
        <f>N133</f>
        <v>1370000</v>
      </c>
      <c r="O206" s="424">
        <f>O133</f>
        <v>1370000</v>
      </c>
      <c r="P206" s="310">
        <f>P133</f>
        <v>1212000</v>
      </c>
      <c r="Q206" s="460">
        <f t="shared" si="12"/>
        <v>0.8846715328467153</v>
      </c>
    </row>
    <row r="207" spans="1:17" ht="12.75">
      <c r="A207" s="19"/>
      <c r="B207" s="19"/>
      <c r="C207" s="3"/>
      <c r="D207" s="19"/>
      <c r="E207" s="19"/>
      <c r="F207" s="3"/>
      <c r="G207" s="3"/>
      <c r="H207" s="3"/>
      <c r="I207" s="3"/>
      <c r="J207" s="3"/>
      <c r="K207" s="46"/>
      <c r="L207" s="46"/>
      <c r="M207" s="46"/>
      <c r="N207" s="47"/>
      <c r="O207" s="72"/>
      <c r="P207" s="296"/>
      <c r="Q207" s="436"/>
    </row>
    <row r="208" spans="1:1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66" t="s">
        <v>259</v>
      </c>
      <c r="L208" s="495" t="s">
        <v>264</v>
      </c>
      <c r="M208" s="514"/>
      <c r="N208" s="67"/>
      <c r="O208" s="127"/>
      <c r="P208" s="300"/>
      <c r="Q208" s="438"/>
    </row>
    <row r="209" spans="1:17" ht="12.75">
      <c r="A209" s="20" t="s">
        <v>254</v>
      </c>
      <c r="B209" s="8"/>
      <c r="C209" s="8"/>
      <c r="D209" s="8"/>
      <c r="E209" s="8"/>
      <c r="F209" s="8"/>
      <c r="G209" s="8"/>
      <c r="H209" s="8"/>
      <c r="I209" s="8"/>
      <c r="J209" s="8">
        <v>112</v>
      </c>
      <c r="K209" s="64" t="s">
        <v>260</v>
      </c>
      <c r="L209" s="64" t="s">
        <v>255</v>
      </c>
      <c r="M209" s="64"/>
      <c r="N209" s="21"/>
      <c r="O209" s="21"/>
      <c r="P209" s="297"/>
      <c r="Q209" s="430"/>
    </row>
    <row r="210" spans="1:17" ht="12.75">
      <c r="A210" s="101" t="s">
        <v>256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2">
        <v>3</v>
      </c>
      <c r="L210" s="102" t="s">
        <v>1</v>
      </c>
      <c r="M210" s="102"/>
      <c r="N210" s="93">
        <f aca="true" t="shared" si="14" ref="N210:P212">N211</f>
        <v>100000</v>
      </c>
      <c r="O210" s="106">
        <f t="shared" si="14"/>
        <v>150000</v>
      </c>
      <c r="P210" s="311">
        <f t="shared" si="14"/>
        <v>50000</v>
      </c>
      <c r="Q210" s="434">
        <f>P210/O210</f>
        <v>0.3333333333333333</v>
      </c>
    </row>
    <row r="211" spans="1:17" ht="12.75">
      <c r="A211" s="101" t="s">
        <v>256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3">
        <v>32</v>
      </c>
      <c r="L211" s="104" t="s">
        <v>6</v>
      </c>
      <c r="M211" s="105"/>
      <c r="N211" s="106">
        <f t="shared" si="14"/>
        <v>100000</v>
      </c>
      <c r="O211" s="106">
        <f t="shared" si="14"/>
        <v>150000</v>
      </c>
      <c r="P211" s="311">
        <f t="shared" si="14"/>
        <v>50000</v>
      </c>
      <c r="Q211" s="434">
        <f>P211/O211</f>
        <v>0.3333333333333333</v>
      </c>
    </row>
    <row r="212" spans="1:17" ht="12.75">
      <c r="A212" s="101" t="s">
        <v>256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17">
        <v>323</v>
      </c>
      <c r="L212" s="117" t="s">
        <v>8</v>
      </c>
      <c r="M212" s="117"/>
      <c r="N212" s="255">
        <f t="shared" si="14"/>
        <v>100000</v>
      </c>
      <c r="O212" s="33">
        <f t="shared" si="14"/>
        <v>150000</v>
      </c>
      <c r="P212" s="312">
        <f t="shared" si="14"/>
        <v>50000</v>
      </c>
      <c r="Q212" s="434">
        <f>P212/O212</f>
        <v>0.3333333333333333</v>
      </c>
    </row>
    <row r="213" spans="1:17" ht="13.5" thickBot="1">
      <c r="A213" s="101" t="s">
        <v>256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03">
        <v>3232</v>
      </c>
      <c r="L213" s="499" t="s">
        <v>206</v>
      </c>
      <c r="M213" s="507"/>
      <c r="N213" s="106">
        <v>100000</v>
      </c>
      <c r="O213" s="106">
        <v>150000</v>
      </c>
      <c r="P213" s="311">
        <v>50000</v>
      </c>
      <c r="Q213" s="434">
        <f>P213/O213</f>
        <v>0.3333333333333333</v>
      </c>
    </row>
    <row r="214" spans="1:17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98"/>
      <c r="L214" s="98" t="s">
        <v>124</v>
      </c>
      <c r="M214" s="98"/>
      <c r="N214" s="99">
        <f>N210</f>
        <v>100000</v>
      </c>
      <c r="O214" s="424">
        <f>O210</f>
        <v>150000</v>
      </c>
      <c r="P214" s="310">
        <f>P210</f>
        <v>50000</v>
      </c>
      <c r="Q214" s="460">
        <f>Q210</f>
        <v>0.3333333333333333</v>
      </c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10"/>
      <c r="L215" s="110"/>
      <c r="M215" s="110"/>
      <c r="N215" s="111"/>
      <c r="O215" s="123"/>
      <c r="P215" s="313"/>
      <c r="Q215" s="439"/>
    </row>
    <row r="216" spans="1:17" ht="12.75">
      <c r="A216" s="20" t="s">
        <v>258</v>
      </c>
      <c r="B216" s="8"/>
      <c r="C216" s="8"/>
      <c r="D216" s="8"/>
      <c r="E216" s="8"/>
      <c r="F216" s="8"/>
      <c r="G216" s="8"/>
      <c r="H216" s="8"/>
      <c r="I216" s="8"/>
      <c r="J216" s="8">
        <v>112</v>
      </c>
      <c r="K216" s="64" t="s">
        <v>26</v>
      </c>
      <c r="L216" s="64" t="s">
        <v>113</v>
      </c>
      <c r="M216" s="64"/>
      <c r="N216" s="21"/>
      <c r="O216" s="21"/>
      <c r="P216" s="297"/>
      <c r="Q216" s="430"/>
    </row>
    <row r="217" spans="1:17" ht="12.75">
      <c r="A217" s="101" t="s">
        <v>258</v>
      </c>
      <c r="B217" s="4">
        <v>1</v>
      </c>
      <c r="C217" s="1"/>
      <c r="D217" s="4">
        <v>3</v>
      </c>
      <c r="E217" s="1"/>
      <c r="F217" s="1"/>
      <c r="G217" s="1"/>
      <c r="H217" s="1"/>
      <c r="I217" s="1"/>
      <c r="J217" s="1">
        <v>112</v>
      </c>
      <c r="K217" s="102">
        <v>3</v>
      </c>
      <c r="L217" s="102" t="s">
        <v>1</v>
      </c>
      <c r="M217" s="102"/>
      <c r="N217" s="25">
        <f aca="true" t="shared" si="15" ref="N217:P219">N218</f>
        <v>5000</v>
      </c>
      <c r="O217" s="33">
        <f t="shared" si="15"/>
        <v>5000</v>
      </c>
      <c r="P217" s="312">
        <f t="shared" si="15"/>
        <v>5000</v>
      </c>
      <c r="Q217" s="434">
        <f>P217/O217</f>
        <v>1</v>
      </c>
    </row>
    <row r="218" spans="1:17" ht="12.75">
      <c r="A218" s="101" t="s">
        <v>258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03">
        <v>38</v>
      </c>
      <c r="L218" s="104" t="s">
        <v>114</v>
      </c>
      <c r="M218" s="113"/>
      <c r="N218" s="33">
        <f t="shared" si="15"/>
        <v>5000</v>
      </c>
      <c r="O218" s="33">
        <f t="shared" si="15"/>
        <v>5000</v>
      </c>
      <c r="P218" s="312">
        <f t="shared" si="15"/>
        <v>5000</v>
      </c>
      <c r="Q218" s="434">
        <f>P218/O218</f>
        <v>1</v>
      </c>
    </row>
    <row r="219" spans="1:17" ht="12.75">
      <c r="A219" s="101" t="s">
        <v>258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17">
        <v>383</v>
      </c>
      <c r="L219" s="533" t="s">
        <v>257</v>
      </c>
      <c r="M219" s="534"/>
      <c r="N219" s="255">
        <f t="shared" si="15"/>
        <v>5000</v>
      </c>
      <c r="O219" s="33">
        <f t="shared" si="15"/>
        <v>5000</v>
      </c>
      <c r="P219" s="312">
        <f t="shared" si="15"/>
        <v>5000</v>
      </c>
      <c r="Q219" s="434">
        <f>P219/O219</f>
        <v>1</v>
      </c>
    </row>
    <row r="220" spans="1:17" ht="13.5" thickBot="1">
      <c r="A220" s="101" t="s">
        <v>258</v>
      </c>
      <c r="B220" s="4">
        <v>1</v>
      </c>
      <c r="C220" s="1"/>
      <c r="D220" s="4">
        <v>3</v>
      </c>
      <c r="E220" s="1"/>
      <c r="F220" s="1"/>
      <c r="G220" s="1"/>
      <c r="H220" s="1"/>
      <c r="I220" s="1"/>
      <c r="J220" s="1">
        <v>112</v>
      </c>
      <c r="K220" s="103">
        <v>3831</v>
      </c>
      <c r="L220" s="103" t="s">
        <v>113</v>
      </c>
      <c r="M220" s="103"/>
      <c r="N220" s="106">
        <v>5000</v>
      </c>
      <c r="O220" s="106">
        <v>5000</v>
      </c>
      <c r="P220" s="311">
        <v>5000</v>
      </c>
      <c r="Q220" s="434">
        <f>P220/O220</f>
        <v>1</v>
      </c>
    </row>
    <row r="221" spans="1:17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98"/>
      <c r="L221" s="98" t="s">
        <v>124</v>
      </c>
      <c r="M221" s="98"/>
      <c r="N221" s="99">
        <f>N217</f>
        <v>5000</v>
      </c>
      <c r="O221" s="424">
        <f>O217</f>
        <v>5000</v>
      </c>
      <c r="P221" s="310">
        <f>P217</f>
        <v>5000</v>
      </c>
      <c r="Q221" s="460">
        <f>Q217</f>
        <v>1</v>
      </c>
    </row>
    <row r="222" spans="1:1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79"/>
      <c r="L222" s="3"/>
      <c r="M222" s="3"/>
      <c r="N222" s="114"/>
      <c r="O222" s="114"/>
      <c r="P222" s="314"/>
      <c r="Q222" s="440"/>
    </row>
    <row r="223" spans="1:1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64" t="s">
        <v>261</v>
      </c>
      <c r="L223" s="64" t="s">
        <v>488</v>
      </c>
      <c r="M223" s="64"/>
      <c r="N223" s="21"/>
      <c r="O223" s="21"/>
      <c r="P223" s="297"/>
      <c r="Q223" s="430"/>
    </row>
    <row r="224" spans="1:17" ht="12.75">
      <c r="A224" s="20" t="s">
        <v>262</v>
      </c>
      <c r="B224" s="8"/>
      <c r="C224" s="8"/>
      <c r="D224" s="8"/>
      <c r="E224" s="8"/>
      <c r="F224" s="8"/>
      <c r="G224" s="8"/>
      <c r="H224" s="8"/>
      <c r="I224" s="8"/>
      <c r="J224" s="8"/>
      <c r="K224" s="64" t="s">
        <v>320</v>
      </c>
      <c r="L224" s="8"/>
      <c r="M224" s="8"/>
      <c r="N224" s="21"/>
      <c r="O224" s="21"/>
      <c r="P224" s="297"/>
      <c r="Q224" s="430"/>
    </row>
    <row r="225" spans="1:17" ht="12.75">
      <c r="A225" s="19" t="s">
        <v>263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2">
        <v>4</v>
      </c>
      <c r="L225" s="102" t="s">
        <v>2</v>
      </c>
      <c r="M225" s="102"/>
      <c r="N225" s="25">
        <f>N226</f>
        <v>55000</v>
      </c>
      <c r="O225" s="106">
        <f>O226</f>
        <v>55000</v>
      </c>
      <c r="P225" s="311">
        <f>P226</f>
        <v>49000</v>
      </c>
      <c r="Q225" s="434">
        <f aca="true" t="shared" si="16" ref="Q225:Q236">P225/O225</f>
        <v>0.8909090909090909</v>
      </c>
    </row>
    <row r="226" spans="1:17" ht="12.75">
      <c r="A226" s="19" t="s">
        <v>263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3">
        <v>42</v>
      </c>
      <c r="L226" s="103" t="s">
        <v>51</v>
      </c>
      <c r="M226" s="103"/>
      <c r="N226" s="106">
        <f>N227+N229+N234</f>
        <v>55000</v>
      </c>
      <c r="O226" s="106">
        <f>O227+O229+O234</f>
        <v>55000</v>
      </c>
      <c r="P226" s="311">
        <f>P227+P229+P234</f>
        <v>49000</v>
      </c>
      <c r="Q226" s="434">
        <f t="shared" si="16"/>
        <v>0.8909090909090909</v>
      </c>
    </row>
    <row r="227" spans="1:17" ht="12.75">
      <c r="A227" s="19" t="s">
        <v>263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17">
        <v>421</v>
      </c>
      <c r="L227" s="533" t="s">
        <v>14</v>
      </c>
      <c r="M227" s="534"/>
      <c r="N227" s="252">
        <f>N228</f>
        <v>10000</v>
      </c>
      <c r="O227" s="106">
        <f>O228</f>
        <v>10000</v>
      </c>
      <c r="P227" s="311">
        <f>P228</f>
        <v>0</v>
      </c>
      <c r="Q227" s="434">
        <f t="shared" si="16"/>
        <v>0</v>
      </c>
    </row>
    <row r="228" spans="1:17" ht="12.75">
      <c r="A228" s="19" t="s">
        <v>263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03">
        <v>4214</v>
      </c>
      <c r="L228" s="499" t="s">
        <v>267</v>
      </c>
      <c r="M228" s="507"/>
      <c r="N228" s="106">
        <v>10000</v>
      </c>
      <c r="O228" s="106">
        <v>10000</v>
      </c>
      <c r="P228" s="311">
        <v>0</v>
      </c>
      <c r="Q228" s="434">
        <f t="shared" si="16"/>
        <v>0</v>
      </c>
    </row>
    <row r="229" spans="1:17" ht="12.75">
      <c r="A229" s="19" t="s">
        <v>263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17">
        <v>422</v>
      </c>
      <c r="L229" s="533" t="s">
        <v>265</v>
      </c>
      <c r="M229" s="534"/>
      <c r="N229" s="252">
        <f>N230+N231+N232</f>
        <v>35000</v>
      </c>
      <c r="O229" s="106">
        <f>O230+O231+O232</f>
        <v>35000</v>
      </c>
      <c r="P229" s="311">
        <f>P230+P231+P232+P233</f>
        <v>19000</v>
      </c>
      <c r="Q229" s="434">
        <f t="shared" si="16"/>
        <v>0.5428571428571428</v>
      </c>
    </row>
    <row r="230" spans="1:17" ht="12.75">
      <c r="A230" s="19" t="s">
        <v>263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3">
        <v>4221</v>
      </c>
      <c r="L230" s="499" t="s">
        <v>97</v>
      </c>
      <c r="M230" s="507"/>
      <c r="N230" s="106">
        <v>20000</v>
      </c>
      <c r="O230" s="106">
        <v>20000</v>
      </c>
      <c r="P230" s="311">
        <v>2000</v>
      </c>
      <c r="Q230" s="434">
        <f t="shared" si="16"/>
        <v>0.1</v>
      </c>
    </row>
    <row r="231" spans="1:17" ht="12.75">
      <c r="A231" s="19" t="s">
        <v>263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38">
        <v>4221</v>
      </c>
      <c r="L231" s="108" t="s">
        <v>96</v>
      </c>
      <c r="M231" s="109"/>
      <c r="N231" s="106">
        <v>15000</v>
      </c>
      <c r="O231" s="106">
        <v>15000</v>
      </c>
      <c r="P231" s="311">
        <v>5000</v>
      </c>
      <c r="Q231" s="434">
        <f t="shared" si="16"/>
        <v>0.3333333333333333</v>
      </c>
    </row>
    <row r="232" spans="1:17" ht="12.75" hidden="1">
      <c r="A232" s="19" t="s">
        <v>263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8">
        <v>4227</v>
      </c>
      <c r="L232" s="108" t="s">
        <v>480</v>
      </c>
      <c r="M232" s="109"/>
      <c r="N232" s="106">
        <v>0</v>
      </c>
      <c r="O232" s="106">
        <v>0</v>
      </c>
      <c r="P232" s="311">
        <v>0</v>
      </c>
      <c r="Q232" s="434" t="e">
        <f t="shared" si="16"/>
        <v>#DIV/0!</v>
      </c>
    </row>
    <row r="233" spans="1:18" ht="12.75">
      <c r="A233" s="3" t="s">
        <v>263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4223</v>
      </c>
      <c r="L233" s="348" t="s">
        <v>624</v>
      </c>
      <c r="M233" s="109"/>
      <c r="N233" s="106">
        <v>0</v>
      </c>
      <c r="O233" s="106">
        <v>0</v>
      </c>
      <c r="P233" s="311">
        <v>12000</v>
      </c>
      <c r="Q233" s="434">
        <v>1</v>
      </c>
      <c r="R233" s="472" t="s">
        <v>625</v>
      </c>
    </row>
    <row r="234" spans="1:17" ht="12.75">
      <c r="A234" s="19" t="s">
        <v>263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256">
        <v>426</v>
      </c>
      <c r="L234" s="533" t="s">
        <v>31</v>
      </c>
      <c r="M234" s="534"/>
      <c r="N234" s="252">
        <f>N235+N236</f>
        <v>10000</v>
      </c>
      <c r="O234" s="106">
        <f>O235+O236</f>
        <v>10000</v>
      </c>
      <c r="P234" s="311">
        <f>P235+P236</f>
        <v>30000</v>
      </c>
      <c r="Q234" s="434">
        <f t="shared" si="16"/>
        <v>3</v>
      </c>
    </row>
    <row r="235" spans="1:17" ht="13.5" thickBot="1">
      <c r="A235" s="19" t="s">
        <v>263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138">
        <v>4262</v>
      </c>
      <c r="L235" s="499" t="s">
        <v>266</v>
      </c>
      <c r="M235" s="500"/>
      <c r="N235" s="106">
        <v>10000</v>
      </c>
      <c r="O235" s="106">
        <v>10000</v>
      </c>
      <c r="P235" s="311">
        <v>30000</v>
      </c>
      <c r="Q235" s="434">
        <f t="shared" si="16"/>
        <v>3</v>
      </c>
    </row>
    <row r="236" spans="1:17" ht="13.5" hidden="1" thickBot="1">
      <c r="A236" s="19" t="s">
        <v>263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8">
        <v>4264</v>
      </c>
      <c r="L236" s="499" t="s">
        <v>98</v>
      </c>
      <c r="M236" s="500"/>
      <c r="N236" s="106">
        <v>0</v>
      </c>
      <c r="O236" s="106">
        <v>0</v>
      </c>
      <c r="P236" s="311">
        <v>0</v>
      </c>
      <c r="Q236" s="434" t="e">
        <f t="shared" si="16"/>
        <v>#DIV/0!</v>
      </c>
    </row>
    <row r="237" spans="1:17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98"/>
      <c r="L237" s="98" t="s">
        <v>124</v>
      </c>
      <c r="M237" s="98"/>
      <c r="N237" s="99">
        <f>N225</f>
        <v>55000</v>
      </c>
      <c r="O237" s="424">
        <f>O225</f>
        <v>55000</v>
      </c>
      <c r="P237" s="310">
        <f>P225</f>
        <v>49000</v>
      </c>
      <c r="Q237" s="460">
        <f>Q225</f>
        <v>0.8909090909090909</v>
      </c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15"/>
      <c r="L238" s="115"/>
      <c r="M238" s="115"/>
      <c r="N238" s="112"/>
      <c r="O238" s="124"/>
      <c r="P238" s="315"/>
      <c r="Q238" s="439"/>
    </row>
    <row r="239" spans="1:1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64" t="s">
        <v>269</v>
      </c>
      <c r="L239" s="531" t="s">
        <v>268</v>
      </c>
      <c r="M239" s="531"/>
      <c r="N239" s="21"/>
      <c r="O239" s="21"/>
      <c r="P239" s="297"/>
      <c r="Q239" s="430"/>
    </row>
    <row r="240" spans="1:17" ht="12.75">
      <c r="A240" s="20" t="s">
        <v>270</v>
      </c>
      <c r="B240" s="8"/>
      <c r="C240" s="8"/>
      <c r="D240" s="8"/>
      <c r="E240" s="8"/>
      <c r="F240" s="8"/>
      <c r="G240" s="8"/>
      <c r="H240" s="8"/>
      <c r="I240" s="8"/>
      <c r="J240" s="8"/>
      <c r="K240" s="64" t="s">
        <v>26</v>
      </c>
      <c r="L240" s="20" t="s">
        <v>140</v>
      </c>
      <c r="M240" s="64"/>
      <c r="N240" s="21"/>
      <c r="O240" s="21"/>
      <c r="P240" s="297"/>
      <c r="Q240" s="430"/>
    </row>
    <row r="241" spans="1:17" ht="12.75">
      <c r="A241" s="19" t="s">
        <v>271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6" t="s">
        <v>368</v>
      </c>
      <c r="K241" s="117">
        <v>3</v>
      </c>
      <c r="L241" s="117" t="s">
        <v>1</v>
      </c>
      <c r="M241" s="117"/>
      <c r="N241" s="25">
        <f>N242+N245</f>
        <v>30000</v>
      </c>
      <c r="O241" s="33">
        <f>O242+O245</f>
        <v>30000</v>
      </c>
      <c r="P241" s="312">
        <f>P242+P245</f>
        <v>10000</v>
      </c>
      <c r="Q241" s="434">
        <f aca="true" t="shared" si="17" ref="Q241:Q248">P241/O241</f>
        <v>0.3333333333333333</v>
      </c>
    </row>
    <row r="242" spans="1:17" ht="12.75" hidden="1">
      <c r="A242" s="19" t="s">
        <v>271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368</v>
      </c>
      <c r="K242" s="118">
        <v>35</v>
      </c>
      <c r="L242" s="499" t="s">
        <v>11</v>
      </c>
      <c r="M242" s="500"/>
      <c r="N242" s="25">
        <f aca="true" t="shared" si="18" ref="N242:P243">N243</f>
        <v>0</v>
      </c>
      <c r="O242" s="33">
        <f t="shared" si="18"/>
        <v>0</v>
      </c>
      <c r="P242" s="312">
        <f t="shared" si="18"/>
        <v>0</v>
      </c>
      <c r="Q242" s="434" t="e">
        <f t="shared" si="17"/>
        <v>#DIV/0!</v>
      </c>
    </row>
    <row r="243" spans="1:17" ht="12.75" hidden="1">
      <c r="A243" s="19" t="s">
        <v>271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368</v>
      </c>
      <c r="K243" s="117">
        <v>352</v>
      </c>
      <c r="L243" s="533" t="s">
        <v>272</v>
      </c>
      <c r="M243" s="534"/>
      <c r="N243" s="255">
        <f t="shared" si="18"/>
        <v>0</v>
      </c>
      <c r="O243" s="33">
        <f t="shared" si="18"/>
        <v>0</v>
      </c>
      <c r="P243" s="312">
        <f t="shared" si="18"/>
        <v>0</v>
      </c>
      <c r="Q243" s="434" t="e">
        <f t="shared" si="17"/>
        <v>#DIV/0!</v>
      </c>
    </row>
    <row r="244" spans="1:17" ht="12.75" hidden="1">
      <c r="A244" s="19" t="s">
        <v>271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368</v>
      </c>
      <c r="K244" s="118">
        <v>3523</v>
      </c>
      <c r="L244" s="499" t="s">
        <v>273</v>
      </c>
      <c r="M244" s="500"/>
      <c r="N244" s="182">
        <v>0</v>
      </c>
      <c r="O244" s="33">
        <v>0</v>
      </c>
      <c r="P244" s="312">
        <v>0</v>
      </c>
      <c r="Q244" s="434" t="e">
        <f t="shared" si="17"/>
        <v>#DIV/0!</v>
      </c>
    </row>
    <row r="245" spans="1:17" ht="12.75">
      <c r="A245" s="19" t="s">
        <v>271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368</v>
      </c>
      <c r="K245" s="118">
        <v>38</v>
      </c>
      <c r="L245" s="108" t="s">
        <v>107</v>
      </c>
      <c r="M245" s="189"/>
      <c r="N245" s="255">
        <f>N246</f>
        <v>30000</v>
      </c>
      <c r="O245" s="33">
        <f>O246</f>
        <v>30000</v>
      </c>
      <c r="P245" s="312">
        <f>P246</f>
        <v>10000</v>
      </c>
      <c r="Q245" s="434">
        <f t="shared" si="17"/>
        <v>0.3333333333333333</v>
      </c>
    </row>
    <row r="246" spans="1:17" ht="12.75">
      <c r="A246" s="19" t="s">
        <v>271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368</v>
      </c>
      <c r="K246" s="117">
        <v>381</v>
      </c>
      <c r="L246" s="245" t="s">
        <v>13</v>
      </c>
      <c r="M246" s="246"/>
      <c r="N246" s="255">
        <f>N247+N248</f>
        <v>30000</v>
      </c>
      <c r="O246" s="33">
        <f>O247+O248</f>
        <v>30000</v>
      </c>
      <c r="P246" s="312">
        <f>P247+P248</f>
        <v>10000</v>
      </c>
      <c r="Q246" s="434">
        <f t="shared" si="17"/>
        <v>0.3333333333333333</v>
      </c>
    </row>
    <row r="247" spans="1:17" ht="12.75">
      <c r="A247" s="19" t="s">
        <v>271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6" t="s">
        <v>368</v>
      </c>
      <c r="K247" s="118">
        <v>3811</v>
      </c>
      <c r="L247" s="499" t="s">
        <v>542</v>
      </c>
      <c r="M247" s="500"/>
      <c r="N247" s="182">
        <v>30000</v>
      </c>
      <c r="O247" s="33">
        <v>30000</v>
      </c>
      <c r="P247" s="312">
        <v>10000</v>
      </c>
      <c r="Q247" s="434">
        <f t="shared" si="17"/>
        <v>0.3333333333333333</v>
      </c>
    </row>
    <row r="248" spans="1:17" ht="12.75" hidden="1">
      <c r="A248" s="19" t="s">
        <v>271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6" t="s">
        <v>368</v>
      </c>
      <c r="K248" s="118">
        <v>3811</v>
      </c>
      <c r="L248" s="108" t="s">
        <v>481</v>
      </c>
      <c r="M248" s="189"/>
      <c r="N248" s="182">
        <v>0</v>
      </c>
      <c r="O248" s="33">
        <v>0</v>
      </c>
      <c r="P248" s="312">
        <v>0</v>
      </c>
      <c r="Q248" s="434" t="e">
        <f t="shared" si="17"/>
        <v>#DIV/0!</v>
      </c>
    </row>
    <row r="249" spans="1:17" ht="12.75">
      <c r="A249" s="54"/>
      <c r="B249" s="11"/>
      <c r="C249" s="11"/>
      <c r="D249" s="11"/>
      <c r="E249" s="11"/>
      <c r="F249" s="11"/>
      <c r="G249" s="11"/>
      <c r="H249" s="11"/>
      <c r="I249" s="11"/>
      <c r="J249" s="119"/>
      <c r="K249" s="120"/>
      <c r="L249" s="492" t="s">
        <v>198</v>
      </c>
      <c r="M249" s="494"/>
      <c r="N249" s="85">
        <f>N241</f>
        <v>30000</v>
      </c>
      <c r="O249" s="421">
        <f>O241</f>
        <v>30000</v>
      </c>
      <c r="P249" s="301">
        <f>P241</f>
        <v>10000</v>
      </c>
      <c r="Q249" s="458">
        <f>Q241</f>
        <v>0.3333333333333333</v>
      </c>
    </row>
    <row r="250" spans="1:17" ht="12.75">
      <c r="A250" s="19"/>
      <c r="B250" s="1"/>
      <c r="C250" s="121"/>
      <c r="D250" s="121"/>
      <c r="E250" s="121"/>
      <c r="F250" s="121"/>
      <c r="G250" s="121"/>
      <c r="H250" s="121"/>
      <c r="I250" s="121"/>
      <c r="J250" s="122"/>
      <c r="K250" s="121"/>
      <c r="L250" s="121"/>
      <c r="M250" s="121"/>
      <c r="N250" s="124"/>
      <c r="O250" s="123"/>
      <c r="P250" s="313"/>
      <c r="Q250" s="439"/>
    </row>
    <row r="251" spans="1:17" ht="12.75">
      <c r="A251" s="20"/>
      <c r="B251" s="8"/>
      <c r="C251" s="125"/>
      <c r="D251" s="125"/>
      <c r="E251" s="125"/>
      <c r="F251" s="125"/>
      <c r="G251" s="78"/>
      <c r="H251" s="125"/>
      <c r="I251" s="125"/>
      <c r="J251" s="126"/>
      <c r="K251" s="66" t="s">
        <v>274</v>
      </c>
      <c r="L251" s="495" t="s">
        <v>277</v>
      </c>
      <c r="M251" s="495"/>
      <c r="N251" s="127"/>
      <c r="O251" s="127"/>
      <c r="P251" s="300"/>
      <c r="Q251" s="438"/>
    </row>
    <row r="252" spans="1:17" ht="12.75">
      <c r="A252" s="78" t="s">
        <v>275</v>
      </c>
      <c r="B252" s="125"/>
      <c r="C252" s="125"/>
      <c r="D252" s="125"/>
      <c r="E252" s="125"/>
      <c r="F252" s="125"/>
      <c r="G252" s="125"/>
      <c r="H252" s="125"/>
      <c r="I252" s="125"/>
      <c r="J252" s="126"/>
      <c r="K252" s="66" t="s">
        <v>26</v>
      </c>
      <c r="L252" s="503" t="s">
        <v>527</v>
      </c>
      <c r="M252" s="543"/>
      <c r="N252" s="127"/>
      <c r="O252" s="127"/>
      <c r="P252" s="300"/>
      <c r="Q252" s="438"/>
    </row>
    <row r="253" spans="1:17" ht="12.75">
      <c r="A253" s="19" t="s">
        <v>276</v>
      </c>
      <c r="B253" s="1"/>
      <c r="C253" s="1"/>
      <c r="D253" s="1"/>
      <c r="E253" s="1"/>
      <c r="F253" s="1">
        <v>5</v>
      </c>
      <c r="G253" s="1"/>
      <c r="H253" s="1"/>
      <c r="I253" s="1"/>
      <c r="J253" s="116" t="s">
        <v>369</v>
      </c>
      <c r="K253" s="102">
        <v>4</v>
      </c>
      <c r="L253" s="102" t="s">
        <v>2</v>
      </c>
      <c r="M253" s="102"/>
      <c r="N253" s="106">
        <f>N254</f>
        <v>50000</v>
      </c>
      <c r="O253" s="33">
        <f>O254</f>
        <v>190000</v>
      </c>
      <c r="P253" s="312">
        <f>P254</f>
        <v>240578</v>
      </c>
      <c r="Q253" s="434">
        <f aca="true" t="shared" si="19" ref="Q253:Q259">P253/O253</f>
        <v>1.2662</v>
      </c>
    </row>
    <row r="254" spans="1:17" ht="12.75">
      <c r="A254" s="19" t="s">
        <v>276</v>
      </c>
      <c r="B254" s="1"/>
      <c r="C254" s="1"/>
      <c r="D254" s="1"/>
      <c r="E254" s="1"/>
      <c r="F254" s="1">
        <v>5</v>
      </c>
      <c r="G254" s="1"/>
      <c r="H254" s="1"/>
      <c r="I254" s="1"/>
      <c r="J254" s="116" t="s">
        <v>369</v>
      </c>
      <c r="K254" s="103">
        <v>42</v>
      </c>
      <c r="L254" s="499" t="s">
        <v>29</v>
      </c>
      <c r="M254" s="507"/>
      <c r="N254" s="128">
        <f>N255+N258</f>
        <v>50000</v>
      </c>
      <c r="O254" s="128">
        <f>O255+O258</f>
        <v>190000</v>
      </c>
      <c r="P254" s="352">
        <f>P255+P258</f>
        <v>240578</v>
      </c>
      <c r="Q254" s="434">
        <f t="shared" si="19"/>
        <v>1.2662</v>
      </c>
    </row>
    <row r="255" spans="1:17" ht="12.75">
      <c r="A255" s="19" t="s">
        <v>276</v>
      </c>
      <c r="B255" s="3"/>
      <c r="C255" s="3"/>
      <c r="D255" s="3"/>
      <c r="E255" s="3"/>
      <c r="F255" s="3">
        <v>5</v>
      </c>
      <c r="G255" s="3"/>
      <c r="H255" s="3"/>
      <c r="I255" s="3"/>
      <c r="J255" s="116" t="s">
        <v>369</v>
      </c>
      <c r="K255" s="257">
        <v>421</v>
      </c>
      <c r="L255" s="517" t="s">
        <v>14</v>
      </c>
      <c r="M255" s="526"/>
      <c r="N255" s="258">
        <f>N256</f>
        <v>50000</v>
      </c>
      <c r="O255" s="172">
        <f>O256+O257</f>
        <v>190000</v>
      </c>
      <c r="P255" s="316">
        <f>P256+P257</f>
        <v>240578</v>
      </c>
      <c r="Q255" s="434">
        <f t="shared" si="19"/>
        <v>1.2662</v>
      </c>
    </row>
    <row r="256" spans="1:17" ht="12.75">
      <c r="A256" s="19" t="s">
        <v>276</v>
      </c>
      <c r="B256" s="1"/>
      <c r="C256" s="1"/>
      <c r="D256" s="1"/>
      <c r="E256" s="1"/>
      <c r="F256" s="1">
        <v>5</v>
      </c>
      <c r="G256" s="1"/>
      <c r="H256" s="1"/>
      <c r="I256" s="1"/>
      <c r="J256" s="116" t="s">
        <v>369</v>
      </c>
      <c r="K256" s="26">
        <v>4213</v>
      </c>
      <c r="L256" s="550" t="s">
        <v>609</v>
      </c>
      <c r="M256" s="539"/>
      <c r="N256" s="29">
        <v>50000</v>
      </c>
      <c r="O256" s="32">
        <v>190000</v>
      </c>
      <c r="P256" s="292">
        <v>240578</v>
      </c>
      <c r="Q256" s="434">
        <f t="shared" si="19"/>
        <v>1.2662</v>
      </c>
    </row>
    <row r="257" spans="1:17" ht="12.75" hidden="1">
      <c r="A257" s="3" t="s">
        <v>276</v>
      </c>
      <c r="B257" s="1"/>
      <c r="C257" s="1"/>
      <c r="D257" s="1"/>
      <c r="E257" s="1"/>
      <c r="F257" s="1">
        <v>5</v>
      </c>
      <c r="G257" s="1"/>
      <c r="H257" s="1"/>
      <c r="I257" s="1"/>
      <c r="J257" s="132" t="s">
        <v>369</v>
      </c>
      <c r="K257" s="26">
        <v>4214</v>
      </c>
      <c r="L257" s="349" t="s">
        <v>561</v>
      </c>
      <c r="M257" s="31"/>
      <c r="N257" s="29">
        <v>0</v>
      </c>
      <c r="O257" s="32">
        <v>0</v>
      </c>
      <c r="P257" s="292">
        <v>0</v>
      </c>
      <c r="Q257" s="434" t="e">
        <f t="shared" si="19"/>
        <v>#DIV/0!</v>
      </c>
    </row>
    <row r="258" spans="1:17" ht="12.75" hidden="1">
      <c r="A258" s="3" t="s">
        <v>276</v>
      </c>
      <c r="B258" s="1"/>
      <c r="C258" s="1"/>
      <c r="D258" s="1"/>
      <c r="E258" s="1"/>
      <c r="F258" s="1">
        <v>5</v>
      </c>
      <c r="G258" s="1"/>
      <c r="H258" s="1"/>
      <c r="I258" s="1"/>
      <c r="J258" s="132" t="s">
        <v>369</v>
      </c>
      <c r="K258" s="350">
        <v>426</v>
      </c>
      <c r="L258" s="351" t="s">
        <v>552</v>
      </c>
      <c r="M258" s="160"/>
      <c r="N258" s="24">
        <f>N259</f>
        <v>0</v>
      </c>
      <c r="O258" s="32">
        <f>O259</f>
        <v>0</v>
      </c>
      <c r="P258" s="24">
        <f>P259</f>
        <v>0</v>
      </c>
      <c r="Q258" s="434" t="e">
        <f t="shared" si="19"/>
        <v>#DIV/0!</v>
      </c>
    </row>
    <row r="259" spans="1:17" ht="12.75" hidden="1">
      <c r="A259" s="3" t="s">
        <v>276</v>
      </c>
      <c r="B259" s="1"/>
      <c r="C259" s="1"/>
      <c r="D259" s="1"/>
      <c r="E259" s="1"/>
      <c r="F259" s="1">
        <v>5</v>
      </c>
      <c r="G259" s="1"/>
      <c r="H259" s="1"/>
      <c r="I259" s="1"/>
      <c r="J259" s="132" t="s">
        <v>369</v>
      </c>
      <c r="K259" s="26">
        <v>4264</v>
      </c>
      <c r="L259" s="349" t="s">
        <v>553</v>
      </c>
      <c r="M259" s="31"/>
      <c r="N259" s="29"/>
      <c r="O259" s="32"/>
      <c r="P259" s="292"/>
      <c r="Q259" s="434" t="e">
        <f t="shared" si="19"/>
        <v>#DIV/0!</v>
      </c>
    </row>
    <row r="260" spans="1:17" ht="22.5" customHeight="1">
      <c r="A260" s="54"/>
      <c r="B260" s="11"/>
      <c r="C260" s="11"/>
      <c r="D260" s="11"/>
      <c r="E260" s="11"/>
      <c r="F260" s="11"/>
      <c r="G260" s="11"/>
      <c r="H260" s="11"/>
      <c r="I260" s="11"/>
      <c r="J260" s="119"/>
      <c r="K260" s="69"/>
      <c r="L260" s="492" t="s">
        <v>198</v>
      </c>
      <c r="M260" s="493"/>
      <c r="N260" s="75">
        <f>N253</f>
        <v>50000</v>
      </c>
      <c r="O260" s="421">
        <f>O253</f>
        <v>190000</v>
      </c>
      <c r="P260" s="301">
        <f>P253</f>
        <v>240578</v>
      </c>
      <c r="Q260" s="458">
        <f>Q253</f>
        <v>1.2662</v>
      </c>
    </row>
    <row r="261" spans="1:17" ht="12.75">
      <c r="A261" s="19"/>
      <c r="B261" s="1"/>
      <c r="C261" s="1"/>
      <c r="D261" s="1"/>
      <c r="E261" s="1"/>
      <c r="F261" s="1"/>
      <c r="G261" s="1"/>
      <c r="H261" s="1"/>
      <c r="I261" s="1"/>
      <c r="J261" s="130"/>
      <c r="K261" s="46"/>
      <c r="L261" s="46"/>
      <c r="M261" s="46"/>
      <c r="N261" s="47"/>
      <c r="O261" s="72"/>
      <c r="P261" s="296"/>
      <c r="Q261" s="436"/>
    </row>
    <row r="262" spans="1:17" ht="12.75">
      <c r="A262" s="20" t="s">
        <v>280</v>
      </c>
      <c r="B262" s="8"/>
      <c r="C262" s="8"/>
      <c r="D262" s="8"/>
      <c r="E262" s="8"/>
      <c r="F262" s="8"/>
      <c r="G262" s="8"/>
      <c r="H262" s="8"/>
      <c r="I262" s="8"/>
      <c r="J262" s="131"/>
      <c r="K262" s="66" t="s">
        <v>278</v>
      </c>
      <c r="L262" s="65" t="s">
        <v>279</v>
      </c>
      <c r="M262" s="100"/>
      <c r="N262" s="67"/>
      <c r="O262" s="127"/>
      <c r="P262" s="300"/>
      <c r="Q262" s="438"/>
    </row>
    <row r="263" spans="1:17" ht="12.75">
      <c r="A263" s="20"/>
      <c r="B263" s="8"/>
      <c r="C263" s="8"/>
      <c r="D263" s="8"/>
      <c r="E263" s="8"/>
      <c r="F263" s="8"/>
      <c r="G263" s="8"/>
      <c r="H263" s="8"/>
      <c r="I263" s="8"/>
      <c r="J263" s="131"/>
      <c r="K263" s="64" t="s">
        <v>23</v>
      </c>
      <c r="L263" s="8" t="s">
        <v>59</v>
      </c>
      <c r="M263" s="8"/>
      <c r="N263" s="21"/>
      <c r="O263" s="21"/>
      <c r="P263" s="297"/>
      <c r="Q263" s="430"/>
    </row>
    <row r="264" spans="1:17" ht="12.75">
      <c r="A264" s="19" t="s">
        <v>225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2">
        <v>133</v>
      </c>
      <c r="K264" s="102">
        <v>4</v>
      </c>
      <c r="L264" s="102" t="s">
        <v>28</v>
      </c>
      <c r="M264" s="102"/>
      <c r="N264" s="25">
        <f aca="true" t="shared" si="20" ref="N264:P266">N265</f>
        <v>300000</v>
      </c>
      <c r="O264" s="106">
        <f t="shared" si="20"/>
        <v>100000</v>
      </c>
      <c r="P264" s="311">
        <f t="shared" si="20"/>
        <v>50000</v>
      </c>
      <c r="Q264" s="434">
        <f>P264/O264</f>
        <v>0.5</v>
      </c>
    </row>
    <row r="265" spans="1:17" ht="12.75">
      <c r="A265" s="19" t="s">
        <v>225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32">
        <v>133</v>
      </c>
      <c r="K265" s="118">
        <v>42</v>
      </c>
      <c r="L265" s="499" t="s">
        <v>29</v>
      </c>
      <c r="M265" s="500"/>
      <c r="N265" s="182">
        <f t="shared" si="20"/>
        <v>300000</v>
      </c>
      <c r="O265" s="106">
        <f t="shared" si="20"/>
        <v>100000</v>
      </c>
      <c r="P265" s="311">
        <f t="shared" si="20"/>
        <v>50000</v>
      </c>
      <c r="Q265" s="434">
        <f>P265/O265</f>
        <v>0.5</v>
      </c>
    </row>
    <row r="266" spans="1:17" ht="12.75">
      <c r="A266" s="19" t="s">
        <v>225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32">
        <v>133</v>
      </c>
      <c r="K266" s="117">
        <v>426</v>
      </c>
      <c r="L266" s="533" t="s">
        <v>31</v>
      </c>
      <c r="M266" s="534"/>
      <c r="N266" s="255">
        <f t="shared" si="20"/>
        <v>300000</v>
      </c>
      <c r="O266" s="106">
        <f t="shared" si="20"/>
        <v>100000</v>
      </c>
      <c r="P266" s="311">
        <f t="shared" si="20"/>
        <v>50000</v>
      </c>
      <c r="Q266" s="434">
        <f>P266/O266</f>
        <v>0.5</v>
      </c>
    </row>
    <row r="267" spans="1:17" ht="28.5" customHeight="1">
      <c r="A267" s="19" t="s">
        <v>225</v>
      </c>
      <c r="B267" s="1">
        <v>1</v>
      </c>
      <c r="C267" s="1"/>
      <c r="D267" s="1">
        <v>3</v>
      </c>
      <c r="E267" s="1"/>
      <c r="F267" s="1"/>
      <c r="G267" s="1"/>
      <c r="H267" s="1"/>
      <c r="I267" s="1"/>
      <c r="J267" s="133">
        <v>133</v>
      </c>
      <c r="K267" s="118">
        <v>4263</v>
      </c>
      <c r="L267" s="490" t="s">
        <v>536</v>
      </c>
      <c r="M267" s="491"/>
      <c r="N267" s="182">
        <v>300000</v>
      </c>
      <c r="O267" s="106">
        <v>100000</v>
      </c>
      <c r="P267" s="354">
        <v>50000</v>
      </c>
      <c r="Q267" s="434">
        <f>P267/O267</f>
        <v>0.5</v>
      </c>
    </row>
    <row r="268" spans="1:17" ht="12.75">
      <c r="A268" s="54"/>
      <c r="B268" s="11"/>
      <c r="C268" s="11"/>
      <c r="D268" s="11"/>
      <c r="E268" s="11"/>
      <c r="F268" s="11"/>
      <c r="G268" s="11"/>
      <c r="H268" s="11"/>
      <c r="I268" s="11"/>
      <c r="J268" s="11"/>
      <c r="K268" s="273"/>
      <c r="L268" s="492" t="s">
        <v>198</v>
      </c>
      <c r="M268" s="493"/>
      <c r="N268" s="75">
        <f>N264</f>
        <v>300000</v>
      </c>
      <c r="O268" s="421">
        <f>O264</f>
        <v>100000</v>
      </c>
      <c r="P268" s="301">
        <f>P264</f>
        <v>50000</v>
      </c>
      <c r="Q268" s="458">
        <f>Q264</f>
        <v>0.5</v>
      </c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46"/>
      <c r="L269" s="46"/>
      <c r="M269" s="46"/>
      <c r="N269" s="47"/>
      <c r="O269" s="72"/>
      <c r="P269" s="296"/>
      <c r="Q269" s="436"/>
    </row>
    <row r="270" spans="1:1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34" t="s">
        <v>281</v>
      </c>
      <c r="L270" s="135" t="s">
        <v>392</v>
      </c>
      <c r="M270" s="135"/>
      <c r="N270" s="67"/>
      <c r="O270" s="127"/>
      <c r="P270" s="300"/>
      <c r="Q270" s="438"/>
    </row>
    <row r="271" spans="1:17" ht="12.75">
      <c r="A271" s="20"/>
      <c r="B271" s="8"/>
      <c r="C271" s="8"/>
      <c r="D271" s="8"/>
      <c r="E271" s="8"/>
      <c r="F271" s="8"/>
      <c r="G271" s="8"/>
      <c r="H271" s="8"/>
      <c r="I271" s="8"/>
      <c r="J271" s="8"/>
      <c r="K271" s="64" t="s">
        <v>26</v>
      </c>
      <c r="L271" s="531" t="s">
        <v>60</v>
      </c>
      <c r="M271" s="532"/>
      <c r="N271" s="21"/>
      <c r="O271" s="21"/>
      <c r="P271" s="297"/>
      <c r="Q271" s="430"/>
    </row>
    <row r="272" spans="1:17" ht="12.75">
      <c r="A272" s="20" t="s">
        <v>282</v>
      </c>
      <c r="B272" s="20"/>
      <c r="C272" s="20"/>
      <c r="D272" s="20"/>
      <c r="E272" s="20"/>
      <c r="F272" s="20"/>
      <c r="G272" s="20"/>
      <c r="H272" s="20"/>
      <c r="I272" s="20"/>
      <c r="J272" s="20">
        <v>300</v>
      </c>
      <c r="K272" s="78" t="s">
        <v>189</v>
      </c>
      <c r="L272" s="78"/>
      <c r="M272" s="78"/>
      <c r="N272" s="136"/>
      <c r="O272" s="127"/>
      <c r="P272" s="300"/>
      <c r="Q272" s="438"/>
    </row>
    <row r="273" spans="1:17" ht="12.75">
      <c r="A273" s="19" t="s">
        <v>283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37" t="s">
        <v>393</v>
      </c>
      <c r="K273" s="102">
        <v>3</v>
      </c>
      <c r="L273" s="102" t="s">
        <v>1</v>
      </c>
      <c r="M273" s="102"/>
      <c r="N273" s="93">
        <f aca="true" t="shared" si="21" ref="N273:P275">N274</f>
        <v>230000</v>
      </c>
      <c r="O273" s="106">
        <f t="shared" si="21"/>
        <v>230000</v>
      </c>
      <c r="P273" s="311">
        <f t="shared" si="21"/>
        <v>258000</v>
      </c>
      <c r="Q273" s="434">
        <f aca="true" t="shared" si="22" ref="Q273:Q280">P273/O273</f>
        <v>1.1217391304347826</v>
      </c>
    </row>
    <row r="274" spans="1:17" ht="12.75">
      <c r="A274" s="19" t="s">
        <v>283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37" t="s">
        <v>393</v>
      </c>
      <c r="K274" s="118">
        <v>38</v>
      </c>
      <c r="L274" s="499" t="s">
        <v>107</v>
      </c>
      <c r="M274" s="500"/>
      <c r="N274" s="264">
        <f t="shared" si="21"/>
        <v>230000</v>
      </c>
      <c r="O274" s="106">
        <f t="shared" si="21"/>
        <v>230000</v>
      </c>
      <c r="P274" s="311">
        <f t="shared" si="21"/>
        <v>258000</v>
      </c>
      <c r="Q274" s="434">
        <f t="shared" si="22"/>
        <v>1.1217391304347826</v>
      </c>
    </row>
    <row r="275" spans="1:19" ht="12.75">
      <c r="A275" s="19" t="s">
        <v>283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37" t="s">
        <v>393</v>
      </c>
      <c r="K275" s="117">
        <v>381</v>
      </c>
      <c r="L275" s="533" t="s">
        <v>13</v>
      </c>
      <c r="M275" s="534"/>
      <c r="N275" s="252">
        <f t="shared" si="21"/>
        <v>230000</v>
      </c>
      <c r="O275" s="106">
        <f t="shared" si="21"/>
        <v>230000</v>
      </c>
      <c r="P275" s="311">
        <f t="shared" si="21"/>
        <v>258000</v>
      </c>
      <c r="Q275" s="434">
        <f t="shared" si="22"/>
        <v>1.1217391304347826</v>
      </c>
      <c r="R275" s="472" t="s">
        <v>626</v>
      </c>
      <c r="S275" s="472"/>
    </row>
    <row r="276" spans="1:19" ht="12.75">
      <c r="A276" s="19" t="s">
        <v>283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37" t="s">
        <v>393</v>
      </c>
      <c r="K276" s="118">
        <v>3811</v>
      </c>
      <c r="L276" s="499" t="s">
        <v>99</v>
      </c>
      <c r="M276" s="500"/>
      <c r="N276" s="264">
        <v>230000</v>
      </c>
      <c r="O276" s="106">
        <v>230000</v>
      </c>
      <c r="P276" s="311">
        <v>258000</v>
      </c>
      <c r="Q276" s="434">
        <f t="shared" si="22"/>
        <v>1.1217391304347826</v>
      </c>
      <c r="S276" s="237"/>
    </row>
    <row r="277" spans="1:17" ht="12.75">
      <c r="A277" s="19" t="s">
        <v>283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30" t="s">
        <v>393</v>
      </c>
      <c r="K277" s="102">
        <v>4</v>
      </c>
      <c r="L277" s="102" t="s">
        <v>28</v>
      </c>
      <c r="M277" s="102"/>
      <c r="N277" s="264">
        <f aca="true" t="shared" si="23" ref="N277:P278">N278</f>
        <v>0</v>
      </c>
      <c r="O277" s="106">
        <f t="shared" si="23"/>
        <v>120000</v>
      </c>
      <c r="P277" s="354">
        <f t="shared" si="23"/>
        <v>120000</v>
      </c>
      <c r="Q277" s="434">
        <f t="shared" si="22"/>
        <v>1</v>
      </c>
    </row>
    <row r="278" spans="1:17" ht="12.75">
      <c r="A278" s="19" t="s">
        <v>283</v>
      </c>
      <c r="B278" s="1">
        <v>1</v>
      </c>
      <c r="C278" s="1"/>
      <c r="D278" s="1">
        <v>3</v>
      </c>
      <c r="E278" s="1"/>
      <c r="F278" s="1"/>
      <c r="G278" s="1"/>
      <c r="H278" s="1"/>
      <c r="I278" s="1"/>
      <c r="J278" s="130" t="s">
        <v>393</v>
      </c>
      <c r="K278" s="117">
        <v>421</v>
      </c>
      <c r="L278" s="117" t="s">
        <v>14</v>
      </c>
      <c r="M278" s="117"/>
      <c r="N278" s="93">
        <f t="shared" si="23"/>
        <v>0</v>
      </c>
      <c r="O278" s="106">
        <f t="shared" si="23"/>
        <v>120000</v>
      </c>
      <c r="P278" s="354">
        <f t="shared" si="23"/>
        <v>120000</v>
      </c>
      <c r="Q278" s="434">
        <f t="shared" si="22"/>
        <v>1</v>
      </c>
    </row>
    <row r="279" spans="1:17" ht="12.75">
      <c r="A279" s="19" t="s">
        <v>283</v>
      </c>
      <c r="B279" s="1">
        <v>1</v>
      </c>
      <c r="C279" s="1"/>
      <c r="D279" s="1">
        <v>3</v>
      </c>
      <c r="E279" s="1"/>
      <c r="F279" s="1"/>
      <c r="G279" s="1"/>
      <c r="H279" s="1"/>
      <c r="I279" s="1"/>
      <c r="J279" s="130" t="s">
        <v>393</v>
      </c>
      <c r="K279" s="103">
        <v>4213</v>
      </c>
      <c r="L279" s="103" t="s">
        <v>610</v>
      </c>
      <c r="M279" s="103"/>
      <c r="N279" s="264">
        <v>0</v>
      </c>
      <c r="O279" s="106">
        <v>120000</v>
      </c>
      <c r="P279" s="311">
        <v>120000</v>
      </c>
      <c r="Q279" s="434">
        <f t="shared" si="22"/>
        <v>1</v>
      </c>
    </row>
    <row r="280" spans="1:17" ht="12.75">
      <c r="A280" s="54"/>
      <c r="B280" s="11"/>
      <c r="C280" s="11"/>
      <c r="D280" s="11"/>
      <c r="E280" s="11"/>
      <c r="F280" s="11"/>
      <c r="G280" s="11"/>
      <c r="H280" s="11"/>
      <c r="I280" s="11"/>
      <c r="J280" s="11"/>
      <c r="K280" s="68"/>
      <c r="L280" s="492" t="s">
        <v>198</v>
      </c>
      <c r="M280" s="494"/>
      <c r="N280" s="85">
        <f>N273</f>
        <v>230000</v>
      </c>
      <c r="O280" s="421">
        <f>O273+O277</f>
        <v>350000</v>
      </c>
      <c r="P280" s="301">
        <f>P273+P277</f>
        <v>378000</v>
      </c>
      <c r="Q280" s="458">
        <f t="shared" si="22"/>
        <v>1.08</v>
      </c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15"/>
      <c r="L281" s="115"/>
      <c r="M281" s="115"/>
      <c r="N281" s="112"/>
      <c r="O281" s="124"/>
      <c r="P281" s="315"/>
      <c r="Q281" s="439"/>
    </row>
    <row r="282" spans="1:17" ht="12.75">
      <c r="A282" s="20" t="s">
        <v>289</v>
      </c>
      <c r="B282" s="8"/>
      <c r="C282" s="8"/>
      <c r="D282" s="8"/>
      <c r="E282" s="8"/>
      <c r="F282" s="8"/>
      <c r="G282" s="8"/>
      <c r="H282" s="8"/>
      <c r="I282" s="8"/>
      <c r="J282" s="8">
        <v>321</v>
      </c>
      <c r="K282" s="64" t="s">
        <v>58</v>
      </c>
      <c r="L282" s="64" t="s">
        <v>61</v>
      </c>
      <c r="M282" s="8"/>
      <c r="N282" s="21"/>
      <c r="O282" s="21"/>
      <c r="P282" s="297"/>
      <c r="Q282" s="430"/>
    </row>
    <row r="283" spans="1:17" ht="12.75">
      <c r="A283" s="19" t="s">
        <v>289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2">
        <v>3</v>
      </c>
      <c r="L283" s="533" t="s">
        <v>1</v>
      </c>
      <c r="M283" s="535"/>
      <c r="N283" s="25">
        <f>N284+N288</f>
        <v>15000</v>
      </c>
      <c r="O283" s="106">
        <f>O284+O288</f>
        <v>15000</v>
      </c>
      <c r="P283" s="311">
        <f>P284+P288</f>
        <v>15000</v>
      </c>
      <c r="Q283" s="434">
        <f aca="true" t="shared" si="24" ref="Q283:Q296">P283/O283</f>
        <v>1</v>
      </c>
    </row>
    <row r="284" spans="1:17" ht="12.75">
      <c r="A284" s="19" t="s">
        <v>289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3">
        <v>32</v>
      </c>
      <c r="L284" s="104" t="s">
        <v>6</v>
      </c>
      <c r="M284" s="105"/>
      <c r="N284" s="33">
        <f>N285</f>
        <v>10000</v>
      </c>
      <c r="O284" s="106">
        <f>O285</f>
        <v>10000</v>
      </c>
      <c r="P284" s="311">
        <f>P285</f>
        <v>10000</v>
      </c>
      <c r="Q284" s="434">
        <f t="shared" si="24"/>
        <v>1</v>
      </c>
    </row>
    <row r="285" spans="1:17" ht="12.75">
      <c r="A285" s="19" t="s">
        <v>289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17">
        <v>323</v>
      </c>
      <c r="L285" s="259" t="s">
        <v>8</v>
      </c>
      <c r="M285" s="260"/>
      <c r="N285" s="255">
        <f>N286+N287</f>
        <v>10000</v>
      </c>
      <c r="O285" s="106">
        <f>O286+O287</f>
        <v>10000</v>
      </c>
      <c r="P285" s="311">
        <f>P286+P287</f>
        <v>10000</v>
      </c>
      <c r="Q285" s="434">
        <f t="shared" si="24"/>
        <v>1</v>
      </c>
    </row>
    <row r="286" spans="1:17" ht="12.75" hidden="1">
      <c r="A286" s="19" t="s">
        <v>289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3">
        <v>3237</v>
      </c>
      <c r="L286" s="103" t="s">
        <v>100</v>
      </c>
      <c r="M286" s="103"/>
      <c r="N286" s="33">
        <v>0</v>
      </c>
      <c r="O286" s="106">
        <v>0</v>
      </c>
      <c r="P286" s="311">
        <v>0</v>
      </c>
      <c r="Q286" s="434" t="e">
        <f t="shared" si="24"/>
        <v>#DIV/0!</v>
      </c>
    </row>
    <row r="287" spans="1:17" ht="12.75">
      <c r="A287" s="19" t="s">
        <v>289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103">
        <v>3237</v>
      </c>
      <c r="L287" s="103" t="s">
        <v>151</v>
      </c>
      <c r="M287" s="103"/>
      <c r="N287" s="33">
        <v>10000</v>
      </c>
      <c r="O287" s="106">
        <v>10000</v>
      </c>
      <c r="P287" s="311">
        <v>10000</v>
      </c>
      <c r="Q287" s="434">
        <f t="shared" si="24"/>
        <v>1</v>
      </c>
    </row>
    <row r="288" spans="1:17" ht="12.75">
      <c r="A288" s="19" t="s">
        <v>289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471">
        <v>38</v>
      </c>
      <c r="L288" s="397" t="s">
        <v>107</v>
      </c>
      <c r="M288" s="113"/>
      <c r="N288" s="33">
        <f aca="true" t="shared" si="25" ref="N288:P289">N289</f>
        <v>5000</v>
      </c>
      <c r="O288" s="106">
        <f t="shared" si="25"/>
        <v>5000</v>
      </c>
      <c r="P288" s="311">
        <f t="shared" si="25"/>
        <v>5000</v>
      </c>
      <c r="Q288" s="434">
        <f t="shared" si="24"/>
        <v>1</v>
      </c>
    </row>
    <row r="289" spans="1:17" ht="12.75">
      <c r="A289" s="19" t="s">
        <v>289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261">
        <v>381</v>
      </c>
      <c r="L289" s="533" t="s">
        <v>13</v>
      </c>
      <c r="M289" s="534"/>
      <c r="N289" s="255">
        <f t="shared" si="25"/>
        <v>5000</v>
      </c>
      <c r="O289" s="106">
        <f t="shared" si="25"/>
        <v>5000</v>
      </c>
      <c r="P289" s="311">
        <f t="shared" si="25"/>
        <v>5000</v>
      </c>
      <c r="Q289" s="434">
        <f t="shared" si="24"/>
        <v>1</v>
      </c>
    </row>
    <row r="290" spans="1:17" ht="12.75">
      <c r="A290" s="19" t="s">
        <v>289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139">
        <v>3811</v>
      </c>
      <c r="L290" s="140" t="s">
        <v>142</v>
      </c>
      <c r="M290" s="141"/>
      <c r="N290" s="33">
        <v>5000</v>
      </c>
      <c r="O290" s="106">
        <v>5000</v>
      </c>
      <c r="P290" s="311">
        <v>5000</v>
      </c>
      <c r="Q290" s="434">
        <f t="shared" si="24"/>
        <v>1</v>
      </c>
    </row>
    <row r="291" spans="1:17" ht="12.75">
      <c r="A291" s="19" t="s">
        <v>289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02">
        <v>4</v>
      </c>
      <c r="L291" s="533" t="s">
        <v>2</v>
      </c>
      <c r="M291" s="535"/>
      <c r="N291" s="33">
        <f aca="true" t="shared" si="26" ref="N291:P292">N292</f>
        <v>4500</v>
      </c>
      <c r="O291" s="106">
        <f t="shared" si="26"/>
        <v>4500</v>
      </c>
      <c r="P291" s="311">
        <f t="shared" si="26"/>
        <v>4500</v>
      </c>
      <c r="Q291" s="434">
        <f t="shared" si="24"/>
        <v>1</v>
      </c>
    </row>
    <row r="292" spans="1:17" ht="12.75">
      <c r="A292" s="19" t="s">
        <v>289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103">
        <v>42</v>
      </c>
      <c r="L292" s="499" t="s">
        <v>29</v>
      </c>
      <c r="M292" s="500"/>
      <c r="N292" s="33">
        <f t="shared" si="26"/>
        <v>4500</v>
      </c>
      <c r="O292" s="106">
        <f t="shared" si="26"/>
        <v>4500</v>
      </c>
      <c r="P292" s="311">
        <f t="shared" si="26"/>
        <v>4500</v>
      </c>
      <c r="Q292" s="434">
        <f t="shared" si="24"/>
        <v>1</v>
      </c>
    </row>
    <row r="293" spans="1:17" ht="12.75">
      <c r="A293" s="19" t="s">
        <v>289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17">
        <v>422</v>
      </c>
      <c r="L293" s="533" t="s">
        <v>15</v>
      </c>
      <c r="M293" s="534"/>
      <c r="N293" s="255">
        <f>N294+N295</f>
        <v>4500</v>
      </c>
      <c r="O293" s="106">
        <f>O294+O295</f>
        <v>4500</v>
      </c>
      <c r="P293" s="311">
        <f>P294+P295</f>
        <v>4500</v>
      </c>
      <c r="Q293" s="434">
        <f t="shared" si="24"/>
        <v>1</v>
      </c>
    </row>
    <row r="294" spans="1:17" ht="12.75" hidden="1">
      <c r="A294" s="19" t="s">
        <v>289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220</v>
      </c>
      <c r="K294" s="103">
        <v>4223</v>
      </c>
      <c r="L294" s="499" t="s">
        <v>284</v>
      </c>
      <c r="M294" s="507"/>
      <c r="N294" s="33">
        <v>0</v>
      </c>
      <c r="O294" s="106">
        <v>0</v>
      </c>
      <c r="P294" s="311">
        <v>0</v>
      </c>
      <c r="Q294" s="434" t="e">
        <f t="shared" si="24"/>
        <v>#DIV/0!</v>
      </c>
    </row>
    <row r="295" spans="1:18" ht="13.5" thickBot="1">
      <c r="A295" s="19" t="s">
        <v>289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138">
        <v>4223</v>
      </c>
      <c r="L295" s="510" t="s">
        <v>618</v>
      </c>
      <c r="M295" s="507"/>
      <c r="N295" s="33">
        <v>4500</v>
      </c>
      <c r="O295" s="106">
        <v>4500</v>
      </c>
      <c r="P295" s="311">
        <v>4500</v>
      </c>
      <c r="Q295" s="434">
        <f t="shared" si="24"/>
        <v>1</v>
      </c>
      <c r="R295" s="237"/>
    </row>
    <row r="296" spans="1:17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98"/>
      <c r="L296" s="98" t="s">
        <v>124</v>
      </c>
      <c r="M296" s="98"/>
      <c r="N296" s="99">
        <f>N283+N291</f>
        <v>19500</v>
      </c>
      <c r="O296" s="424">
        <f>O283+O291</f>
        <v>19500</v>
      </c>
      <c r="P296" s="310">
        <f>P283+P291</f>
        <v>19500</v>
      </c>
      <c r="Q296" s="460">
        <f t="shared" si="24"/>
        <v>1</v>
      </c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1"/>
      <c r="L297" s="121"/>
      <c r="M297" s="121"/>
      <c r="N297" s="123"/>
      <c r="O297" s="123"/>
      <c r="P297" s="313"/>
      <c r="Q297" s="439"/>
    </row>
    <row r="298" spans="1:17" ht="12.75">
      <c r="A298" s="20"/>
      <c r="B298" s="8"/>
      <c r="C298" s="8"/>
      <c r="D298" s="8"/>
      <c r="E298" s="8"/>
      <c r="F298" s="8"/>
      <c r="G298" s="8"/>
      <c r="H298" s="8"/>
      <c r="I298" s="8"/>
      <c r="J298" s="8"/>
      <c r="K298" s="66" t="s">
        <v>286</v>
      </c>
      <c r="L298" s="495" t="s">
        <v>285</v>
      </c>
      <c r="M298" s="495"/>
      <c r="N298" s="127"/>
      <c r="O298" s="127"/>
      <c r="P298" s="300"/>
      <c r="Q298" s="438"/>
    </row>
    <row r="299" spans="1:17" ht="12.75">
      <c r="A299" s="20" t="s">
        <v>287</v>
      </c>
      <c r="B299" s="8"/>
      <c r="C299" s="8"/>
      <c r="D299" s="8"/>
      <c r="E299" s="8"/>
      <c r="F299" s="8"/>
      <c r="G299" s="8"/>
      <c r="H299" s="8"/>
      <c r="I299" s="8"/>
      <c r="J299" s="8">
        <v>451</v>
      </c>
      <c r="K299" s="64" t="s">
        <v>63</v>
      </c>
      <c r="L299" s="20" t="s">
        <v>62</v>
      </c>
      <c r="M299" s="64"/>
      <c r="N299" s="21"/>
      <c r="O299" s="21"/>
      <c r="P299" s="297"/>
      <c r="Q299" s="430"/>
    </row>
    <row r="300" spans="1:17" ht="12.75">
      <c r="A300" s="19" t="s">
        <v>290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02">
        <v>3</v>
      </c>
      <c r="L300" s="102" t="s">
        <v>1</v>
      </c>
      <c r="M300" s="102"/>
      <c r="N300" s="93">
        <f aca="true" t="shared" si="27" ref="N300:P301">N301</f>
        <v>550000</v>
      </c>
      <c r="O300" s="106">
        <f t="shared" si="27"/>
        <v>717500</v>
      </c>
      <c r="P300" s="311">
        <f t="shared" si="27"/>
        <v>1055000</v>
      </c>
      <c r="Q300" s="434">
        <f aca="true" t="shared" si="28" ref="Q300:Q306">P300/O300</f>
        <v>1.470383275261324</v>
      </c>
    </row>
    <row r="301" spans="1:17" ht="12.75">
      <c r="A301" s="19" t="s">
        <v>290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103">
        <v>32</v>
      </c>
      <c r="L301" s="104" t="s">
        <v>6</v>
      </c>
      <c r="M301" s="105"/>
      <c r="N301" s="106">
        <f t="shared" si="27"/>
        <v>550000</v>
      </c>
      <c r="O301" s="106">
        <f t="shared" si="27"/>
        <v>717500</v>
      </c>
      <c r="P301" s="311">
        <f t="shared" si="27"/>
        <v>1055000</v>
      </c>
      <c r="Q301" s="434">
        <f t="shared" si="28"/>
        <v>1.470383275261324</v>
      </c>
    </row>
    <row r="302" spans="1:17" ht="12.75">
      <c r="A302" s="19" t="s">
        <v>290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17">
        <v>323</v>
      </c>
      <c r="L302" s="259" t="s">
        <v>8</v>
      </c>
      <c r="M302" s="260"/>
      <c r="N302" s="252">
        <f>N303+N305+N306</f>
        <v>550000</v>
      </c>
      <c r="O302" s="106">
        <f>O303+O305+O306+O304</f>
        <v>717500</v>
      </c>
      <c r="P302" s="354">
        <f>P303+P305+P306+P304</f>
        <v>1055000</v>
      </c>
      <c r="Q302" s="434">
        <f t="shared" si="28"/>
        <v>1.470383275261324</v>
      </c>
    </row>
    <row r="303" spans="1:17" ht="30" customHeight="1">
      <c r="A303" s="19" t="s">
        <v>290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451</v>
      </c>
      <c r="K303" s="103">
        <v>3232</v>
      </c>
      <c r="L303" s="554" t="s">
        <v>598</v>
      </c>
      <c r="M303" s="555"/>
      <c r="N303" s="106">
        <v>400000</v>
      </c>
      <c r="O303" s="106">
        <v>587500</v>
      </c>
      <c r="P303" s="311">
        <v>600000</v>
      </c>
      <c r="Q303" s="434">
        <f t="shared" si="28"/>
        <v>1.0212765957446808</v>
      </c>
    </row>
    <row r="304" spans="1:17" ht="12.75">
      <c r="A304" s="3" t="s">
        <v>290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139">
        <v>3232</v>
      </c>
      <c r="L304" s="554" t="s">
        <v>597</v>
      </c>
      <c r="M304" s="556"/>
      <c r="N304" s="129">
        <v>0</v>
      </c>
      <c r="O304" s="129">
        <v>0</v>
      </c>
      <c r="P304" s="317">
        <v>385000</v>
      </c>
      <c r="Q304" s="434" t="e">
        <f t="shared" si="28"/>
        <v>#DIV/0!</v>
      </c>
    </row>
    <row r="305" spans="1:17" ht="12.75">
      <c r="A305" s="19" t="s">
        <v>290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451</v>
      </c>
      <c r="K305" s="139">
        <v>3232</v>
      </c>
      <c r="L305" s="103" t="s">
        <v>169</v>
      </c>
      <c r="M305" s="139"/>
      <c r="N305" s="129">
        <v>30000</v>
      </c>
      <c r="O305" s="129">
        <v>10000</v>
      </c>
      <c r="P305" s="317">
        <v>10000</v>
      </c>
      <c r="Q305" s="434">
        <f t="shared" si="28"/>
        <v>1</v>
      </c>
    </row>
    <row r="306" spans="1:17" ht="13.5" thickBot="1">
      <c r="A306" s="3" t="s">
        <v>290</v>
      </c>
      <c r="B306" s="1"/>
      <c r="C306" s="1"/>
      <c r="D306" s="1"/>
      <c r="E306" s="1"/>
      <c r="F306" s="1">
        <v>5</v>
      </c>
      <c r="G306" s="1"/>
      <c r="H306" s="1"/>
      <c r="I306" s="1"/>
      <c r="J306" s="1">
        <v>451</v>
      </c>
      <c r="K306" s="139">
        <v>3232</v>
      </c>
      <c r="L306" s="521" t="s">
        <v>611</v>
      </c>
      <c r="M306" s="502"/>
      <c r="N306" s="129">
        <v>120000</v>
      </c>
      <c r="O306" s="129">
        <v>120000</v>
      </c>
      <c r="P306" s="317">
        <v>60000</v>
      </c>
      <c r="Q306" s="434">
        <f t="shared" si="28"/>
        <v>0.5</v>
      </c>
    </row>
    <row r="307" spans="1:17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98"/>
      <c r="L307" s="98" t="s">
        <v>124</v>
      </c>
      <c r="M307" s="98"/>
      <c r="N307" s="99">
        <f>N300</f>
        <v>550000</v>
      </c>
      <c r="O307" s="424">
        <f>O300</f>
        <v>717500</v>
      </c>
      <c r="P307" s="310">
        <f>P300</f>
        <v>1055000</v>
      </c>
      <c r="Q307" s="460">
        <f>Q300</f>
        <v>1.470383275261324</v>
      </c>
    </row>
    <row r="308" spans="1:1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6"/>
      <c r="L308" s="46"/>
      <c r="M308" s="46"/>
      <c r="N308" s="47"/>
      <c r="O308" s="72"/>
      <c r="P308" s="296"/>
      <c r="Q308" s="436"/>
    </row>
    <row r="309" spans="1:17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66" t="s">
        <v>26</v>
      </c>
      <c r="L309" s="78" t="s">
        <v>288</v>
      </c>
      <c r="M309" s="142"/>
      <c r="N309" s="67"/>
      <c r="O309" s="127"/>
      <c r="P309" s="300"/>
      <c r="Q309" s="438"/>
    </row>
    <row r="310" spans="1:17" ht="12.75">
      <c r="A310" s="19" t="s">
        <v>291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2">
        <v>3</v>
      </c>
      <c r="L310" s="102" t="s">
        <v>1</v>
      </c>
      <c r="M310" s="102"/>
      <c r="N310" s="93">
        <f>N311</f>
        <v>492000</v>
      </c>
      <c r="O310" s="106">
        <f>O311</f>
        <v>512000</v>
      </c>
      <c r="P310" s="311">
        <f>P311</f>
        <v>487000</v>
      </c>
      <c r="Q310" s="434">
        <f aca="true" t="shared" si="29" ref="Q310:Q325">P310/O310</f>
        <v>0.951171875</v>
      </c>
    </row>
    <row r="311" spans="1:17" ht="12.75">
      <c r="A311" s="19" t="s">
        <v>291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3">
        <v>32</v>
      </c>
      <c r="L311" s="104" t="s">
        <v>6</v>
      </c>
      <c r="M311" s="105"/>
      <c r="N311" s="106">
        <f>N314+N312</f>
        <v>492000</v>
      </c>
      <c r="O311" s="106">
        <f>O314+O312</f>
        <v>512000</v>
      </c>
      <c r="P311" s="311">
        <f>P314+P312</f>
        <v>487000</v>
      </c>
      <c r="Q311" s="434">
        <f t="shared" si="29"/>
        <v>0.951171875</v>
      </c>
    </row>
    <row r="312" spans="1:17" ht="12.75">
      <c r="A312" s="19" t="s">
        <v>291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3">
        <v>322</v>
      </c>
      <c r="L312" s="104" t="s">
        <v>27</v>
      </c>
      <c r="M312" s="105"/>
      <c r="N312" s="106">
        <f>N313</f>
        <v>10000</v>
      </c>
      <c r="O312" s="106">
        <f>O313</f>
        <v>0</v>
      </c>
      <c r="P312" s="311">
        <f>P313</f>
        <v>0</v>
      </c>
      <c r="Q312" s="434" t="e">
        <f t="shared" si="29"/>
        <v>#DIV/0!</v>
      </c>
    </row>
    <row r="313" spans="1:17" ht="12.75">
      <c r="A313" s="19" t="s">
        <v>291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3">
        <v>3225</v>
      </c>
      <c r="L313" s="104" t="s">
        <v>508</v>
      </c>
      <c r="M313" s="105"/>
      <c r="N313" s="106">
        <v>10000</v>
      </c>
      <c r="O313" s="106">
        <v>0</v>
      </c>
      <c r="P313" s="311">
        <v>0</v>
      </c>
      <c r="Q313" s="434" t="e">
        <f t="shared" si="29"/>
        <v>#DIV/0!</v>
      </c>
    </row>
    <row r="314" spans="1:17" ht="12.75">
      <c r="A314" s="19" t="s">
        <v>291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17">
        <v>323</v>
      </c>
      <c r="L314" s="259" t="s">
        <v>8</v>
      </c>
      <c r="M314" s="260"/>
      <c r="N314" s="252">
        <f>N315+N316+N317</f>
        <v>482000</v>
      </c>
      <c r="O314" s="106">
        <f>O315+O316+O317+O318+O319+O320</f>
        <v>512000</v>
      </c>
      <c r="P314" s="311">
        <f>P315+P316+P317+P318+P319+P320</f>
        <v>487000</v>
      </c>
      <c r="Q314" s="434">
        <f t="shared" si="29"/>
        <v>0.951171875</v>
      </c>
    </row>
    <row r="315" spans="1:17" ht="12.75">
      <c r="A315" s="19" t="s">
        <v>291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03">
        <v>3232</v>
      </c>
      <c r="L315" s="103" t="s">
        <v>102</v>
      </c>
      <c r="M315" s="103"/>
      <c r="N315" s="106">
        <v>22000</v>
      </c>
      <c r="O315" s="106">
        <v>10000</v>
      </c>
      <c r="P315" s="311">
        <v>10000</v>
      </c>
      <c r="Q315" s="434">
        <f t="shared" si="29"/>
        <v>1</v>
      </c>
    </row>
    <row r="316" spans="1:17" ht="12.75">
      <c r="A316" s="19" t="s">
        <v>291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39">
        <v>3232</v>
      </c>
      <c r="L316" s="103" t="s">
        <v>502</v>
      </c>
      <c r="M316" s="139"/>
      <c r="N316" s="129">
        <v>10000</v>
      </c>
      <c r="O316" s="129">
        <v>10000</v>
      </c>
      <c r="P316" s="317">
        <v>5000</v>
      </c>
      <c r="Q316" s="434">
        <f t="shared" si="29"/>
        <v>0.5</v>
      </c>
    </row>
    <row r="317" spans="1:17" ht="12.75">
      <c r="A317" s="19" t="s">
        <v>291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139">
        <v>3232</v>
      </c>
      <c r="L317" s="103" t="s">
        <v>482</v>
      </c>
      <c r="M317" s="139"/>
      <c r="N317" s="129">
        <v>450000</v>
      </c>
      <c r="O317" s="129">
        <v>450000</v>
      </c>
      <c r="P317" s="317">
        <v>450000</v>
      </c>
      <c r="Q317" s="434">
        <f t="shared" si="29"/>
        <v>1</v>
      </c>
    </row>
    <row r="318" spans="1:17" ht="12.75">
      <c r="A318" s="3" t="s">
        <v>291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39">
        <v>3232</v>
      </c>
      <c r="L318" s="103" t="s">
        <v>562</v>
      </c>
      <c r="M318" s="139"/>
      <c r="N318" s="129">
        <v>0</v>
      </c>
      <c r="O318" s="129">
        <v>2000</v>
      </c>
      <c r="P318" s="317">
        <v>2000</v>
      </c>
      <c r="Q318" s="434">
        <f t="shared" si="29"/>
        <v>1</v>
      </c>
    </row>
    <row r="319" spans="1:17" ht="12.75">
      <c r="A319" s="3" t="s">
        <v>291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39">
        <v>3232</v>
      </c>
      <c r="L319" s="103" t="s">
        <v>564</v>
      </c>
      <c r="M319" s="139"/>
      <c r="N319" s="129"/>
      <c r="O319" s="129">
        <v>30000</v>
      </c>
      <c r="P319" s="317">
        <v>10000</v>
      </c>
      <c r="Q319" s="434">
        <f t="shared" si="29"/>
        <v>0.3333333333333333</v>
      </c>
    </row>
    <row r="320" spans="1:17" ht="12.75">
      <c r="A320" s="3" t="s">
        <v>291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139">
        <v>3232</v>
      </c>
      <c r="L320" s="103" t="s">
        <v>578</v>
      </c>
      <c r="M320" s="139"/>
      <c r="N320" s="129">
        <v>0</v>
      </c>
      <c r="O320" s="129">
        <v>10000</v>
      </c>
      <c r="P320" s="317">
        <v>10000</v>
      </c>
      <c r="Q320" s="434">
        <f t="shared" si="29"/>
        <v>1</v>
      </c>
    </row>
    <row r="321" spans="1:17" ht="12.75">
      <c r="A321" s="19" t="s">
        <v>291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39">
        <v>4</v>
      </c>
      <c r="L321" s="118" t="s">
        <v>28</v>
      </c>
      <c r="M321" s="139"/>
      <c r="N321" s="129">
        <f aca="true" t="shared" si="30" ref="N321:P323">N322</f>
        <v>10000</v>
      </c>
      <c r="O321" s="129">
        <f t="shared" si="30"/>
        <v>0</v>
      </c>
      <c r="P321" s="317">
        <f t="shared" si="30"/>
        <v>0</v>
      </c>
      <c r="Q321" s="434" t="e">
        <f t="shared" si="29"/>
        <v>#DIV/0!</v>
      </c>
    </row>
    <row r="322" spans="1:17" ht="12.75">
      <c r="A322" s="19" t="s">
        <v>291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103">
        <v>42</v>
      </c>
      <c r="L322" s="103" t="s">
        <v>30</v>
      </c>
      <c r="M322" s="103"/>
      <c r="N322" s="129">
        <f t="shared" si="30"/>
        <v>10000</v>
      </c>
      <c r="O322" s="129">
        <f t="shared" si="30"/>
        <v>0</v>
      </c>
      <c r="P322" s="317">
        <f t="shared" si="30"/>
        <v>0</v>
      </c>
      <c r="Q322" s="434" t="e">
        <f t="shared" si="29"/>
        <v>#DIV/0!</v>
      </c>
    </row>
    <row r="323" spans="1:17" ht="12.75">
      <c r="A323" s="19" t="s">
        <v>291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261">
        <v>421</v>
      </c>
      <c r="L323" s="261" t="s">
        <v>14</v>
      </c>
      <c r="M323" s="261"/>
      <c r="N323" s="262">
        <f t="shared" si="30"/>
        <v>10000</v>
      </c>
      <c r="O323" s="129">
        <f t="shared" si="30"/>
        <v>0</v>
      </c>
      <c r="P323" s="317">
        <f t="shared" si="30"/>
        <v>0</v>
      </c>
      <c r="Q323" s="434" t="e">
        <f t="shared" si="29"/>
        <v>#DIV/0!</v>
      </c>
    </row>
    <row r="324" spans="1:17" ht="12.75">
      <c r="A324" s="19" t="s">
        <v>291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560</v>
      </c>
      <c r="K324" s="139">
        <v>4214</v>
      </c>
      <c r="L324" s="139" t="s">
        <v>521</v>
      </c>
      <c r="M324" s="139"/>
      <c r="N324" s="129">
        <v>10000</v>
      </c>
      <c r="O324" s="129">
        <v>0</v>
      </c>
      <c r="P324" s="317">
        <v>0</v>
      </c>
      <c r="Q324" s="434" t="e">
        <f t="shared" si="29"/>
        <v>#DIV/0!</v>
      </c>
    </row>
    <row r="325" spans="1:17" ht="12.75">
      <c r="A325" s="54"/>
      <c r="B325" s="11"/>
      <c r="C325" s="11"/>
      <c r="D325" s="11"/>
      <c r="E325" s="11"/>
      <c r="F325" s="11"/>
      <c r="G325" s="11"/>
      <c r="H325" s="11"/>
      <c r="I325" s="11"/>
      <c r="J325" s="11"/>
      <c r="K325" s="68"/>
      <c r="L325" s="492" t="s">
        <v>198</v>
      </c>
      <c r="M325" s="494"/>
      <c r="N325" s="85">
        <f>N310+N321</f>
        <v>502000</v>
      </c>
      <c r="O325" s="421">
        <f>O310+O321</f>
        <v>512000</v>
      </c>
      <c r="P325" s="301">
        <f>P310+P321</f>
        <v>487000</v>
      </c>
      <c r="Q325" s="458">
        <f t="shared" si="29"/>
        <v>0.951171875</v>
      </c>
    </row>
    <row r="326" spans="1:17" ht="12.75">
      <c r="A326" s="143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70"/>
      <c r="M326" s="71"/>
      <c r="N326" s="72"/>
      <c r="O326" s="72"/>
      <c r="P326" s="296"/>
      <c r="Q326" s="436"/>
    </row>
    <row r="327" spans="1:17" ht="12.75">
      <c r="A327" s="78"/>
      <c r="B327" s="125"/>
      <c r="C327" s="125"/>
      <c r="D327" s="125"/>
      <c r="E327" s="125"/>
      <c r="F327" s="125"/>
      <c r="G327" s="125"/>
      <c r="H327" s="125"/>
      <c r="I327" s="125"/>
      <c r="J327" s="125"/>
      <c r="K327" s="66" t="s">
        <v>293</v>
      </c>
      <c r="L327" s="495" t="s">
        <v>292</v>
      </c>
      <c r="M327" s="495"/>
      <c r="N327" s="127"/>
      <c r="O327" s="127"/>
      <c r="P327" s="300"/>
      <c r="Q327" s="438"/>
    </row>
    <row r="328" spans="1:17" ht="12.75">
      <c r="A328" s="78" t="s">
        <v>294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66" t="s">
        <v>26</v>
      </c>
      <c r="L328" s="553" t="s">
        <v>385</v>
      </c>
      <c r="M328" s="553"/>
      <c r="N328" s="67"/>
      <c r="O328" s="127"/>
      <c r="P328" s="300"/>
      <c r="Q328" s="438"/>
    </row>
    <row r="329" spans="1:17" ht="12.75">
      <c r="A329" s="19" t="s">
        <v>188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44">
        <v>3</v>
      </c>
      <c r="L329" s="144" t="s">
        <v>1</v>
      </c>
      <c r="M329" s="144"/>
      <c r="N329" s="93">
        <f>N330+N336</f>
        <v>144000</v>
      </c>
      <c r="O329" s="425">
        <f>O330+O336</f>
        <v>144000</v>
      </c>
      <c r="P329" s="311">
        <f>P330+P336</f>
        <v>146900</v>
      </c>
      <c r="Q329" s="434">
        <f aca="true" t="shared" si="31" ref="Q329:Q353">P329/O329</f>
        <v>1.020138888888889</v>
      </c>
    </row>
    <row r="330" spans="1:17" ht="12.75">
      <c r="A330" s="19" t="s">
        <v>188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45">
        <v>31</v>
      </c>
      <c r="L330" s="145" t="s">
        <v>3</v>
      </c>
      <c r="M330" s="145"/>
      <c r="N330" s="106">
        <f>N331+N333</f>
        <v>121600</v>
      </c>
      <c r="O330" s="425">
        <f>O331+O333</f>
        <v>121600</v>
      </c>
      <c r="P330" s="311">
        <f>P331+P333</f>
        <v>122600</v>
      </c>
      <c r="Q330" s="434">
        <f t="shared" si="31"/>
        <v>1.0082236842105263</v>
      </c>
    </row>
    <row r="331" spans="1:17" ht="12.75">
      <c r="A331" s="19" t="s">
        <v>188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263">
        <v>311</v>
      </c>
      <c r="L331" s="263" t="s">
        <v>78</v>
      </c>
      <c r="M331" s="263"/>
      <c r="N331" s="252">
        <f>N332</f>
        <v>104000</v>
      </c>
      <c r="O331" s="425">
        <f>O332</f>
        <v>104000</v>
      </c>
      <c r="P331" s="311">
        <f>P332</f>
        <v>105000</v>
      </c>
      <c r="Q331" s="434">
        <f t="shared" si="31"/>
        <v>1.0096153846153846</v>
      </c>
    </row>
    <row r="332" spans="1:17" ht="12.75">
      <c r="A332" s="19" t="s">
        <v>188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03">
        <v>3111</v>
      </c>
      <c r="L332" s="103" t="s">
        <v>78</v>
      </c>
      <c r="M332" s="103"/>
      <c r="N332" s="106">
        <v>104000</v>
      </c>
      <c r="O332" s="425">
        <v>104000</v>
      </c>
      <c r="P332" s="311">
        <v>105000</v>
      </c>
      <c r="Q332" s="434">
        <f t="shared" si="31"/>
        <v>1.0096153846153846</v>
      </c>
    </row>
    <row r="333" spans="1:17" ht="12.75">
      <c r="A333" s="19" t="s">
        <v>295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285">
        <v>313</v>
      </c>
      <c r="L333" s="533" t="s">
        <v>217</v>
      </c>
      <c r="M333" s="534"/>
      <c r="N333" s="252">
        <f>N334+N335</f>
        <v>17600</v>
      </c>
      <c r="O333" s="425">
        <f>O334+O335</f>
        <v>17600</v>
      </c>
      <c r="P333" s="311">
        <f>P334+P335</f>
        <v>17600</v>
      </c>
      <c r="Q333" s="434">
        <f t="shared" si="31"/>
        <v>1</v>
      </c>
    </row>
    <row r="334" spans="1:17" ht="12.75">
      <c r="A334" s="19" t="s">
        <v>295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46">
        <v>3132</v>
      </c>
      <c r="L334" s="499" t="s">
        <v>203</v>
      </c>
      <c r="M334" s="500"/>
      <c r="N334" s="106">
        <v>16100</v>
      </c>
      <c r="O334" s="425">
        <v>16100</v>
      </c>
      <c r="P334" s="311">
        <v>16100</v>
      </c>
      <c r="Q334" s="434">
        <f t="shared" si="31"/>
        <v>1</v>
      </c>
    </row>
    <row r="335" spans="1:17" ht="12.75">
      <c r="A335" s="19" t="s">
        <v>295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46">
        <v>3133</v>
      </c>
      <c r="L335" s="499" t="s">
        <v>204</v>
      </c>
      <c r="M335" s="500"/>
      <c r="N335" s="106">
        <v>1500</v>
      </c>
      <c r="O335" s="425">
        <v>1500</v>
      </c>
      <c r="P335" s="311">
        <v>1500</v>
      </c>
      <c r="Q335" s="434">
        <f t="shared" si="31"/>
        <v>1</v>
      </c>
    </row>
    <row r="336" spans="1:17" ht="12.75">
      <c r="A336" s="19" t="s">
        <v>295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8">
        <v>32</v>
      </c>
      <c r="L336" s="104" t="s">
        <v>6</v>
      </c>
      <c r="M336" s="105"/>
      <c r="N336" s="106">
        <f>N337+N340+N345</f>
        <v>22400</v>
      </c>
      <c r="O336" s="425">
        <f>O337+O340+O345</f>
        <v>22400</v>
      </c>
      <c r="P336" s="311">
        <f>P337+P340+P345</f>
        <v>24300</v>
      </c>
      <c r="Q336" s="434">
        <f t="shared" si="31"/>
        <v>1.0848214285714286</v>
      </c>
    </row>
    <row r="337" spans="1:17" ht="12.75">
      <c r="A337" s="19" t="s">
        <v>295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7">
        <v>321</v>
      </c>
      <c r="L337" s="533" t="s">
        <v>7</v>
      </c>
      <c r="M337" s="534"/>
      <c r="N337" s="93">
        <f>N338+N339</f>
        <v>8000</v>
      </c>
      <c r="O337" s="425">
        <f>O338+O339</f>
        <v>8000</v>
      </c>
      <c r="P337" s="311">
        <f>P338+P339</f>
        <v>8000</v>
      </c>
      <c r="Q337" s="434">
        <f t="shared" si="31"/>
        <v>1</v>
      </c>
    </row>
    <row r="338" spans="1:17" ht="12.75">
      <c r="A338" s="19" t="s">
        <v>295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18">
        <v>3212</v>
      </c>
      <c r="L338" s="499" t="s">
        <v>80</v>
      </c>
      <c r="M338" s="500"/>
      <c r="N338" s="106">
        <v>8000</v>
      </c>
      <c r="O338" s="425">
        <v>8000</v>
      </c>
      <c r="P338" s="311">
        <v>8000</v>
      </c>
      <c r="Q338" s="434">
        <f t="shared" si="31"/>
        <v>1</v>
      </c>
    </row>
    <row r="339" spans="1:17" ht="12.75" hidden="1">
      <c r="A339" s="19" t="s">
        <v>295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18">
        <v>3214</v>
      </c>
      <c r="L339" s="118" t="s">
        <v>153</v>
      </c>
      <c r="M339" s="118"/>
      <c r="N339" s="106">
        <v>0</v>
      </c>
      <c r="O339" s="425">
        <v>0</v>
      </c>
      <c r="P339" s="311">
        <v>0</v>
      </c>
      <c r="Q339" s="434" t="e">
        <f t="shared" si="31"/>
        <v>#DIV/0!</v>
      </c>
    </row>
    <row r="340" spans="1:17" ht="12.75">
      <c r="A340" s="19" t="s">
        <v>295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17">
        <v>322</v>
      </c>
      <c r="L340" s="117" t="s">
        <v>27</v>
      </c>
      <c r="M340" s="117"/>
      <c r="N340" s="93">
        <f>N341+N342+N343+N344</f>
        <v>8600</v>
      </c>
      <c r="O340" s="106">
        <f>O341+O342+O343+O344</f>
        <v>8600</v>
      </c>
      <c r="P340" s="311">
        <f>P341+P342+P343+P344</f>
        <v>10500</v>
      </c>
      <c r="Q340" s="434">
        <f t="shared" si="31"/>
        <v>1.2209302325581395</v>
      </c>
    </row>
    <row r="341" spans="1:17" ht="12.75">
      <c r="A341" s="19" t="s">
        <v>295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18">
        <v>3227</v>
      </c>
      <c r="L341" s="118" t="s">
        <v>132</v>
      </c>
      <c r="M341" s="118"/>
      <c r="N341" s="106">
        <v>2100</v>
      </c>
      <c r="O341" s="425">
        <v>2100</v>
      </c>
      <c r="P341" s="311">
        <v>4000</v>
      </c>
      <c r="Q341" s="434">
        <f t="shared" si="31"/>
        <v>1.9047619047619047</v>
      </c>
    </row>
    <row r="342" spans="1:17" ht="12.75">
      <c r="A342" s="19" t="s">
        <v>295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47">
        <v>3221</v>
      </c>
      <c r="L342" s="148" t="s">
        <v>133</v>
      </c>
      <c r="M342" s="149"/>
      <c r="N342" s="150">
        <v>1500</v>
      </c>
      <c r="O342" s="426">
        <v>1500</v>
      </c>
      <c r="P342" s="318">
        <v>1500</v>
      </c>
      <c r="Q342" s="434">
        <f t="shared" si="31"/>
        <v>1</v>
      </c>
    </row>
    <row r="343" spans="1:17" ht="12.75">
      <c r="A343" s="19" t="s">
        <v>295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47">
        <v>3223</v>
      </c>
      <c r="L343" s="148" t="s">
        <v>83</v>
      </c>
      <c r="M343" s="149"/>
      <c r="N343" s="150">
        <v>5000</v>
      </c>
      <c r="O343" s="426">
        <v>5000</v>
      </c>
      <c r="P343" s="318">
        <v>5000</v>
      </c>
      <c r="Q343" s="434">
        <f t="shared" si="31"/>
        <v>1</v>
      </c>
    </row>
    <row r="344" spans="1:17" ht="12.75" hidden="1">
      <c r="A344" s="19" t="s">
        <v>295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47">
        <v>3225</v>
      </c>
      <c r="L344" s="148" t="s">
        <v>170</v>
      </c>
      <c r="M344" s="149"/>
      <c r="N344" s="150">
        <v>0</v>
      </c>
      <c r="O344" s="426">
        <v>0</v>
      </c>
      <c r="P344" s="318">
        <v>0</v>
      </c>
      <c r="Q344" s="434" t="e">
        <f t="shared" si="31"/>
        <v>#DIV/0!</v>
      </c>
    </row>
    <row r="345" spans="1:17" ht="12.75">
      <c r="A345" s="19" t="s">
        <v>295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248">
        <v>323</v>
      </c>
      <c r="L345" s="249" t="s">
        <v>8</v>
      </c>
      <c r="M345" s="250"/>
      <c r="N345" s="251">
        <f>N346+N347+N348</f>
        <v>5800</v>
      </c>
      <c r="O345" s="426">
        <f>O346+O347+O348</f>
        <v>5800</v>
      </c>
      <c r="P345" s="318">
        <f>P346+P347+P348</f>
        <v>5800</v>
      </c>
      <c r="Q345" s="434">
        <f t="shared" si="31"/>
        <v>1</v>
      </c>
    </row>
    <row r="346" spans="1:17" ht="12.75" hidden="1">
      <c r="A346" s="19" t="s">
        <v>295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47">
        <v>3231</v>
      </c>
      <c r="L346" s="148" t="s">
        <v>178</v>
      </c>
      <c r="M346" s="149"/>
      <c r="N346" s="150">
        <v>0</v>
      </c>
      <c r="O346" s="426">
        <v>0</v>
      </c>
      <c r="P346" s="318">
        <v>0</v>
      </c>
      <c r="Q346" s="434" t="e">
        <f t="shared" si="31"/>
        <v>#DIV/0!</v>
      </c>
    </row>
    <row r="347" spans="1:17" ht="12.75">
      <c r="A347" s="19" t="s">
        <v>295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3">
        <v>3236</v>
      </c>
      <c r="L347" s="104" t="s">
        <v>134</v>
      </c>
      <c r="M347" s="105"/>
      <c r="N347" s="106">
        <v>1100</v>
      </c>
      <c r="O347" s="425">
        <v>1100</v>
      </c>
      <c r="P347" s="311">
        <v>1100</v>
      </c>
      <c r="Q347" s="434">
        <f t="shared" si="31"/>
        <v>1</v>
      </c>
    </row>
    <row r="348" spans="1:17" ht="12.75">
      <c r="A348" s="19" t="s">
        <v>295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103">
        <v>3237</v>
      </c>
      <c r="L348" s="104" t="s">
        <v>158</v>
      </c>
      <c r="M348" s="105"/>
      <c r="N348" s="106">
        <v>4700</v>
      </c>
      <c r="O348" s="425">
        <v>4700</v>
      </c>
      <c r="P348" s="311">
        <v>4700</v>
      </c>
      <c r="Q348" s="434">
        <f t="shared" si="31"/>
        <v>1</v>
      </c>
    </row>
    <row r="349" spans="1:17" ht="12.75" hidden="1">
      <c r="A349" s="19" t="s">
        <v>295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02">
        <v>4</v>
      </c>
      <c r="L349" s="102" t="s">
        <v>2</v>
      </c>
      <c r="M349" s="102"/>
      <c r="N349" s="93">
        <f aca="true" t="shared" si="32" ref="N349:P351">N350</f>
        <v>0</v>
      </c>
      <c r="O349" s="106">
        <f t="shared" si="32"/>
        <v>0</v>
      </c>
      <c r="P349" s="311">
        <f t="shared" si="32"/>
        <v>0</v>
      </c>
      <c r="Q349" s="434" t="e">
        <f t="shared" si="31"/>
        <v>#DIV/0!</v>
      </c>
    </row>
    <row r="350" spans="1:17" ht="12.75" hidden="1">
      <c r="A350" s="19" t="s">
        <v>295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103">
        <v>42</v>
      </c>
      <c r="L350" s="103" t="s">
        <v>171</v>
      </c>
      <c r="M350" s="103"/>
      <c r="N350" s="106">
        <f t="shared" si="32"/>
        <v>0</v>
      </c>
      <c r="O350" s="106">
        <f t="shared" si="32"/>
        <v>0</v>
      </c>
      <c r="P350" s="311">
        <f t="shared" si="32"/>
        <v>0</v>
      </c>
      <c r="Q350" s="434" t="e">
        <f t="shared" si="31"/>
        <v>#DIV/0!</v>
      </c>
    </row>
    <row r="351" spans="1:17" ht="12.75" hidden="1">
      <c r="A351" s="19" t="s">
        <v>295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248">
        <v>422</v>
      </c>
      <c r="L351" s="249" t="s">
        <v>15</v>
      </c>
      <c r="M351" s="250"/>
      <c r="N351" s="251">
        <f t="shared" si="32"/>
        <v>0</v>
      </c>
      <c r="O351" s="150">
        <f t="shared" si="32"/>
        <v>0</v>
      </c>
      <c r="P351" s="318">
        <f t="shared" si="32"/>
        <v>0</v>
      </c>
      <c r="Q351" s="434" t="e">
        <f t="shared" si="31"/>
        <v>#DIV/0!</v>
      </c>
    </row>
    <row r="352" spans="1:17" ht="13.5" hidden="1" thickBot="1">
      <c r="A352" s="19" t="s">
        <v>295</v>
      </c>
      <c r="B352" s="1">
        <v>1</v>
      </c>
      <c r="C352" s="1"/>
      <c r="D352" s="1"/>
      <c r="E352" s="1">
        <v>4</v>
      </c>
      <c r="F352" s="1"/>
      <c r="G352" s="1"/>
      <c r="H352" s="1"/>
      <c r="I352" s="1"/>
      <c r="J352" s="1">
        <v>560</v>
      </c>
      <c r="K352" s="151">
        <v>4227</v>
      </c>
      <c r="L352" s="152" t="s">
        <v>172</v>
      </c>
      <c r="M352" s="153"/>
      <c r="N352" s="154">
        <v>0</v>
      </c>
      <c r="O352" s="154">
        <v>0</v>
      </c>
      <c r="P352" s="319">
        <v>0</v>
      </c>
      <c r="Q352" s="434" t="e">
        <f t="shared" si="31"/>
        <v>#DIV/0!</v>
      </c>
    </row>
    <row r="353" spans="1:17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43"/>
      <c r="L353" s="43" t="s">
        <v>124</v>
      </c>
      <c r="M353" s="43"/>
      <c r="N353" s="44">
        <f>N329+N349</f>
        <v>144000</v>
      </c>
      <c r="O353" s="427">
        <f>O329+O349</f>
        <v>144000</v>
      </c>
      <c r="P353" s="295">
        <f>P329+P349</f>
        <v>146900</v>
      </c>
      <c r="Q353" s="456">
        <f t="shared" si="31"/>
        <v>1.020138888888889</v>
      </c>
    </row>
    <row r="354" spans="1:1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6"/>
      <c r="L354" s="46"/>
      <c r="M354" s="46"/>
      <c r="N354" s="47"/>
      <c r="O354" s="72"/>
      <c r="P354" s="296"/>
      <c r="Q354" s="436"/>
    </row>
    <row r="355" spans="1:17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66" t="s">
        <v>297</v>
      </c>
      <c r="L355" s="495" t="s">
        <v>298</v>
      </c>
      <c r="M355" s="514"/>
      <c r="N355" s="67"/>
      <c r="O355" s="127"/>
      <c r="P355" s="300"/>
      <c r="Q355" s="438"/>
    </row>
    <row r="356" spans="1:17" ht="12.75">
      <c r="A356" s="20" t="s">
        <v>299</v>
      </c>
      <c r="B356" s="8"/>
      <c r="C356" s="8"/>
      <c r="D356" s="8"/>
      <c r="E356" s="8"/>
      <c r="F356" s="8"/>
      <c r="G356" s="8"/>
      <c r="H356" s="8"/>
      <c r="I356" s="8"/>
      <c r="J356" s="8">
        <v>640</v>
      </c>
      <c r="K356" s="64" t="s">
        <v>26</v>
      </c>
      <c r="L356" s="20" t="s">
        <v>101</v>
      </c>
      <c r="M356" s="64"/>
      <c r="N356" s="21"/>
      <c r="O356" s="21"/>
      <c r="P356" s="297"/>
      <c r="Q356" s="430"/>
    </row>
    <row r="357" spans="1:17" ht="12.75">
      <c r="A357" s="19" t="s">
        <v>300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2">
        <v>3</v>
      </c>
      <c r="L357" s="102" t="s">
        <v>1</v>
      </c>
      <c r="M357" s="102"/>
      <c r="N357" s="93">
        <f>N358</f>
        <v>400000</v>
      </c>
      <c r="O357" s="106">
        <f>O358</f>
        <v>400000</v>
      </c>
      <c r="P357" s="311">
        <f>P358</f>
        <v>450000</v>
      </c>
      <c r="Q357" s="434">
        <f aca="true" t="shared" si="33" ref="Q357:Q362">P357/O357</f>
        <v>1.125</v>
      </c>
    </row>
    <row r="358" spans="1:17" ht="12.75">
      <c r="A358" s="19" t="s">
        <v>300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103">
        <v>32</v>
      </c>
      <c r="L358" s="104" t="s">
        <v>6</v>
      </c>
      <c r="M358" s="105"/>
      <c r="N358" s="106">
        <f>N359+N361</f>
        <v>400000</v>
      </c>
      <c r="O358" s="106">
        <f>O359+O361</f>
        <v>400000</v>
      </c>
      <c r="P358" s="311">
        <f>P359+P361</f>
        <v>450000</v>
      </c>
      <c r="Q358" s="434">
        <f t="shared" si="33"/>
        <v>1.125</v>
      </c>
    </row>
    <row r="359" spans="1:17" ht="12.75">
      <c r="A359" s="19" t="s">
        <v>300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117">
        <v>322</v>
      </c>
      <c r="L359" s="259" t="s">
        <v>27</v>
      </c>
      <c r="M359" s="260"/>
      <c r="N359" s="252">
        <f>N360</f>
        <v>250000</v>
      </c>
      <c r="O359" s="106">
        <f>O360</f>
        <v>250000</v>
      </c>
      <c r="P359" s="311">
        <f>P360</f>
        <v>250000</v>
      </c>
      <c r="Q359" s="434">
        <f t="shared" si="33"/>
        <v>1</v>
      </c>
    </row>
    <row r="360" spans="1:17" ht="12.75">
      <c r="A360" s="19" t="s">
        <v>300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640</v>
      </c>
      <c r="K360" s="103">
        <v>3223</v>
      </c>
      <c r="L360" s="510" t="s">
        <v>83</v>
      </c>
      <c r="M360" s="507"/>
      <c r="N360" s="106">
        <v>250000</v>
      </c>
      <c r="O360" s="106">
        <v>250000</v>
      </c>
      <c r="P360" s="311">
        <v>250000</v>
      </c>
      <c r="Q360" s="434">
        <f t="shared" si="33"/>
        <v>1</v>
      </c>
    </row>
    <row r="361" spans="1:17" ht="12.75">
      <c r="A361" s="19" t="s">
        <v>300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640</v>
      </c>
      <c r="K361" s="117">
        <v>323</v>
      </c>
      <c r="L361" s="259" t="s">
        <v>8</v>
      </c>
      <c r="M361" s="260"/>
      <c r="N361" s="252">
        <f>N362</f>
        <v>150000</v>
      </c>
      <c r="O361" s="106">
        <f>O362</f>
        <v>150000</v>
      </c>
      <c r="P361" s="311">
        <f>P362</f>
        <v>200000</v>
      </c>
      <c r="Q361" s="434">
        <f t="shared" si="33"/>
        <v>1.3333333333333333</v>
      </c>
    </row>
    <row r="362" spans="1:17" ht="12.75">
      <c r="A362" s="19" t="s">
        <v>300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640</v>
      </c>
      <c r="K362" s="103">
        <v>3232</v>
      </c>
      <c r="L362" s="510" t="s">
        <v>102</v>
      </c>
      <c r="M362" s="507"/>
      <c r="N362" s="106">
        <v>150000</v>
      </c>
      <c r="O362" s="106">
        <v>150000</v>
      </c>
      <c r="P362" s="311">
        <v>200000</v>
      </c>
      <c r="Q362" s="434">
        <f t="shared" si="33"/>
        <v>1.3333333333333333</v>
      </c>
    </row>
    <row r="363" spans="1:17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69"/>
      <c r="L363" s="492" t="s">
        <v>124</v>
      </c>
      <c r="M363" s="493"/>
      <c r="N363" s="75">
        <f>N357</f>
        <v>400000</v>
      </c>
      <c r="O363" s="421">
        <f>O357</f>
        <v>400000</v>
      </c>
      <c r="P363" s="301">
        <f>P357</f>
        <v>450000</v>
      </c>
      <c r="Q363" s="458">
        <f>Q357</f>
        <v>1.125</v>
      </c>
    </row>
    <row r="364" spans="1:1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6"/>
      <c r="L364" s="61"/>
      <c r="M364" s="155"/>
      <c r="N364" s="47"/>
      <c r="O364" s="72"/>
      <c r="P364" s="296"/>
      <c r="Q364" s="436"/>
    </row>
    <row r="365" spans="1:1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66" t="s">
        <v>301</v>
      </c>
      <c r="L365" s="66" t="s">
        <v>370</v>
      </c>
      <c r="M365" s="142"/>
      <c r="N365" s="142"/>
      <c r="O365" s="127"/>
      <c r="P365" s="300"/>
      <c r="Q365" s="438"/>
    </row>
    <row r="366" spans="1:17" ht="12.75">
      <c r="A366" s="20" t="s">
        <v>302</v>
      </c>
      <c r="B366" s="8"/>
      <c r="C366" s="8"/>
      <c r="D366" s="8"/>
      <c r="E366" s="8"/>
      <c r="F366" s="8"/>
      <c r="G366" s="8"/>
      <c r="H366" s="8"/>
      <c r="I366" s="8"/>
      <c r="J366" s="8">
        <v>520</v>
      </c>
      <c r="K366" s="64" t="s">
        <v>58</v>
      </c>
      <c r="L366" s="20" t="s">
        <v>103</v>
      </c>
      <c r="M366" s="64"/>
      <c r="N366" s="21"/>
      <c r="O366" s="21"/>
      <c r="P366" s="297"/>
      <c r="Q366" s="430"/>
    </row>
    <row r="367" spans="1:17" ht="12.75">
      <c r="A367" s="19" t="s">
        <v>303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02">
        <v>3</v>
      </c>
      <c r="L367" s="102" t="s">
        <v>1</v>
      </c>
      <c r="M367" s="102"/>
      <c r="N367" s="93">
        <f aca="true" t="shared" si="34" ref="N367:P368">N368</f>
        <v>55000</v>
      </c>
      <c r="O367" s="106">
        <f t="shared" si="34"/>
        <v>55000</v>
      </c>
      <c r="P367" s="311">
        <f t="shared" si="34"/>
        <v>60000</v>
      </c>
      <c r="Q367" s="434">
        <f aca="true" t="shared" si="35" ref="Q367:Q372">P367/O367</f>
        <v>1.0909090909090908</v>
      </c>
    </row>
    <row r="368" spans="1:17" ht="12.75">
      <c r="A368" s="19" t="s">
        <v>303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103">
        <v>32</v>
      </c>
      <c r="L368" s="104" t="s">
        <v>6</v>
      </c>
      <c r="M368" s="105"/>
      <c r="N368" s="106">
        <f t="shared" si="34"/>
        <v>55000</v>
      </c>
      <c r="O368" s="106">
        <f t="shared" si="34"/>
        <v>55000</v>
      </c>
      <c r="P368" s="311">
        <f t="shared" si="34"/>
        <v>60000</v>
      </c>
      <c r="Q368" s="434">
        <f t="shared" si="35"/>
        <v>1.0909090909090908</v>
      </c>
    </row>
    <row r="369" spans="1:17" ht="12.75">
      <c r="A369" s="19" t="s">
        <v>303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117">
        <v>323</v>
      </c>
      <c r="L369" s="259" t="s">
        <v>8</v>
      </c>
      <c r="M369" s="260"/>
      <c r="N369" s="252">
        <f>N370+N371+N372</f>
        <v>55000</v>
      </c>
      <c r="O369" s="106">
        <f>O370+O371+O372</f>
        <v>55000</v>
      </c>
      <c r="P369" s="311">
        <f>P370+P371+P372</f>
        <v>60000</v>
      </c>
      <c r="Q369" s="434">
        <f t="shared" si="35"/>
        <v>1.0909090909090908</v>
      </c>
    </row>
    <row r="370" spans="1:17" ht="12.75">
      <c r="A370" s="19" t="s">
        <v>303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520</v>
      </c>
      <c r="K370" s="103">
        <v>3234</v>
      </c>
      <c r="L370" s="103" t="s">
        <v>104</v>
      </c>
      <c r="M370" s="103"/>
      <c r="N370" s="106">
        <v>25000</v>
      </c>
      <c r="O370" s="106">
        <v>25000</v>
      </c>
      <c r="P370" s="311">
        <v>25000</v>
      </c>
      <c r="Q370" s="434">
        <f t="shared" si="35"/>
        <v>1</v>
      </c>
    </row>
    <row r="371" spans="1:17" ht="12.75">
      <c r="A371" s="19" t="s">
        <v>303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520</v>
      </c>
      <c r="K371" s="103">
        <v>3234</v>
      </c>
      <c r="L371" s="103" t="s">
        <v>173</v>
      </c>
      <c r="M371" s="103"/>
      <c r="N371" s="106">
        <v>10000</v>
      </c>
      <c r="O371" s="106">
        <v>10000</v>
      </c>
      <c r="P371" s="311">
        <v>10000</v>
      </c>
      <c r="Q371" s="434">
        <f t="shared" si="35"/>
        <v>1</v>
      </c>
    </row>
    <row r="372" spans="1:17" ht="13.5" thickBot="1">
      <c r="A372" s="19" t="s">
        <v>303</v>
      </c>
      <c r="B372" s="1">
        <v>1</v>
      </c>
      <c r="C372" s="1"/>
      <c r="D372" s="1">
        <v>3</v>
      </c>
      <c r="E372" s="1"/>
      <c r="F372" s="1">
        <v>5</v>
      </c>
      <c r="G372" s="1"/>
      <c r="H372" s="1"/>
      <c r="I372" s="1"/>
      <c r="J372" s="1">
        <v>520</v>
      </c>
      <c r="K372" s="139">
        <v>3234</v>
      </c>
      <c r="L372" s="139" t="s">
        <v>612</v>
      </c>
      <c r="M372" s="139"/>
      <c r="N372" s="129">
        <v>20000</v>
      </c>
      <c r="O372" s="129">
        <v>20000</v>
      </c>
      <c r="P372" s="317">
        <v>25000</v>
      </c>
      <c r="Q372" s="434">
        <f t="shared" si="35"/>
        <v>1.25</v>
      </c>
    </row>
    <row r="373" spans="1:17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98"/>
      <c r="L373" s="98" t="s">
        <v>124</v>
      </c>
      <c r="M373" s="98"/>
      <c r="N373" s="99">
        <f>N367</f>
        <v>55000</v>
      </c>
      <c r="O373" s="424">
        <f>O367</f>
        <v>55000</v>
      </c>
      <c r="P373" s="310">
        <f>P367</f>
        <v>60000</v>
      </c>
      <c r="Q373" s="460">
        <f>Q367</f>
        <v>1.0909090909090908</v>
      </c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15"/>
      <c r="L374" s="115"/>
      <c r="M374" s="115"/>
      <c r="N374" s="112"/>
      <c r="O374" s="124"/>
      <c r="P374" s="315"/>
      <c r="Q374" s="439"/>
    </row>
    <row r="375" spans="1:17" ht="12.75">
      <c r="A375" s="20" t="s">
        <v>304</v>
      </c>
      <c r="B375" s="8"/>
      <c r="C375" s="8"/>
      <c r="D375" s="8"/>
      <c r="E375" s="8"/>
      <c r="F375" s="8"/>
      <c r="G375" s="8"/>
      <c r="H375" s="8"/>
      <c r="I375" s="8"/>
      <c r="J375" s="8">
        <v>630</v>
      </c>
      <c r="K375" s="64" t="s">
        <v>58</v>
      </c>
      <c r="L375" s="503" t="s">
        <v>305</v>
      </c>
      <c r="M375" s="503"/>
      <c r="N375" s="21"/>
      <c r="O375" s="21"/>
      <c r="P375" s="297"/>
      <c r="Q375" s="430"/>
    </row>
    <row r="376" spans="1:17" ht="12.75">
      <c r="A376" s="19" t="s">
        <v>304</v>
      </c>
      <c r="B376" s="3">
        <v>1</v>
      </c>
      <c r="C376" s="3"/>
      <c r="D376" s="3">
        <v>3</v>
      </c>
      <c r="E376" s="3"/>
      <c r="F376" s="3">
        <v>5</v>
      </c>
      <c r="G376" s="3"/>
      <c r="H376" s="3"/>
      <c r="I376" s="3"/>
      <c r="J376" s="3">
        <v>630</v>
      </c>
      <c r="K376" s="102">
        <v>3</v>
      </c>
      <c r="L376" s="102" t="s">
        <v>1</v>
      </c>
      <c r="M376" s="102"/>
      <c r="N376" s="25">
        <f aca="true" t="shared" si="36" ref="N376:P378">N377</f>
        <v>20000</v>
      </c>
      <c r="O376" s="106">
        <f t="shared" si="36"/>
        <v>20000</v>
      </c>
      <c r="P376" s="311">
        <f t="shared" si="36"/>
        <v>15000</v>
      </c>
      <c r="Q376" s="434">
        <f>P376/O376</f>
        <v>0.75</v>
      </c>
    </row>
    <row r="377" spans="1:17" ht="12.75">
      <c r="A377" s="19" t="s">
        <v>304</v>
      </c>
      <c r="B377" s="3">
        <v>1</v>
      </c>
      <c r="C377" s="3"/>
      <c r="D377" s="3">
        <v>3</v>
      </c>
      <c r="E377" s="3"/>
      <c r="F377" s="3">
        <v>5</v>
      </c>
      <c r="G377" s="3"/>
      <c r="H377" s="3"/>
      <c r="I377" s="3"/>
      <c r="J377" s="3">
        <v>630</v>
      </c>
      <c r="K377" s="103">
        <v>32</v>
      </c>
      <c r="L377" s="104" t="s">
        <v>6</v>
      </c>
      <c r="M377" s="105"/>
      <c r="N377" s="33">
        <f t="shared" si="36"/>
        <v>20000</v>
      </c>
      <c r="O377" s="106">
        <f t="shared" si="36"/>
        <v>20000</v>
      </c>
      <c r="P377" s="311">
        <f t="shared" si="36"/>
        <v>15000</v>
      </c>
      <c r="Q377" s="434">
        <f>P377/O377</f>
        <v>0.75</v>
      </c>
    </row>
    <row r="378" spans="1:17" ht="12.75">
      <c r="A378" s="19" t="s">
        <v>304</v>
      </c>
      <c r="B378" s="3">
        <v>1</v>
      </c>
      <c r="C378" s="3"/>
      <c r="D378" s="3">
        <v>3</v>
      </c>
      <c r="E378" s="3"/>
      <c r="F378" s="3">
        <v>5</v>
      </c>
      <c r="G378" s="3"/>
      <c r="H378" s="3"/>
      <c r="I378" s="3"/>
      <c r="J378" s="3">
        <v>630</v>
      </c>
      <c r="K378" s="117">
        <v>323</v>
      </c>
      <c r="L378" s="259" t="s">
        <v>8</v>
      </c>
      <c r="M378" s="260"/>
      <c r="N378" s="255">
        <f t="shared" si="36"/>
        <v>20000</v>
      </c>
      <c r="O378" s="106">
        <f t="shared" si="36"/>
        <v>20000</v>
      </c>
      <c r="P378" s="311">
        <f t="shared" si="36"/>
        <v>15000</v>
      </c>
      <c r="Q378" s="434">
        <f>P378/O378</f>
        <v>0.75</v>
      </c>
    </row>
    <row r="379" spans="1:19" ht="13.5" thickBot="1">
      <c r="A379" s="19" t="s">
        <v>304</v>
      </c>
      <c r="B379" s="3">
        <v>1</v>
      </c>
      <c r="C379" s="3"/>
      <c r="D379" s="3">
        <v>3</v>
      </c>
      <c r="E379" s="3"/>
      <c r="F379" s="3">
        <v>5</v>
      </c>
      <c r="G379" s="3"/>
      <c r="H379" s="3"/>
      <c r="I379" s="3"/>
      <c r="J379" s="3">
        <v>630</v>
      </c>
      <c r="K379" s="103">
        <v>3232</v>
      </c>
      <c r="L379" s="521" t="s">
        <v>106</v>
      </c>
      <c r="M379" s="502"/>
      <c r="N379" s="33">
        <v>20000</v>
      </c>
      <c r="O379" s="106">
        <v>20000</v>
      </c>
      <c r="P379" s="311">
        <v>15000</v>
      </c>
      <c r="Q379" s="434">
        <f>P379/O379</f>
        <v>0.75</v>
      </c>
      <c r="R379" s="472" t="s">
        <v>627</v>
      </c>
      <c r="S379" s="473"/>
    </row>
    <row r="380" spans="1:17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98"/>
      <c r="L380" s="98" t="s">
        <v>124</v>
      </c>
      <c r="M380" s="98"/>
      <c r="N380" s="99">
        <f>N376</f>
        <v>20000</v>
      </c>
      <c r="O380" s="424">
        <f>O376</f>
        <v>20000</v>
      </c>
      <c r="P380" s="310">
        <f>P376</f>
        <v>15000</v>
      </c>
      <c r="Q380" s="460">
        <f>Q376</f>
        <v>0.75</v>
      </c>
    </row>
    <row r="381" spans="1:1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6"/>
      <c r="L381" s="46"/>
      <c r="M381" s="46"/>
      <c r="N381" s="47"/>
      <c r="O381" s="72"/>
      <c r="P381" s="296"/>
      <c r="Q381" s="436"/>
    </row>
    <row r="382" spans="1:17" ht="15" customHeight="1">
      <c r="A382" s="20" t="s">
        <v>307</v>
      </c>
      <c r="B382" s="8"/>
      <c r="C382" s="8"/>
      <c r="D382" s="8"/>
      <c r="E382" s="8"/>
      <c r="F382" s="8"/>
      <c r="G382" s="8"/>
      <c r="H382" s="8"/>
      <c r="I382" s="8"/>
      <c r="J382" s="8"/>
      <c r="K382" s="66" t="s">
        <v>309</v>
      </c>
      <c r="L382" s="66" t="s">
        <v>306</v>
      </c>
      <c r="M382" s="142"/>
      <c r="N382" s="67"/>
      <c r="O382" s="127"/>
      <c r="P382" s="300"/>
      <c r="Q382" s="438"/>
    </row>
    <row r="383" spans="1:17" ht="15" customHeight="1">
      <c r="A383" s="20" t="s">
        <v>308</v>
      </c>
      <c r="B383" s="8"/>
      <c r="C383" s="8"/>
      <c r="D383" s="8"/>
      <c r="E383" s="8"/>
      <c r="F383" s="8"/>
      <c r="G383" s="8"/>
      <c r="H383" s="8"/>
      <c r="I383" s="8"/>
      <c r="J383" s="8">
        <v>510</v>
      </c>
      <c r="K383" s="64" t="s">
        <v>320</v>
      </c>
      <c r="L383" s="20" t="s">
        <v>105</v>
      </c>
      <c r="M383" s="64"/>
      <c r="N383" s="21"/>
      <c r="O383" s="21"/>
      <c r="P383" s="297"/>
      <c r="Q383" s="430"/>
    </row>
    <row r="384" spans="1:17" ht="15" customHeight="1">
      <c r="A384" s="19" t="s">
        <v>308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2">
        <v>4</v>
      </c>
      <c r="L384" s="102" t="s">
        <v>2</v>
      </c>
      <c r="M384" s="102"/>
      <c r="N384" s="362">
        <f>N385</f>
        <v>100000</v>
      </c>
      <c r="O384" s="106">
        <f>O385</f>
        <v>455000</v>
      </c>
      <c r="P384" s="311">
        <f>P385</f>
        <v>230000</v>
      </c>
      <c r="Q384" s="434">
        <f aca="true" t="shared" si="37" ref="Q384:Q394">P384/O384</f>
        <v>0.5054945054945055</v>
      </c>
    </row>
    <row r="385" spans="1:17" ht="15" customHeight="1">
      <c r="A385" s="19" t="s">
        <v>308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3">
        <v>42</v>
      </c>
      <c r="L385" s="103" t="s">
        <v>29</v>
      </c>
      <c r="M385" s="103"/>
      <c r="N385" s="363">
        <f>N386+N391</f>
        <v>100000</v>
      </c>
      <c r="O385" s="106">
        <f>O386+O391</f>
        <v>455000</v>
      </c>
      <c r="P385" s="311">
        <f>P386+P391</f>
        <v>230000</v>
      </c>
      <c r="Q385" s="434">
        <f t="shared" si="37"/>
        <v>0.5054945054945055</v>
      </c>
    </row>
    <row r="386" spans="1:17" ht="15" customHeight="1">
      <c r="A386" s="19" t="s">
        <v>308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17">
        <v>422</v>
      </c>
      <c r="L386" s="117" t="s">
        <v>15</v>
      </c>
      <c r="M386" s="117"/>
      <c r="N386" s="364">
        <f>N387+N388+N389+N390</f>
        <v>100000</v>
      </c>
      <c r="O386" s="106">
        <f>O387+O388+O389+O390</f>
        <v>225000</v>
      </c>
      <c r="P386" s="311">
        <f>P387+P388+P389+P390</f>
        <v>0</v>
      </c>
      <c r="Q386" s="434">
        <f t="shared" si="37"/>
        <v>0</v>
      </c>
    </row>
    <row r="387" spans="1:17" ht="15" customHeight="1">
      <c r="A387" s="19" t="s">
        <v>308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03">
        <v>4227</v>
      </c>
      <c r="L387" s="499" t="s">
        <v>538</v>
      </c>
      <c r="M387" s="500"/>
      <c r="N387" s="363">
        <v>100000</v>
      </c>
      <c r="O387" s="106">
        <v>100000</v>
      </c>
      <c r="P387" s="311">
        <v>0</v>
      </c>
      <c r="Q387" s="434">
        <f t="shared" si="37"/>
        <v>0</v>
      </c>
    </row>
    <row r="388" spans="1:17" ht="26.25" customHeight="1" hidden="1">
      <c r="A388" s="19" t="s">
        <v>308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103">
        <v>4227</v>
      </c>
      <c r="L388" s="529" t="s">
        <v>565</v>
      </c>
      <c r="M388" s="530"/>
      <c r="N388" s="363"/>
      <c r="O388" s="106">
        <v>0</v>
      </c>
      <c r="P388" s="311">
        <v>0</v>
      </c>
      <c r="Q388" s="434" t="e">
        <f t="shared" si="37"/>
        <v>#DIV/0!</v>
      </c>
    </row>
    <row r="389" spans="1:17" ht="12.75">
      <c r="A389" s="19" t="s">
        <v>308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103">
        <v>4227</v>
      </c>
      <c r="L389" s="103" t="s">
        <v>563</v>
      </c>
      <c r="M389" s="103"/>
      <c r="N389" s="363">
        <v>0</v>
      </c>
      <c r="O389" s="106">
        <v>25000</v>
      </c>
      <c r="P389" s="311">
        <v>0</v>
      </c>
      <c r="Q389" s="434">
        <f t="shared" si="37"/>
        <v>0</v>
      </c>
    </row>
    <row r="390" spans="1:17" ht="12.75">
      <c r="A390" s="19" t="s">
        <v>308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139">
        <v>4227</v>
      </c>
      <c r="L390" s="103" t="s">
        <v>576</v>
      </c>
      <c r="M390" s="139"/>
      <c r="N390" s="361">
        <v>0</v>
      </c>
      <c r="O390" s="129">
        <v>100000</v>
      </c>
      <c r="P390" s="317">
        <v>0</v>
      </c>
      <c r="Q390" s="434">
        <f t="shared" si="37"/>
        <v>0</v>
      </c>
    </row>
    <row r="391" spans="1:17" ht="12.75">
      <c r="A391" s="19" t="s">
        <v>308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261">
        <v>423</v>
      </c>
      <c r="L391" s="261" t="s">
        <v>16</v>
      </c>
      <c r="M391" s="261"/>
      <c r="N391" s="365">
        <f>N392</f>
        <v>0</v>
      </c>
      <c r="O391" s="129">
        <f>O392</f>
        <v>230000</v>
      </c>
      <c r="P391" s="317">
        <f>P392</f>
        <v>230000</v>
      </c>
      <c r="Q391" s="434">
        <f t="shared" si="37"/>
        <v>1</v>
      </c>
    </row>
    <row r="392" spans="1:17" ht="13.5" thickBot="1">
      <c r="A392" s="19" t="s">
        <v>308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139">
        <v>4231</v>
      </c>
      <c r="L392" s="139" t="s">
        <v>579</v>
      </c>
      <c r="M392" s="139"/>
      <c r="N392" s="361">
        <v>0</v>
      </c>
      <c r="O392" s="129">
        <v>230000</v>
      </c>
      <c r="P392" s="317">
        <v>230000</v>
      </c>
      <c r="Q392" s="434">
        <f t="shared" si="37"/>
        <v>1</v>
      </c>
    </row>
    <row r="393" spans="1:17" ht="13.5" hidden="1" thickBot="1">
      <c r="A393" s="19" t="s">
        <v>308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261">
        <v>453</v>
      </c>
      <c r="L393" s="261" t="s">
        <v>514</v>
      </c>
      <c r="M393" s="261"/>
      <c r="N393" s="366">
        <f>N394</f>
        <v>0</v>
      </c>
      <c r="O393" s="129">
        <f>O394</f>
        <v>0</v>
      </c>
      <c r="P393" s="317">
        <f>P394</f>
        <v>0</v>
      </c>
      <c r="Q393" s="434" t="e">
        <f t="shared" si="37"/>
        <v>#DIV/0!</v>
      </c>
    </row>
    <row r="394" spans="1:17" ht="13.5" hidden="1" thickBot="1">
      <c r="A394" s="19" t="s">
        <v>308</v>
      </c>
      <c r="B394" s="1"/>
      <c r="C394" s="1"/>
      <c r="D394" s="1"/>
      <c r="E394" s="1"/>
      <c r="F394" s="1">
        <v>5</v>
      </c>
      <c r="G394" s="1"/>
      <c r="H394" s="1"/>
      <c r="I394" s="1"/>
      <c r="J394" s="1">
        <v>510</v>
      </c>
      <c r="K394" s="139">
        <v>4531</v>
      </c>
      <c r="L394" s="139" t="s">
        <v>514</v>
      </c>
      <c r="M394" s="139"/>
      <c r="N394" s="361">
        <v>0</v>
      </c>
      <c r="O394" s="129">
        <v>0</v>
      </c>
      <c r="P394" s="317">
        <v>0</v>
      </c>
      <c r="Q394" s="434" t="e">
        <f t="shared" si="37"/>
        <v>#DIV/0!</v>
      </c>
    </row>
    <row r="395" spans="1:17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98"/>
      <c r="L395" s="98" t="s">
        <v>124</v>
      </c>
      <c r="M395" s="98"/>
      <c r="N395" s="367">
        <f>N384</f>
        <v>100000</v>
      </c>
      <c r="O395" s="424">
        <f>O384</f>
        <v>455000</v>
      </c>
      <c r="P395" s="310">
        <f>P384</f>
        <v>230000</v>
      </c>
      <c r="Q395" s="460">
        <f>Q384</f>
        <v>0.5054945054945055</v>
      </c>
    </row>
    <row r="396" spans="1:1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6"/>
      <c r="L396" s="46"/>
      <c r="M396" s="46"/>
      <c r="N396" s="47"/>
      <c r="O396" s="72"/>
      <c r="P396" s="296"/>
      <c r="Q396" s="436"/>
    </row>
    <row r="397" spans="1:17" ht="12.75">
      <c r="A397" s="20" t="s">
        <v>312</v>
      </c>
      <c r="B397" s="8"/>
      <c r="C397" s="8"/>
      <c r="D397" s="8"/>
      <c r="E397" s="8"/>
      <c r="F397" s="8"/>
      <c r="G397" s="8"/>
      <c r="H397" s="8"/>
      <c r="I397" s="8"/>
      <c r="J397" s="8"/>
      <c r="K397" s="64" t="s">
        <v>311</v>
      </c>
      <c r="L397" s="531" t="s">
        <v>326</v>
      </c>
      <c r="M397" s="531"/>
      <c r="N397" s="531"/>
      <c r="O397" s="21"/>
      <c r="P397" s="297"/>
      <c r="Q397" s="430"/>
    </row>
    <row r="398" spans="1:17" ht="12.75">
      <c r="A398" s="20" t="s">
        <v>327</v>
      </c>
      <c r="B398" s="8"/>
      <c r="C398" s="8"/>
      <c r="D398" s="8"/>
      <c r="E398" s="8"/>
      <c r="F398" s="8"/>
      <c r="G398" s="8"/>
      <c r="H398" s="8"/>
      <c r="I398" s="8"/>
      <c r="J398" s="8">
        <v>510</v>
      </c>
      <c r="K398" s="64" t="s">
        <v>58</v>
      </c>
      <c r="L398" s="558" t="s">
        <v>326</v>
      </c>
      <c r="M398" s="558"/>
      <c r="N398" s="558"/>
      <c r="O398" s="21"/>
      <c r="P398" s="297"/>
      <c r="Q398" s="430"/>
    </row>
    <row r="399" spans="1:17" ht="12.75">
      <c r="A399" s="19" t="s">
        <v>327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2">
        <v>3</v>
      </c>
      <c r="L399" s="102" t="s">
        <v>1</v>
      </c>
      <c r="M399" s="102"/>
      <c r="N399" s="93">
        <f aca="true" t="shared" si="38" ref="N399:P400">N400</f>
        <v>45000</v>
      </c>
      <c r="O399" s="106">
        <f t="shared" si="38"/>
        <v>35000</v>
      </c>
      <c r="P399" s="311">
        <f t="shared" si="38"/>
        <v>50000</v>
      </c>
      <c r="Q399" s="434">
        <f aca="true" t="shared" si="39" ref="Q399:Q412">P399/O399</f>
        <v>1.4285714285714286</v>
      </c>
    </row>
    <row r="400" spans="1:17" ht="12.75">
      <c r="A400" s="19" t="s">
        <v>327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03">
        <v>32</v>
      </c>
      <c r="L400" s="104" t="s">
        <v>6</v>
      </c>
      <c r="M400" s="105"/>
      <c r="N400" s="106">
        <f t="shared" si="38"/>
        <v>45000</v>
      </c>
      <c r="O400" s="106">
        <f t="shared" si="38"/>
        <v>35000</v>
      </c>
      <c r="P400" s="311">
        <f t="shared" si="38"/>
        <v>50000</v>
      </c>
      <c r="Q400" s="434">
        <f t="shared" si="39"/>
        <v>1.4285714285714286</v>
      </c>
    </row>
    <row r="401" spans="1:17" ht="12.75">
      <c r="A401" s="19" t="s">
        <v>327</v>
      </c>
      <c r="B401" s="19">
        <v>1</v>
      </c>
      <c r="C401" s="19"/>
      <c r="D401" s="19">
        <v>3</v>
      </c>
      <c r="E401" s="19"/>
      <c r="F401" s="19">
        <v>5</v>
      </c>
      <c r="G401" s="19"/>
      <c r="H401" s="19"/>
      <c r="I401" s="19"/>
      <c r="J401" s="19">
        <v>510</v>
      </c>
      <c r="K401" s="23">
        <v>323</v>
      </c>
      <c r="L401" s="517" t="s">
        <v>371</v>
      </c>
      <c r="M401" s="526"/>
      <c r="N401" s="50">
        <f>N402+N403+N404+N405</f>
        <v>45000</v>
      </c>
      <c r="O401" s="32">
        <f>O402+O403+O404+O405</f>
        <v>35000</v>
      </c>
      <c r="P401" s="292">
        <f>P402+P403+P404+P405</f>
        <v>50000</v>
      </c>
      <c r="Q401" s="434">
        <f t="shared" si="39"/>
        <v>1.4285714285714286</v>
      </c>
    </row>
    <row r="402" spans="1:17" ht="12.75">
      <c r="A402" s="19" t="s">
        <v>327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103">
        <v>3232</v>
      </c>
      <c r="L402" s="103" t="s">
        <v>126</v>
      </c>
      <c r="M402" s="103"/>
      <c r="N402" s="106">
        <v>10000</v>
      </c>
      <c r="O402" s="106">
        <v>0</v>
      </c>
      <c r="P402" s="311">
        <v>0</v>
      </c>
      <c r="Q402" s="434" t="e">
        <f t="shared" si="39"/>
        <v>#DIV/0!</v>
      </c>
    </row>
    <row r="403" spans="1:17" ht="12.75">
      <c r="A403" s="19" t="s">
        <v>327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103">
        <v>3232</v>
      </c>
      <c r="L403" s="103" t="s">
        <v>131</v>
      </c>
      <c r="M403" s="103"/>
      <c r="N403" s="106">
        <v>20000</v>
      </c>
      <c r="O403" s="106">
        <v>20000</v>
      </c>
      <c r="P403" s="311">
        <v>20000</v>
      </c>
      <c r="Q403" s="434">
        <f t="shared" si="39"/>
        <v>1</v>
      </c>
    </row>
    <row r="404" spans="1:17" ht="12.75">
      <c r="A404" s="19" t="s">
        <v>327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103">
        <v>3232</v>
      </c>
      <c r="L404" s="103" t="s">
        <v>503</v>
      </c>
      <c r="M404" s="103"/>
      <c r="N404" s="106">
        <v>10000</v>
      </c>
      <c r="O404" s="106">
        <v>10000</v>
      </c>
      <c r="P404" s="311">
        <v>5000</v>
      </c>
      <c r="Q404" s="434">
        <f t="shared" si="39"/>
        <v>0.5</v>
      </c>
    </row>
    <row r="405" spans="1:17" ht="12.75">
      <c r="A405" s="19" t="s">
        <v>327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103">
        <v>3237</v>
      </c>
      <c r="L405" s="499" t="s">
        <v>328</v>
      </c>
      <c r="M405" s="507"/>
      <c r="N405" s="106">
        <v>5000</v>
      </c>
      <c r="O405" s="106">
        <v>5000</v>
      </c>
      <c r="P405" s="311">
        <v>25000</v>
      </c>
      <c r="Q405" s="434">
        <f t="shared" si="39"/>
        <v>5</v>
      </c>
    </row>
    <row r="406" spans="1:17" ht="12.75" hidden="1">
      <c r="A406" s="19" t="s">
        <v>327</v>
      </c>
      <c r="B406" s="1">
        <v>1</v>
      </c>
      <c r="C406" s="1"/>
      <c r="D406" s="1">
        <v>3</v>
      </c>
      <c r="E406" s="19"/>
      <c r="F406" s="1">
        <v>5</v>
      </c>
      <c r="G406" s="1"/>
      <c r="H406" s="1"/>
      <c r="I406" s="1"/>
      <c r="J406" s="1">
        <v>510</v>
      </c>
      <c r="K406" s="102">
        <v>4</v>
      </c>
      <c r="L406" s="102" t="s">
        <v>2</v>
      </c>
      <c r="M406" s="102"/>
      <c r="N406" s="93">
        <f>N407</f>
        <v>0</v>
      </c>
      <c r="O406" s="106">
        <f>O407</f>
        <v>0</v>
      </c>
      <c r="P406" s="311">
        <f>P407</f>
        <v>0</v>
      </c>
      <c r="Q406" s="434" t="e">
        <f t="shared" si="39"/>
        <v>#DIV/0!</v>
      </c>
    </row>
    <row r="407" spans="1:17" ht="12.75" hidden="1">
      <c r="A407" s="19" t="s">
        <v>327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103">
        <v>42</v>
      </c>
      <c r="L407" s="103" t="s">
        <v>29</v>
      </c>
      <c r="M407" s="103"/>
      <c r="N407" s="106">
        <f>N408+N410</f>
        <v>0</v>
      </c>
      <c r="O407" s="106">
        <f>O408+O410</f>
        <v>0</v>
      </c>
      <c r="P407" s="311">
        <f>P408+P410</f>
        <v>0</v>
      </c>
      <c r="Q407" s="434" t="e">
        <f t="shared" si="39"/>
        <v>#DIV/0!</v>
      </c>
    </row>
    <row r="408" spans="1:17" ht="12.75" hidden="1">
      <c r="A408" s="19" t="s">
        <v>327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248">
        <v>421</v>
      </c>
      <c r="L408" s="117" t="s">
        <v>14</v>
      </c>
      <c r="M408" s="117"/>
      <c r="N408" s="251">
        <f>N409</f>
        <v>0</v>
      </c>
      <c r="O408" s="150">
        <f>O409</f>
        <v>0</v>
      </c>
      <c r="P408" s="318">
        <f>P409</f>
        <v>0</v>
      </c>
      <c r="Q408" s="434" t="e">
        <f t="shared" si="39"/>
        <v>#DIV/0!</v>
      </c>
    </row>
    <row r="409" spans="1:17" ht="12.75" hidden="1">
      <c r="A409" s="19" t="s">
        <v>327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510</v>
      </c>
      <c r="K409" s="147">
        <v>4214</v>
      </c>
      <c r="L409" s="103" t="s">
        <v>183</v>
      </c>
      <c r="M409" s="103"/>
      <c r="N409" s="150">
        <v>0</v>
      </c>
      <c r="O409" s="150">
        <v>0</v>
      </c>
      <c r="P409" s="318">
        <v>0</v>
      </c>
      <c r="Q409" s="434" t="e">
        <f t="shared" si="39"/>
        <v>#DIV/0!</v>
      </c>
    </row>
    <row r="410" spans="1:17" ht="12.75" hidden="1">
      <c r="A410" s="19" t="s">
        <v>327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510</v>
      </c>
      <c r="K410" s="248">
        <v>426</v>
      </c>
      <c r="L410" s="117" t="s">
        <v>31</v>
      </c>
      <c r="M410" s="117"/>
      <c r="N410" s="251">
        <f>N411</f>
        <v>0</v>
      </c>
      <c r="O410" s="150">
        <f>O411</f>
        <v>0</v>
      </c>
      <c r="P410" s="318">
        <f>P411</f>
        <v>0</v>
      </c>
      <c r="Q410" s="434" t="e">
        <f t="shared" si="39"/>
        <v>#DIV/0!</v>
      </c>
    </row>
    <row r="411" spans="1:17" ht="12.75" hidden="1">
      <c r="A411" s="19" t="s">
        <v>327</v>
      </c>
      <c r="B411" s="1">
        <v>1</v>
      </c>
      <c r="C411" s="1"/>
      <c r="D411" s="1"/>
      <c r="E411" s="1"/>
      <c r="F411" s="1">
        <v>5</v>
      </c>
      <c r="G411" s="1"/>
      <c r="H411" s="1"/>
      <c r="I411" s="1"/>
      <c r="J411" s="1">
        <v>510</v>
      </c>
      <c r="K411" s="147">
        <v>4264</v>
      </c>
      <c r="L411" s="121" t="s">
        <v>121</v>
      </c>
      <c r="M411" s="157"/>
      <c r="N411" s="150">
        <v>0</v>
      </c>
      <c r="O411" s="150">
        <v>0</v>
      </c>
      <c r="P411" s="318">
        <v>0</v>
      </c>
      <c r="Q411" s="434" t="e">
        <f t="shared" si="39"/>
        <v>#DIV/0!</v>
      </c>
    </row>
    <row r="412" spans="1:17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69"/>
      <c r="L412" s="492" t="s">
        <v>198</v>
      </c>
      <c r="M412" s="493"/>
      <c r="N412" s="75">
        <f>N399+N406</f>
        <v>45000</v>
      </c>
      <c r="O412" s="421">
        <f>O399+O406</f>
        <v>35000</v>
      </c>
      <c r="P412" s="301">
        <f>P399+P406</f>
        <v>50000</v>
      </c>
      <c r="Q412" s="458">
        <f t="shared" si="39"/>
        <v>1.4285714285714286</v>
      </c>
    </row>
    <row r="413" spans="1:17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6"/>
      <c r="L413" s="46"/>
      <c r="M413" s="46"/>
      <c r="N413" s="47"/>
      <c r="O413" s="72"/>
      <c r="P413" s="296"/>
      <c r="Q413" s="436"/>
    </row>
    <row r="414" spans="1:1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66" t="s">
        <v>313</v>
      </c>
      <c r="L414" s="495" t="s">
        <v>310</v>
      </c>
      <c r="M414" s="514"/>
      <c r="N414" s="67"/>
      <c r="O414" s="127"/>
      <c r="P414" s="300"/>
      <c r="Q414" s="438"/>
    </row>
    <row r="415" spans="1:17" ht="12.75">
      <c r="A415" s="20" t="s">
        <v>316</v>
      </c>
      <c r="B415" s="8"/>
      <c r="C415" s="8"/>
      <c r="D415" s="8"/>
      <c r="E415" s="8"/>
      <c r="F415" s="8"/>
      <c r="G415" s="8"/>
      <c r="H415" s="8"/>
      <c r="I415" s="8"/>
      <c r="J415" s="8"/>
      <c r="K415" s="64" t="s">
        <v>319</v>
      </c>
      <c r="L415" s="64" t="s">
        <v>394</v>
      </c>
      <c r="M415" s="64"/>
      <c r="N415" s="21"/>
      <c r="O415" s="21"/>
      <c r="P415" s="297"/>
      <c r="Q415" s="430"/>
    </row>
    <row r="416" spans="1:17" ht="12.75">
      <c r="A416" s="19" t="s">
        <v>317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2">
        <v>4</v>
      </c>
      <c r="L416" s="557" t="s">
        <v>2</v>
      </c>
      <c r="M416" s="535"/>
      <c r="N416" s="93">
        <f>N420+N417</f>
        <v>1170000</v>
      </c>
      <c r="O416" s="93">
        <f>O420+O417</f>
        <v>1601000</v>
      </c>
      <c r="P416" s="354">
        <f>P420+P417</f>
        <v>1055000</v>
      </c>
      <c r="Q416" s="434">
        <f aca="true" t="shared" si="40" ref="Q416:Q444">P416/O416</f>
        <v>0.6589631480324797</v>
      </c>
    </row>
    <row r="417" spans="1:17" ht="12.75">
      <c r="A417" s="19" t="s">
        <v>317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3">
        <v>41</v>
      </c>
      <c r="L417" s="348" t="s">
        <v>171</v>
      </c>
      <c r="M417" s="347"/>
      <c r="N417" s="106">
        <f>N418</f>
        <v>0</v>
      </c>
      <c r="O417" s="106">
        <f>O418+O419</f>
        <v>150000</v>
      </c>
      <c r="P417" s="354">
        <f>P418+P419</f>
        <v>50000</v>
      </c>
      <c r="Q417" s="434">
        <f t="shared" si="40"/>
        <v>0.3333333333333333</v>
      </c>
    </row>
    <row r="418" spans="1:17" ht="12.75" hidden="1">
      <c r="A418" s="19" t="s">
        <v>317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3">
        <v>4111</v>
      </c>
      <c r="L418" s="348" t="s">
        <v>554</v>
      </c>
      <c r="M418" s="347"/>
      <c r="N418" s="106">
        <v>0</v>
      </c>
      <c r="O418" s="106">
        <v>0</v>
      </c>
      <c r="P418" s="353">
        <v>0</v>
      </c>
      <c r="Q418" s="434" t="e">
        <f t="shared" si="40"/>
        <v>#DIV/0!</v>
      </c>
    </row>
    <row r="419" spans="1:17" ht="12.75">
      <c r="A419" s="3" t="s">
        <v>317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3">
        <v>4113</v>
      </c>
      <c r="L419" s="348" t="s">
        <v>560</v>
      </c>
      <c r="M419" s="347"/>
      <c r="N419" s="106">
        <v>0</v>
      </c>
      <c r="O419" s="106">
        <v>150000</v>
      </c>
      <c r="P419" s="354">
        <v>50000</v>
      </c>
      <c r="Q419" s="434">
        <f t="shared" si="40"/>
        <v>0.3333333333333333</v>
      </c>
    </row>
    <row r="420" spans="1:17" ht="12.75">
      <c r="A420" s="19" t="s">
        <v>317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3">
        <v>42</v>
      </c>
      <c r="L420" s="103" t="s">
        <v>30</v>
      </c>
      <c r="M420" s="103"/>
      <c r="N420" s="106">
        <f>N421</f>
        <v>1170000</v>
      </c>
      <c r="O420" s="106">
        <f>O421</f>
        <v>1451000</v>
      </c>
      <c r="P420" s="311">
        <f>P421</f>
        <v>1005000</v>
      </c>
      <c r="Q420" s="434">
        <f t="shared" si="40"/>
        <v>0.6926257753273605</v>
      </c>
    </row>
    <row r="421" spans="1:17" ht="12.75">
      <c r="A421" s="19" t="s">
        <v>317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17">
        <v>421</v>
      </c>
      <c r="L421" s="117" t="s">
        <v>14</v>
      </c>
      <c r="M421" s="117"/>
      <c r="N421" s="252">
        <f>N422+N423+N424+N425+N426+N427+N428+N429+N430+N431+N432+N433+N436+N437+N439+N440+N441+N438+N435+N442+N443</f>
        <v>1170000</v>
      </c>
      <c r="O421" s="106">
        <f>O422+O423+O424+O425+O426+O427+O428+O429+O430+O431+O432+O433+O436+O437+O439+O440+O441+O438+O435+O442+O443+O444+O434</f>
        <v>1451000</v>
      </c>
      <c r="P421" s="311">
        <f>P422+P423+P424+P425+P426+P427+P428+P429+P430+P431+P432+P433+P436+P437+P439+P440+P441+P438+P435+P442+P443+P444+P434</f>
        <v>1005000</v>
      </c>
      <c r="Q421" s="434">
        <f t="shared" si="40"/>
        <v>0.6926257753273605</v>
      </c>
    </row>
    <row r="422" spans="1:17" ht="12.75" hidden="1">
      <c r="A422" s="19" t="s">
        <v>317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3">
        <v>4212</v>
      </c>
      <c r="L422" s="103" t="s">
        <v>135</v>
      </c>
      <c r="M422" s="103"/>
      <c r="N422" s="106">
        <v>0</v>
      </c>
      <c r="O422" s="106">
        <v>0</v>
      </c>
      <c r="P422" s="311">
        <v>0</v>
      </c>
      <c r="Q422" s="434" t="e">
        <f t="shared" si="40"/>
        <v>#DIV/0!</v>
      </c>
    </row>
    <row r="423" spans="1:17" ht="12.75">
      <c r="A423" s="19" t="s">
        <v>317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3">
        <v>4213</v>
      </c>
      <c r="L423" s="499" t="s">
        <v>543</v>
      </c>
      <c r="M423" s="500"/>
      <c r="N423" s="106">
        <v>50000</v>
      </c>
      <c r="O423" s="106">
        <v>50000</v>
      </c>
      <c r="P423" s="311">
        <v>0</v>
      </c>
      <c r="Q423" s="434">
        <f t="shared" si="40"/>
        <v>0</v>
      </c>
    </row>
    <row r="424" spans="1:17" ht="12.75" hidden="1">
      <c r="A424" s="19" t="s">
        <v>317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3">
        <v>4213</v>
      </c>
      <c r="L424" s="104" t="s">
        <v>511</v>
      </c>
      <c r="M424" s="105"/>
      <c r="N424" s="106">
        <v>0</v>
      </c>
      <c r="O424" s="106">
        <v>0</v>
      </c>
      <c r="P424" s="311">
        <v>0</v>
      </c>
      <c r="Q424" s="434" t="e">
        <f t="shared" si="40"/>
        <v>#DIV/0!</v>
      </c>
    </row>
    <row r="425" spans="1:17" ht="12.75">
      <c r="A425" s="19" t="s">
        <v>317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3">
        <v>4213</v>
      </c>
      <c r="L425" s="510" t="s">
        <v>577</v>
      </c>
      <c r="M425" s="507"/>
      <c r="N425" s="106">
        <v>400000</v>
      </c>
      <c r="O425" s="106">
        <v>630000</v>
      </c>
      <c r="P425" s="354">
        <v>630000</v>
      </c>
      <c r="Q425" s="434">
        <f t="shared" si="40"/>
        <v>1</v>
      </c>
    </row>
    <row r="426" spans="1:17" ht="12.75" hidden="1">
      <c r="A426" s="19" t="s">
        <v>317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3">
        <v>4213</v>
      </c>
      <c r="L426" s="104" t="s">
        <v>157</v>
      </c>
      <c r="M426" s="105"/>
      <c r="N426" s="106">
        <v>0</v>
      </c>
      <c r="O426" s="106">
        <v>0</v>
      </c>
      <c r="P426" s="311">
        <v>0</v>
      </c>
      <c r="Q426" s="434" t="e">
        <f t="shared" si="40"/>
        <v>#DIV/0!</v>
      </c>
    </row>
    <row r="427" spans="1:17" ht="12.75" hidden="1">
      <c r="A427" s="19" t="s">
        <v>317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103">
        <v>4213</v>
      </c>
      <c r="L427" s="103" t="s">
        <v>517</v>
      </c>
      <c r="M427" s="103"/>
      <c r="N427" s="106">
        <v>0</v>
      </c>
      <c r="O427" s="106">
        <v>0</v>
      </c>
      <c r="P427" s="311">
        <v>0</v>
      </c>
      <c r="Q427" s="434" t="e">
        <f t="shared" si="40"/>
        <v>#DIV/0!</v>
      </c>
    </row>
    <row r="428" spans="1:17" ht="27" customHeight="1" hidden="1">
      <c r="A428" s="19" t="s">
        <v>317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103">
        <v>4213</v>
      </c>
      <c r="L428" s="103" t="s">
        <v>518</v>
      </c>
      <c r="M428" s="103"/>
      <c r="N428" s="106">
        <v>0</v>
      </c>
      <c r="O428" s="106">
        <v>0</v>
      </c>
      <c r="P428" s="311">
        <v>0</v>
      </c>
      <c r="Q428" s="434" t="e">
        <f t="shared" si="40"/>
        <v>#DIV/0!</v>
      </c>
    </row>
    <row r="429" spans="1:17" ht="12.75" customHeight="1" hidden="1">
      <c r="A429" s="19" t="s">
        <v>317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103">
        <v>4213</v>
      </c>
      <c r="L429" s="103" t="s">
        <v>159</v>
      </c>
      <c r="M429" s="103"/>
      <c r="N429" s="106">
        <v>0</v>
      </c>
      <c r="O429" s="106">
        <v>0</v>
      </c>
      <c r="P429" s="311">
        <v>0</v>
      </c>
      <c r="Q429" s="434" t="e">
        <f t="shared" si="40"/>
        <v>#DIV/0!</v>
      </c>
    </row>
    <row r="430" spans="1:17" ht="12.75" hidden="1">
      <c r="A430" s="19" t="s">
        <v>317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103">
        <v>4213</v>
      </c>
      <c r="L430" s="118" t="s">
        <v>372</v>
      </c>
      <c r="M430" s="103"/>
      <c r="N430" s="106">
        <v>0</v>
      </c>
      <c r="O430" s="106">
        <v>0</v>
      </c>
      <c r="P430" s="311">
        <v>0</v>
      </c>
      <c r="Q430" s="434" t="e">
        <f t="shared" si="40"/>
        <v>#DIV/0!</v>
      </c>
    </row>
    <row r="431" spans="1:17" ht="12.75" customHeight="1" hidden="1">
      <c r="A431" s="19" t="s">
        <v>317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103">
        <v>4213</v>
      </c>
      <c r="L431" s="118" t="s">
        <v>373</v>
      </c>
      <c r="M431" s="103"/>
      <c r="N431" s="106">
        <v>0</v>
      </c>
      <c r="O431" s="106">
        <v>0</v>
      </c>
      <c r="P431" s="311">
        <v>0</v>
      </c>
      <c r="Q431" s="434" t="e">
        <f t="shared" si="40"/>
        <v>#DIV/0!</v>
      </c>
    </row>
    <row r="432" spans="1:17" ht="12.75" hidden="1">
      <c r="A432" s="19" t="s">
        <v>317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451</v>
      </c>
      <c r="K432" s="103">
        <v>4214</v>
      </c>
      <c r="L432" s="140" t="s">
        <v>506</v>
      </c>
      <c r="M432" s="105"/>
      <c r="N432" s="106">
        <v>0</v>
      </c>
      <c r="O432" s="106">
        <v>0</v>
      </c>
      <c r="P432" s="311">
        <v>0</v>
      </c>
      <c r="Q432" s="434" t="e">
        <f t="shared" si="40"/>
        <v>#DIV/0!</v>
      </c>
    </row>
    <row r="433" spans="1:17" ht="12.75" customHeight="1">
      <c r="A433" s="19" t="s">
        <v>317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451</v>
      </c>
      <c r="K433" s="103">
        <v>4214</v>
      </c>
      <c r="L433" s="140" t="s">
        <v>505</v>
      </c>
      <c r="M433" s="105"/>
      <c r="N433" s="106">
        <v>50000</v>
      </c>
      <c r="O433" s="106">
        <v>50000</v>
      </c>
      <c r="P433" s="311">
        <v>10000</v>
      </c>
      <c r="Q433" s="434">
        <f t="shared" si="40"/>
        <v>0.2</v>
      </c>
    </row>
    <row r="434" spans="1:17" ht="12.75" customHeight="1">
      <c r="A434" s="19" t="s">
        <v>317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451</v>
      </c>
      <c r="K434" s="103">
        <v>4214</v>
      </c>
      <c r="L434" s="510" t="s">
        <v>584</v>
      </c>
      <c r="M434" s="507"/>
      <c r="N434" s="106">
        <v>0</v>
      </c>
      <c r="O434" s="106">
        <v>115000</v>
      </c>
      <c r="P434" s="311">
        <v>115000</v>
      </c>
      <c r="Q434" s="434">
        <f t="shared" si="40"/>
        <v>1</v>
      </c>
    </row>
    <row r="435" spans="1:17" ht="26.25" customHeight="1">
      <c r="A435" s="19" t="s">
        <v>317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451</v>
      </c>
      <c r="K435" s="103">
        <v>4214</v>
      </c>
      <c r="L435" s="529" t="s">
        <v>580</v>
      </c>
      <c r="M435" s="530"/>
      <c r="N435" s="106">
        <v>400000</v>
      </c>
      <c r="O435" s="106">
        <v>400000</v>
      </c>
      <c r="P435" s="311">
        <v>50000</v>
      </c>
      <c r="Q435" s="434">
        <f t="shared" si="40"/>
        <v>0.125</v>
      </c>
    </row>
    <row r="436" spans="1:17" ht="12.75">
      <c r="A436" s="19" t="s">
        <v>317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103">
        <v>4214</v>
      </c>
      <c r="L436" s="104" t="s">
        <v>620</v>
      </c>
      <c r="M436" s="105"/>
      <c r="N436" s="33">
        <v>0</v>
      </c>
      <c r="O436" s="33">
        <v>0</v>
      </c>
      <c r="P436" s="312">
        <v>50000</v>
      </c>
      <c r="Q436" s="434" t="e">
        <f t="shared" si="40"/>
        <v>#DIV/0!</v>
      </c>
    </row>
    <row r="437" spans="1:17" ht="12.75">
      <c r="A437" s="19" t="s">
        <v>317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03">
        <v>4214</v>
      </c>
      <c r="L437" s="104" t="s">
        <v>613</v>
      </c>
      <c r="M437" s="105"/>
      <c r="N437" s="106">
        <v>100000</v>
      </c>
      <c r="O437" s="106">
        <v>100000</v>
      </c>
      <c r="P437" s="311">
        <v>50000</v>
      </c>
      <c r="Q437" s="434">
        <f t="shared" si="40"/>
        <v>0.5</v>
      </c>
    </row>
    <row r="438" spans="1:17" ht="12.75" hidden="1">
      <c r="A438" s="19" t="s">
        <v>317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630</v>
      </c>
      <c r="K438" s="139">
        <v>4214</v>
      </c>
      <c r="L438" s="208" t="s">
        <v>511</v>
      </c>
      <c r="M438" s="275"/>
      <c r="N438" s="129">
        <v>0</v>
      </c>
      <c r="O438" s="129">
        <v>0</v>
      </c>
      <c r="P438" s="317">
        <v>0</v>
      </c>
      <c r="Q438" s="434" t="e">
        <f t="shared" si="40"/>
        <v>#DIV/0!</v>
      </c>
    </row>
    <row r="439" spans="1:17" ht="12.75">
      <c r="A439" s="19" t="s">
        <v>317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139">
        <v>4214</v>
      </c>
      <c r="L439" s="274" t="s">
        <v>515</v>
      </c>
      <c r="M439" s="275"/>
      <c r="N439" s="129">
        <v>50000</v>
      </c>
      <c r="O439" s="129">
        <v>50000</v>
      </c>
      <c r="P439" s="317">
        <v>50000</v>
      </c>
      <c r="Q439" s="434">
        <f t="shared" si="40"/>
        <v>1</v>
      </c>
    </row>
    <row r="440" spans="1:17" ht="12.75" hidden="1">
      <c r="A440" s="19" t="s">
        <v>558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139">
        <v>4214</v>
      </c>
      <c r="L440" s="140" t="s">
        <v>315</v>
      </c>
      <c r="M440" s="105"/>
      <c r="N440" s="129">
        <v>0</v>
      </c>
      <c r="O440" s="129">
        <v>0</v>
      </c>
      <c r="P440" s="317">
        <v>0</v>
      </c>
      <c r="Q440" s="434" t="e">
        <f t="shared" si="40"/>
        <v>#DIV/0!</v>
      </c>
    </row>
    <row r="441" spans="1:17" ht="12.75" hidden="1">
      <c r="A441" s="19" t="s">
        <v>559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630</v>
      </c>
      <c r="K441" s="103">
        <v>4214</v>
      </c>
      <c r="L441" s="108" t="s">
        <v>529</v>
      </c>
      <c r="M441" s="109"/>
      <c r="N441" s="106">
        <v>0</v>
      </c>
      <c r="O441" s="106">
        <v>0</v>
      </c>
      <c r="P441" s="311">
        <v>0</v>
      </c>
      <c r="Q441" s="434" t="e">
        <f t="shared" si="40"/>
        <v>#DIV/0!</v>
      </c>
    </row>
    <row r="442" spans="1:17" ht="12.75">
      <c r="A442" s="3" t="s">
        <v>317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630</v>
      </c>
      <c r="K442" s="139">
        <v>4214</v>
      </c>
      <c r="L442" s="348" t="s">
        <v>581</v>
      </c>
      <c r="M442" s="109"/>
      <c r="N442" s="129">
        <v>20000</v>
      </c>
      <c r="O442" s="129">
        <v>6000</v>
      </c>
      <c r="P442" s="317">
        <v>0</v>
      </c>
      <c r="Q442" s="434">
        <f t="shared" si="40"/>
        <v>0</v>
      </c>
    </row>
    <row r="443" spans="1:17" ht="12.75">
      <c r="A443" s="3" t="s">
        <v>317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630</v>
      </c>
      <c r="K443" s="139">
        <v>4214</v>
      </c>
      <c r="L443" s="108" t="s">
        <v>530</v>
      </c>
      <c r="M443" s="109"/>
      <c r="N443" s="129">
        <v>100000</v>
      </c>
      <c r="O443" s="129">
        <v>0</v>
      </c>
      <c r="P443" s="317">
        <v>0</v>
      </c>
      <c r="Q443" s="434" t="e">
        <f t="shared" si="40"/>
        <v>#DIV/0!</v>
      </c>
    </row>
    <row r="444" spans="1:17" ht="13.5" thickBot="1">
      <c r="A444" s="3" t="s">
        <v>317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630</v>
      </c>
      <c r="K444" s="139">
        <v>4214</v>
      </c>
      <c r="L444" s="402" t="s">
        <v>583</v>
      </c>
      <c r="M444" s="277"/>
      <c r="N444" s="129">
        <v>0</v>
      </c>
      <c r="O444" s="428">
        <v>50000</v>
      </c>
      <c r="P444" s="403">
        <v>50000</v>
      </c>
      <c r="Q444" s="434">
        <f t="shared" si="40"/>
        <v>1</v>
      </c>
    </row>
    <row r="445" spans="1:17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98"/>
      <c r="L445" s="98" t="s">
        <v>124</v>
      </c>
      <c r="M445" s="98"/>
      <c r="N445" s="99">
        <f>N416</f>
        <v>1170000</v>
      </c>
      <c r="O445" s="424">
        <f>O416</f>
        <v>1601000</v>
      </c>
      <c r="P445" s="310">
        <f>P416</f>
        <v>1055000</v>
      </c>
      <c r="Q445" s="460">
        <f>Q416</f>
        <v>0.6589631480324797</v>
      </c>
    </row>
    <row r="446" spans="1:17" ht="12.75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6"/>
      <c r="L446" s="46"/>
      <c r="M446" s="46"/>
      <c r="N446" s="47"/>
      <c r="O446" s="72"/>
      <c r="P446" s="296"/>
      <c r="Q446" s="436"/>
    </row>
    <row r="447" spans="1:17" ht="12.75" hidden="1">
      <c r="A447" s="20" t="s">
        <v>324</v>
      </c>
      <c r="B447" s="8"/>
      <c r="C447" s="8"/>
      <c r="D447" s="8"/>
      <c r="E447" s="8"/>
      <c r="F447" s="8"/>
      <c r="G447" s="8"/>
      <c r="H447" s="8"/>
      <c r="I447" s="8"/>
      <c r="J447" s="8"/>
      <c r="K447" s="66" t="s">
        <v>322</v>
      </c>
      <c r="L447" s="495" t="s">
        <v>314</v>
      </c>
      <c r="M447" s="514"/>
      <c r="N447" s="67"/>
      <c r="O447" s="127"/>
      <c r="P447" s="300"/>
      <c r="Q447" s="438"/>
    </row>
    <row r="448" spans="1:17" ht="12.75" hidden="1">
      <c r="A448" s="20" t="s">
        <v>325</v>
      </c>
      <c r="B448" s="20"/>
      <c r="C448" s="20"/>
      <c r="D448" s="20"/>
      <c r="E448" s="20"/>
      <c r="F448" s="20"/>
      <c r="G448" s="20"/>
      <c r="H448" s="20"/>
      <c r="I448" s="20"/>
      <c r="J448" s="20">
        <v>640</v>
      </c>
      <c r="K448" s="64" t="s">
        <v>320</v>
      </c>
      <c r="L448" s="20" t="s">
        <v>395</v>
      </c>
      <c r="M448" s="20"/>
      <c r="N448" s="158"/>
      <c r="O448" s="21"/>
      <c r="P448" s="297"/>
      <c r="Q448" s="430"/>
    </row>
    <row r="449" spans="1:17" ht="12.75" hidden="1">
      <c r="A449" s="19" t="s">
        <v>325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640</v>
      </c>
      <c r="K449" s="102">
        <v>4</v>
      </c>
      <c r="L449" s="102" t="s">
        <v>2</v>
      </c>
      <c r="M449" s="102"/>
      <c r="N449" s="25">
        <f aca="true" t="shared" si="41" ref="N449:P451">N450</f>
        <v>0</v>
      </c>
      <c r="O449" s="106">
        <f t="shared" si="41"/>
        <v>0</v>
      </c>
      <c r="P449" s="311">
        <f t="shared" si="41"/>
        <v>0</v>
      </c>
      <c r="Q449" s="434" t="e">
        <f>P449/O449</f>
        <v>#DIV/0!</v>
      </c>
    </row>
    <row r="450" spans="1:17" ht="12.75" hidden="1">
      <c r="A450" s="19" t="s">
        <v>325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640</v>
      </c>
      <c r="K450" s="103">
        <v>42</v>
      </c>
      <c r="L450" s="103" t="s">
        <v>29</v>
      </c>
      <c r="M450" s="103"/>
      <c r="N450" s="33">
        <f t="shared" si="41"/>
        <v>0</v>
      </c>
      <c r="O450" s="106">
        <f t="shared" si="41"/>
        <v>0</v>
      </c>
      <c r="P450" s="311">
        <f t="shared" si="41"/>
        <v>0</v>
      </c>
      <c r="Q450" s="434" t="e">
        <f>P450/O450</f>
        <v>#DIV/0!</v>
      </c>
    </row>
    <row r="451" spans="1:17" ht="12.75" hidden="1">
      <c r="A451" s="19" t="s">
        <v>325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640</v>
      </c>
      <c r="K451" s="117">
        <v>421</v>
      </c>
      <c r="L451" s="117" t="s">
        <v>14</v>
      </c>
      <c r="M451" s="117"/>
      <c r="N451" s="255">
        <f t="shared" si="41"/>
        <v>0</v>
      </c>
      <c r="O451" s="106">
        <f t="shared" si="41"/>
        <v>0</v>
      </c>
      <c r="P451" s="311">
        <f t="shared" si="41"/>
        <v>0</v>
      </c>
      <c r="Q451" s="434" t="e">
        <f>P451/O451</f>
        <v>#DIV/0!</v>
      </c>
    </row>
    <row r="452" spans="1:17" ht="12.75" hidden="1">
      <c r="A452" s="19" t="s">
        <v>325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640</v>
      </c>
      <c r="K452" s="103">
        <v>4214</v>
      </c>
      <c r="L452" s="118" t="s">
        <v>318</v>
      </c>
      <c r="M452" s="107"/>
      <c r="N452" s="33">
        <v>0</v>
      </c>
      <c r="O452" s="106">
        <v>0</v>
      </c>
      <c r="P452" s="311">
        <v>0</v>
      </c>
      <c r="Q452" s="434" t="e">
        <f>P452/O452</f>
        <v>#DIV/0!</v>
      </c>
    </row>
    <row r="453" spans="1:17" ht="12.75" hidden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98"/>
      <c r="L453" s="98" t="s">
        <v>124</v>
      </c>
      <c r="M453" s="98"/>
      <c r="N453" s="99">
        <f>N449</f>
        <v>0</v>
      </c>
      <c r="O453" s="424">
        <f>O449</f>
        <v>0</v>
      </c>
      <c r="P453" s="310">
        <f>P449</f>
        <v>0</v>
      </c>
      <c r="Q453" s="434" t="e">
        <f>P453/O453</f>
        <v>#DIV/0!</v>
      </c>
    </row>
    <row r="454" spans="1:17" ht="12.75">
      <c r="A454" s="143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72"/>
      <c r="O454" s="72"/>
      <c r="P454" s="296"/>
      <c r="Q454" s="436"/>
    </row>
    <row r="455" spans="1:17" ht="12.75">
      <c r="A455" s="78"/>
      <c r="B455" s="125"/>
      <c r="C455" s="125"/>
      <c r="D455" s="125"/>
      <c r="E455" s="125"/>
      <c r="F455" s="125"/>
      <c r="G455" s="125"/>
      <c r="H455" s="125"/>
      <c r="I455" s="125"/>
      <c r="J455" s="125"/>
      <c r="K455" s="66" t="s">
        <v>322</v>
      </c>
      <c r="L455" s="65" t="s">
        <v>321</v>
      </c>
      <c r="M455" s="65"/>
      <c r="N455" s="127"/>
      <c r="O455" s="127"/>
      <c r="P455" s="300"/>
      <c r="Q455" s="438"/>
    </row>
    <row r="456" spans="1:17" ht="12.75">
      <c r="A456" s="78" t="s">
        <v>330</v>
      </c>
      <c r="B456" s="125"/>
      <c r="C456" s="125"/>
      <c r="D456" s="125"/>
      <c r="E456" s="125"/>
      <c r="F456" s="125"/>
      <c r="G456" s="125"/>
      <c r="H456" s="125"/>
      <c r="I456" s="125"/>
      <c r="J456" s="125"/>
      <c r="K456" s="66" t="s">
        <v>320</v>
      </c>
      <c r="L456" s="159" t="s">
        <v>396</v>
      </c>
      <c r="M456" s="159"/>
      <c r="N456" s="127"/>
      <c r="O456" s="127"/>
      <c r="P456" s="300"/>
      <c r="Q456" s="438"/>
    </row>
    <row r="457" spans="1:17" ht="12.75">
      <c r="A457" s="19" t="s">
        <v>331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02">
        <v>3</v>
      </c>
      <c r="L457" s="117" t="s">
        <v>1</v>
      </c>
      <c r="M457" s="117"/>
      <c r="N457" s="252">
        <f aca="true" t="shared" si="42" ref="N457:P458">N458</f>
        <v>140000</v>
      </c>
      <c r="O457" s="106">
        <f t="shared" si="42"/>
        <v>200000</v>
      </c>
      <c r="P457" s="311">
        <f t="shared" si="42"/>
        <v>230000</v>
      </c>
      <c r="Q457" s="434">
        <f aca="true" t="shared" si="43" ref="Q457:Q480">P457/O457</f>
        <v>1.15</v>
      </c>
    </row>
    <row r="458" spans="1:17" ht="12.75">
      <c r="A458" s="19" t="s">
        <v>331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02">
        <v>32</v>
      </c>
      <c r="L458" s="118" t="s">
        <v>6</v>
      </c>
      <c r="M458" s="118"/>
      <c r="N458" s="264">
        <f t="shared" si="42"/>
        <v>140000</v>
      </c>
      <c r="O458" s="106">
        <f t="shared" si="42"/>
        <v>200000</v>
      </c>
      <c r="P458" s="311">
        <f t="shared" si="42"/>
        <v>230000</v>
      </c>
      <c r="Q458" s="434">
        <f t="shared" si="43"/>
        <v>1.15</v>
      </c>
    </row>
    <row r="459" spans="1:17" ht="12.75">
      <c r="A459" s="19" t="s">
        <v>331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02">
        <v>323</v>
      </c>
      <c r="L459" s="102" t="s">
        <v>8</v>
      </c>
      <c r="M459" s="102"/>
      <c r="N459" s="93">
        <f>N460+N461+N462+N463</f>
        <v>140000</v>
      </c>
      <c r="O459" s="106">
        <f>O460+O461+O462+O463</f>
        <v>200000</v>
      </c>
      <c r="P459" s="311">
        <f>P460+P461+P462+P463</f>
        <v>230000</v>
      </c>
      <c r="Q459" s="434">
        <f t="shared" si="43"/>
        <v>1.15</v>
      </c>
    </row>
    <row r="460" spans="1:17" ht="12.75">
      <c r="A460" s="19" t="s">
        <v>331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18">
        <v>3237</v>
      </c>
      <c r="L460" s="499" t="s">
        <v>483</v>
      </c>
      <c r="M460" s="500"/>
      <c r="N460" s="264">
        <v>40000</v>
      </c>
      <c r="O460" s="106">
        <v>40000</v>
      </c>
      <c r="P460" s="311">
        <v>70000</v>
      </c>
      <c r="Q460" s="434">
        <f t="shared" si="43"/>
        <v>1.75</v>
      </c>
    </row>
    <row r="461" spans="1:17" ht="15" customHeight="1">
      <c r="A461" s="19" t="s">
        <v>331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18">
        <v>3237</v>
      </c>
      <c r="L461" s="118" t="s">
        <v>396</v>
      </c>
      <c r="M461" s="118"/>
      <c r="N461" s="264">
        <v>100000</v>
      </c>
      <c r="O461" s="106">
        <v>160000</v>
      </c>
      <c r="P461" s="311">
        <v>160000</v>
      </c>
      <c r="Q461" s="434">
        <f t="shared" si="43"/>
        <v>1</v>
      </c>
    </row>
    <row r="462" spans="1:17" ht="12.75" hidden="1">
      <c r="A462" s="19" t="s">
        <v>331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18">
        <v>3237</v>
      </c>
      <c r="L462" s="118" t="s">
        <v>484</v>
      </c>
      <c r="M462" s="118"/>
      <c r="N462" s="264">
        <v>0</v>
      </c>
      <c r="O462" s="106">
        <v>0</v>
      </c>
      <c r="P462" s="311">
        <v>0</v>
      </c>
      <c r="Q462" s="434" t="e">
        <f t="shared" si="43"/>
        <v>#DIV/0!</v>
      </c>
    </row>
    <row r="463" spans="1:17" ht="12.75" hidden="1">
      <c r="A463" s="19" t="s">
        <v>331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18">
        <v>3237</v>
      </c>
      <c r="L463" s="118" t="s">
        <v>485</v>
      </c>
      <c r="M463" s="118"/>
      <c r="N463" s="264">
        <v>0</v>
      </c>
      <c r="O463" s="106">
        <v>0</v>
      </c>
      <c r="P463" s="311">
        <v>0</v>
      </c>
      <c r="Q463" s="434" t="e">
        <f t="shared" si="43"/>
        <v>#DIV/0!</v>
      </c>
    </row>
    <row r="464" spans="1:17" ht="12.75" hidden="1">
      <c r="A464" s="19" t="s">
        <v>331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18">
        <v>3237</v>
      </c>
      <c r="L464" s="118" t="s">
        <v>519</v>
      </c>
      <c r="M464" s="118"/>
      <c r="N464" s="264"/>
      <c r="O464" s="106"/>
      <c r="P464" s="311"/>
      <c r="Q464" s="434" t="e">
        <f t="shared" si="43"/>
        <v>#DIV/0!</v>
      </c>
    </row>
    <row r="465" spans="1:17" ht="12.75">
      <c r="A465" s="19" t="s">
        <v>331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02">
        <v>4</v>
      </c>
      <c r="L465" s="102" t="s">
        <v>2</v>
      </c>
      <c r="M465" s="102"/>
      <c r="N465" s="93">
        <f aca="true" t="shared" si="44" ref="N465:P466">N466</f>
        <v>530000</v>
      </c>
      <c r="O465" s="106">
        <f t="shared" si="44"/>
        <v>410000</v>
      </c>
      <c r="P465" s="311">
        <f t="shared" si="44"/>
        <v>646000</v>
      </c>
      <c r="Q465" s="434">
        <f t="shared" si="43"/>
        <v>1.575609756097561</v>
      </c>
    </row>
    <row r="466" spans="1:17" ht="12.75">
      <c r="A466" s="19" t="s">
        <v>331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03">
        <v>42</v>
      </c>
      <c r="L466" s="103" t="s">
        <v>29</v>
      </c>
      <c r="M466" s="103"/>
      <c r="N466" s="106">
        <f t="shared" si="44"/>
        <v>530000</v>
      </c>
      <c r="O466" s="106">
        <f t="shared" si="44"/>
        <v>410000</v>
      </c>
      <c r="P466" s="311">
        <f t="shared" si="44"/>
        <v>646000</v>
      </c>
      <c r="Q466" s="434">
        <f t="shared" si="43"/>
        <v>1.575609756097561</v>
      </c>
    </row>
    <row r="467" spans="1:17" ht="12.75">
      <c r="A467" s="19" t="s">
        <v>331</v>
      </c>
      <c r="B467" s="19"/>
      <c r="C467" s="19"/>
      <c r="D467" s="1"/>
      <c r="E467" s="19"/>
      <c r="F467" s="19">
        <v>5</v>
      </c>
      <c r="G467" s="19"/>
      <c r="H467" s="19"/>
      <c r="I467" s="19"/>
      <c r="J467" s="19">
        <v>650</v>
      </c>
      <c r="K467" s="257">
        <v>426</v>
      </c>
      <c r="L467" s="517" t="s">
        <v>192</v>
      </c>
      <c r="M467" s="526"/>
      <c r="N467" s="258">
        <f>N468+N469+N470+N471+N472+N473+N474+N475+N479+N476+N477</f>
        <v>530000</v>
      </c>
      <c r="O467" s="172">
        <f>O468+O469+O470+O471+O472+O473+O474+O475+O479+O476+O477</f>
        <v>410000</v>
      </c>
      <c r="P467" s="316">
        <f>P468+P469+P470+P471+P472+P473+P474+P475+P479+P476+P477+P478</f>
        <v>646000</v>
      </c>
      <c r="Q467" s="434">
        <f t="shared" si="43"/>
        <v>1.575609756097561</v>
      </c>
    </row>
    <row r="468" spans="1:17" ht="27" customHeight="1">
      <c r="A468" s="19" t="s">
        <v>331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39">
        <v>4264</v>
      </c>
      <c r="L468" s="527" t="s">
        <v>528</v>
      </c>
      <c r="M468" s="528"/>
      <c r="N468" s="129">
        <v>170000</v>
      </c>
      <c r="O468" s="129">
        <v>170000</v>
      </c>
      <c r="P468" s="317">
        <v>136000</v>
      </c>
      <c r="Q468" s="434">
        <f t="shared" si="43"/>
        <v>0.8</v>
      </c>
    </row>
    <row r="469" spans="1:17" ht="50.25" customHeight="1">
      <c r="A469" s="19" t="s">
        <v>331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39">
        <v>4264</v>
      </c>
      <c r="L469" s="529" t="s">
        <v>614</v>
      </c>
      <c r="M469" s="530"/>
      <c r="N469" s="129">
        <v>80000</v>
      </c>
      <c r="O469" s="129">
        <v>0</v>
      </c>
      <c r="P469" s="317">
        <v>350000</v>
      </c>
      <c r="Q469" s="434" t="e">
        <f t="shared" si="43"/>
        <v>#DIV/0!</v>
      </c>
    </row>
    <row r="470" spans="1:17" ht="12.75">
      <c r="A470" s="19" t="s">
        <v>331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39">
        <v>4264</v>
      </c>
      <c r="L470" s="499" t="s">
        <v>544</v>
      </c>
      <c r="M470" s="507"/>
      <c r="N470" s="129">
        <v>50000</v>
      </c>
      <c r="O470" s="129">
        <v>10000</v>
      </c>
      <c r="P470" s="317">
        <v>0</v>
      </c>
      <c r="Q470" s="434">
        <f t="shared" si="43"/>
        <v>0</v>
      </c>
    </row>
    <row r="471" spans="1:17" ht="12.75">
      <c r="A471" s="19" t="s">
        <v>331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39">
        <v>4264</v>
      </c>
      <c r="L471" s="118" t="s">
        <v>545</v>
      </c>
      <c r="M471" s="139"/>
      <c r="N471" s="129">
        <v>50000</v>
      </c>
      <c r="O471" s="129">
        <v>10000</v>
      </c>
      <c r="P471" s="317">
        <v>0</v>
      </c>
      <c r="Q471" s="434">
        <f t="shared" si="43"/>
        <v>0</v>
      </c>
    </row>
    <row r="472" spans="1:17" ht="12.75">
      <c r="A472" s="19" t="s">
        <v>331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39">
        <v>4264</v>
      </c>
      <c r="L472" s="103" t="s">
        <v>161</v>
      </c>
      <c r="M472" s="139"/>
      <c r="N472" s="129">
        <v>50000</v>
      </c>
      <c r="O472" s="129">
        <v>50000</v>
      </c>
      <c r="P472" s="317">
        <v>0</v>
      </c>
      <c r="Q472" s="434">
        <f t="shared" si="43"/>
        <v>0</v>
      </c>
    </row>
    <row r="473" spans="1:17" ht="12.75" hidden="1">
      <c r="A473" s="19" t="s">
        <v>331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39">
        <v>4264</v>
      </c>
      <c r="L473" s="118" t="s">
        <v>323</v>
      </c>
      <c r="M473" s="139"/>
      <c r="N473" s="129">
        <v>0</v>
      </c>
      <c r="O473" s="129">
        <v>0</v>
      </c>
      <c r="P473" s="317">
        <v>0</v>
      </c>
      <c r="Q473" s="434" t="e">
        <f t="shared" si="43"/>
        <v>#DIV/0!</v>
      </c>
    </row>
    <row r="474" spans="1:17" ht="12.75">
      <c r="A474" s="19" t="s">
        <v>331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650</v>
      </c>
      <c r="K474" s="139">
        <v>4264</v>
      </c>
      <c r="L474" s="103" t="s">
        <v>582</v>
      </c>
      <c r="M474" s="139"/>
      <c r="N474" s="129">
        <v>20000</v>
      </c>
      <c r="O474" s="129">
        <v>20000</v>
      </c>
      <c r="P474" s="317">
        <v>20000</v>
      </c>
      <c r="Q474" s="434">
        <f t="shared" si="43"/>
        <v>1</v>
      </c>
    </row>
    <row r="475" spans="1:17" ht="12.75">
      <c r="A475" s="19" t="s">
        <v>331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650</v>
      </c>
      <c r="K475" s="139">
        <v>4264</v>
      </c>
      <c r="L475" s="103" t="s">
        <v>557</v>
      </c>
      <c r="M475" s="139"/>
      <c r="N475" s="129">
        <v>0</v>
      </c>
      <c r="O475" s="129">
        <v>40000</v>
      </c>
      <c r="P475" s="317">
        <v>20000</v>
      </c>
      <c r="Q475" s="434">
        <f t="shared" si="43"/>
        <v>0.5</v>
      </c>
    </row>
    <row r="476" spans="1:17" ht="23.25" customHeight="1">
      <c r="A476" s="19" t="s">
        <v>331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650</v>
      </c>
      <c r="K476" s="139">
        <v>4264</v>
      </c>
      <c r="L476" s="527" t="s">
        <v>546</v>
      </c>
      <c r="M476" s="528"/>
      <c r="N476" s="129">
        <v>50000</v>
      </c>
      <c r="O476" s="129">
        <v>50000</v>
      </c>
      <c r="P476" s="404">
        <v>30000</v>
      </c>
      <c r="Q476" s="434">
        <f t="shared" si="43"/>
        <v>0.6</v>
      </c>
    </row>
    <row r="477" spans="1:17" ht="12.75">
      <c r="A477" s="19" t="s">
        <v>331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650</v>
      </c>
      <c r="K477" s="139">
        <v>4264</v>
      </c>
      <c r="L477" s="169" t="s">
        <v>547</v>
      </c>
      <c r="M477" s="139"/>
      <c r="N477" s="129">
        <v>30000</v>
      </c>
      <c r="O477" s="129">
        <v>30000</v>
      </c>
      <c r="P477" s="317">
        <v>50000</v>
      </c>
      <c r="Q477" s="434">
        <f t="shared" si="43"/>
        <v>1.6666666666666667</v>
      </c>
    </row>
    <row r="478" spans="1:17" ht="12.75">
      <c r="A478" s="3" t="s">
        <v>331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650</v>
      </c>
      <c r="K478" s="139">
        <v>4264</v>
      </c>
      <c r="L478" s="139" t="s">
        <v>599</v>
      </c>
      <c r="M478" s="139"/>
      <c r="N478" s="129">
        <v>0</v>
      </c>
      <c r="O478" s="129">
        <v>0</v>
      </c>
      <c r="P478" s="317">
        <v>20000</v>
      </c>
      <c r="Q478" s="434" t="e">
        <f t="shared" si="43"/>
        <v>#DIV/0!</v>
      </c>
    </row>
    <row r="479" spans="1:17" ht="13.5" thickBot="1">
      <c r="A479" s="19" t="s">
        <v>331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650</v>
      </c>
      <c r="K479" s="139">
        <v>4264</v>
      </c>
      <c r="L479" s="169" t="s">
        <v>548</v>
      </c>
      <c r="M479" s="139"/>
      <c r="N479" s="129">
        <v>30000</v>
      </c>
      <c r="O479" s="129">
        <v>30000</v>
      </c>
      <c r="P479" s="317">
        <v>20000</v>
      </c>
      <c r="Q479" s="434">
        <f t="shared" si="43"/>
        <v>0.6666666666666666</v>
      </c>
    </row>
    <row r="480" spans="1:17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98"/>
      <c r="L480" s="98" t="s">
        <v>124</v>
      </c>
      <c r="M480" s="98"/>
      <c r="N480" s="99">
        <f>N465+N457</f>
        <v>670000</v>
      </c>
      <c r="O480" s="424">
        <f>O465+O457</f>
        <v>610000</v>
      </c>
      <c r="P480" s="310">
        <f>P465+P457</f>
        <v>876000</v>
      </c>
      <c r="Q480" s="460">
        <f t="shared" si="43"/>
        <v>1.4360655737704917</v>
      </c>
    </row>
    <row r="481" spans="1:1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21"/>
      <c r="L481" s="121"/>
      <c r="M481" s="121"/>
      <c r="N481" s="123"/>
      <c r="O481" s="123"/>
      <c r="P481" s="313"/>
      <c r="Q481" s="439"/>
    </row>
    <row r="482" spans="1:1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64" t="s">
        <v>329</v>
      </c>
      <c r="L482" s="531" t="s">
        <v>333</v>
      </c>
      <c r="M482" s="531"/>
      <c r="N482" s="21"/>
      <c r="O482" s="21"/>
      <c r="P482" s="297"/>
      <c r="Q482" s="430"/>
    </row>
    <row r="483" spans="1:17" ht="12.75">
      <c r="A483" s="20" t="s">
        <v>338</v>
      </c>
      <c r="B483" s="8"/>
      <c r="C483" s="8"/>
      <c r="D483" s="8"/>
      <c r="E483" s="8"/>
      <c r="F483" s="8"/>
      <c r="G483" s="8"/>
      <c r="H483" s="8"/>
      <c r="I483" s="8"/>
      <c r="J483" s="8">
        <v>911</v>
      </c>
      <c r="K483" s="64" t="s">
        <v>58</v>
      </c>
      <c r="L483" s="20" t="s">
        <v>65</v>
      </c>
      <c r="M483" s="64"/>
      <c r="N483" s="21"/>
      <c r="O483" s="21"/>
      <c r="P483" s="297"/>
      <c r="Q483" s="430"/>
    </row>
    <row r="484" spans="1:17" ht="12.75">
      <c r="A484" s="19" t="s">
        <v>338</v>
      </c>
      <c r="B484" s="1"/>
      <c r="C484" s="1"/>
      <c r="D484" s="1">
        <v>3</v>
      </c>
      <c r="E484" s="1"/>
      <c r="F484" s="1"/>
      <c r="G484" s="1"/>
      <c r="H484" s="1"/>
      <c r="I484" s="1"/>
      <c r="J484" s="1">
        <v>911</v>
      </c>
      <c r="K484" s="102">
        <v>3</v>
      </c>
      <c r="L484" s="102" t="s">
        <v>1</v>
      </c>
      <c r="M484" s="102"/>
      <c r="N484" s="93">
        <f>N485+N490</f>
        <v>101000</v>
      </c>
      <c r="O484" s="106">
        <f>O485+O490</f>
        <v>101000</v>
      </c>
      <c r="P484" s="311">
        <f>P485+P490</f>
        <v>76000</v>
      </c>
      <c r="Q484" s="434">
        <f aca="true" t="shared" si="45" ref="Q484:Q494">P484/O484</f>
        <v>0.7524752475247525</v>
      </c>
    </row>
    <row r="485" spans="1:17" ht="12.75">
      <c r="A485" s="19" t="s">
        <v>338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103">
        <v>32</v>
      </c>
      <c r="L485" s="104" t="s">
        <v>6</v>
      </c>
      <c r="M485" s="105"/>
      <c r="N485" s="106">
        <f>N486+N488</f>
        <v>3000</v>
      </c>
      <c r="O485" s="106">
        <f>O486+O488</f>
        <v>3000</v>
      </c>
      <c r="P485" s="311">
        <f>P486+P488</f>
        <v>3000</v>
      </c>
      <c r="Q485" s="434">
        <f t="shared" si="45"/>
        <v>1</v>
      </c>
    </row>
    <row r="486" spans="1:17" ht="12.75">
      <c r="A486" s="19" t="s">
        <v>338</v>
      </c>
      <c r="B486" s="3"/>
      <c r="C486" s="3"/>
      <c r="D486" s="3">
        <v>3</v>
      </c>
      <c r="E486" s="3"/>
      <c r="F486" s="3"/>
      <c r="G486" s="3"/>
      <c r="H486" s="3"/>
      <c r="I486" s="3"/>
      <c r="J486" s="3">
        <v>911</v>
      </c>
      <c r="K486" s="117">
        <v>322</v>
      </c>
      <c r="L486" s="117" t="s">
        <v>27</v>
      </c>
      <c r="M486" s="117"/>
      <c r="N486" s="272">
        <f>N487</f>
        <v>3000</v>
      </c>
      <c r="O486" s="32">
        <f>O487</f>
        <v>3000</v>
      </c>
      <c r="P486" s="292">
        <f>P487</f>
        <v>3000</v>
      </c>
      <c r="Q486" s="434">
        <f t="shared" si="45"/>
        <v>1</v>
      </c>
    </row>
    <row r="487" spans="1:17" ht="12.75">
      <c r="A487" s="19" t="s">
        <v>338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103">
        <v>3221</v>
      </c>
      <c r="L487" s="104" t="s">
        <v>122</v>
      </c>
      <c r="M487" s="105"/>
      <c r="N487" s="106">
        <v>3000</v>
      </c>
      <c r="O487" s="106">
        <v>3000</v>
      </c>
      <c r="P487" s="311">
        <v>3000</v>
      </c>
      <c r="Q487" s="434">
        <f t="shared" si="45"/>
        <v>1</v>
      </c>
    </row>
    <row r="488" spans="1:17" ht="12.75" hidden="1">
      <c r="A488" s="19" t="s">
        <v>338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117">
        <v>323</v>
      </c>
      <c r="L488" s="517" t="s">
        <v>8</v>
      </c>
      <c r="M488" s="526"/>
      <c r="N488" s="252">
        <f>N489</f>
        <v>0</v>
      </c>
      <c r="O488" s="106">
        <f>O489</f>
        <v>0</v>
      </c>
      <c r="P488" s="311">
        <f>P489</f>
        <v>0</v>
      </c>
      <c r="Q488" s="434" t="e">
        <f t="shared" si="45"/>
        <v>#DIV/0!</v>
      </c>
    </row>
    <row r="489" spans="1:17" ht="12.75" hidden="1">
      <c r="A489" s="19" t="s">
        <v>338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911</v>
      </c>
      <c r="K489" s="103">
        <v>3237</v>
      </c>
      <c r="L489" s="104" t="s">
        <v>74</v>
      </c>
      <c r="M489" s="105"/>
      <c r="N489" s="106">
        <v>0</v>
      </c>
      <c r="O489" s="106">
        <v>0</v>
      </c>
      <c r="P489" s="311">
        <v>0</v>
      </c>
      <c r="Q489" s="434" t="e">
        <f t="shared" si="45"/>
        <v>#DIV/0!</v>
      </c>
    </row>
    <row r="490" spans="1:17" ht="12.75">
      <c r="A490" s="19" t="s">
        <v>338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911</v>
      </c>
      <c r="K490" s="103">
        <v>38</v>
      </c>
      <c r="L490" s="104" t="s">
        <v>107</v>
      </c>
      <c r="M490" s="105"/>
      <c r="N490" s="106">
        <f>N491</f>
        <v>98000</v>
      </c>
      <c r="O490" s="106">
        <f>O491</f>
        <v>98000</v>
      </c>
      <c r="P490" s="311">
        <f>P491</f>
        <v>73000</v>
      </c>
      <c r="Q490" s="434">
        <f t="shared" si="45"/>
        <v>0.7448979591836735</v>
      </c>
    </row>
    <row r="491" spans="1:17" ht="12.75">
      <c r="A491" s="19" t="s">
        <v>338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911</v>
      </c>
      <c r="K491" s="117">
        <v>381</v>
      </c>
      <c r="L491" s="259" t="s">
        <v>374</v>
      </c>
      <c r="M491" s="260"/>
      <c r="N491" s="252">
        <f>N492+N494+N493</f>
        <v>98000</v>
      </c>
      <c r="O491" s="106">
        <f>O492+O494+O493</f>
        <v>98000</v>
      </c>
      <c r="P491" s="311">
        <f>P492+P494+P493</f>
        <v>73000</v>
      </c>
      <c r="Q491" s="434">
        <f t="shared" si="45"/>
        <v>0.7448979591836735</v>
      </c>
    </row>
    <row r="492" spans="1:17" ht="12.75">
      <c r="A492" s="19" t="s">
        <v>338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911</v>
      </c>
      <c r="K492" s="103">
        <v>3811</v>
      </c>
      <c r="L492" s="103" t="s">
        <v>108</v>
      </c>
      <c r="M492" s="103"/>
      <c r="N492" s="106">
        <v>8000</v>
      </c>
      <c r="O492" s="106">
        <v>8000</v>
      </c>
      <c r="P492" s="311">
        <v>8000</v>
      </c>
      <c r="Q492" s="434">
        <f t="shared" si="45"/>
        <v>1</v>
      </c>
    </row>
    <row r="493" spans="1:17" ht="12.75">
      <c r="A493" s="19" t="s">
        <v>338</v>
      </c>
      <c r="B493" s="1"/>
      <c r="C493" s="1"/>
      <c r="D493" s="1">
        <v>3</v>
      </c>
      <c r="E493" s="1"/>
      <c r="F493" s="1"/>
      <c r="G493" s="1"/>
      <c r="H493" s="1"/>
      <c r="I493" s="1"/>
      <c r="J493" s="1">
        <v>911</v>
      </c>
      <c r="K493" s="139">
        <v>3811</v>
      </c>
      <c r="L493" s="169" t="s">
        <v>550</v>
      </c>
      <c r="M493" s="139"/>
      <c r="N493" s="129">
        <v>60000</v>
      </c>
      <c r="O493" s="129">
        <v>60000</v>
      </c>
      <c r="P493" s="317">
        <v>30000</v>
      </c>
      <c r="Q493" s="434">
        <f t="shared" si="45"/>
        <v>0.5</v>
      </c>
    </row>
    <row r="494" spans="1:17" ht="13.5" thickBot="1">
      <c r="A494" s="19" t="s">
        <v>338</v>
      </c>
      <c r="B494" s="1"/>
      <c r="C494" s="1"/>
      <c r="D494" s="1">
        <v>3</v>
      </c>
      <c r="E494" s="1"/>
      <c r="F494" s="1"/>
      <c r="G494" s="1"/>
      <c r="H494" s="1"/>
      <c r="I494" s="1"/>
      <c r="J494" s="1">
        <v>911</v>
      </c>
      <c r="K494" s="139">
        <v>3811</v>
      </c>
      <c r="L494" s="169" t="s">
        <v>549</v>
      </c>
      <c r="M494" s="139"/>
      <c r="N494" s="129">
        <v>30000</v>
      </c>
      <c r="O494" s="129">
        <v>30000</v>
      </c>
      <c r="P494" s="317">
        <v>35000</v>
      </c>
      <c r="Q494" s="434">
        <f t="shared" si="45"/>
        <v>1.1666666666666667</v>
      </c>
    </row>
    <row r="495" spans="1:17" ht="12.75">
      <c r="A495" s="91"/>
      <c r="B495" s="11"/>
      <c r="C495" s="11"/>
      <c r="D495" s="11"/>
      <c r="E495" s="11"/>
      <c r="F495" s="11"/>
      <c r="G495" s="11"/>
      <c r="H495" s="11"/>
      <c r="I495" s="11"/>
      <c r="J495" s="11"/>
      <c r="K495" s="98"/>
      <c r="L495" s="98" t="s">
        <v>124</v>
      </c>
      <c r="M495" s="98"/>
      <c r="N495" s="99">
        <f>N484</f>
        <v>101000</v>
      </c>
      <c r="O495" s="424">
        <f>O484</f>
        <v>101000</v>
      </c>
      <c r="P495" s="310">
        <f>P484</f>
        <v>76000</v>
      </c>
      <c r="Q495" s="460">
        <f>Q484</f>
        <v>0.7524752475247525</v>
      </c>
    </row>
    <row r="496" spans="1:17" ht="12.75">
      <c r="A496" s="114"/>
      <c r="B496" s="3"/>
      <c r="C496" s="3"/>
      <c r="D496" s="3"/>
      <c r="E496" s="3"/>
      <c r="F496" s="3"/>
      <c r="G496" s="3"/>
      <c r="H496" s="3"/>
      <c r="I496" s="3"/>
      <c r="J496" s="3"/>
      <c r="K496" s="46"/>
      <c r="L496" s="46"/>
      <c r="M496" s="46"/>
      <c r="N496" s="47"/>
      <c r="O496" s="72"/>
      <c r="P496" s="296"/>
      <c r="Q496" s="436"/>
    </row>
    <row r="497" spans="1:17" ht="12.75">
      <c r="A497" s="20"/>
      <c r="B497" s="8"/>
      <c r="C497" s="8"/>
      <c r="D497" s="8"/>
      <c r="E497" s="8"/>
      <c r="F497" s="8"/>
      <c r="G497" s="8"/>
      <c r="H497" s="8"/>
      <c r="I497" s="8"/>
      <c r="J497" s="8"/>
      <c r="K497" s="64" t="s">
        <v>332</v>
      </c>
      <c r="L497" s="495" t="s">
        <v>336</v>
      </c>
      <c r="M497" s="495"/>
      <c r="N497" s="21"/>
      <c r="O497" s="21"/>
      <c r="P497" s="297"/>
      <c r="Q497" s="430"/>
    </row>
    <row r="498" spans="1:17" ht="12.75">
      <c r="A498" s="20" t="s">
        <v>339</v>
      </c>
      <c r="B498" s="8"/>
      <c r="C498" s="8"/>
      <c r="D498" s="8"/>
      <c r="E498" s="8"/>
      <c r="F498" s="8"/>
      <c r="G498" s="8"/>
      <c r="H498" s="8"/>
      <c r="I498" s="8"/>
      <c r="J498" s="8">
        <v>922</v>
      </c>
      <c r="K498" s="66" t="s">
        <v>26</v>
      </c>
      <c r="L498" s="142"/>
      <c r="M498" s="142"/>
      <c r="N498" s="67"/>
      <c r="O498" s="127"/>
      <c r="P498" s="300"/>
      <c r="Q498" s="438"/>
    </row>
    <row r="499" spans="1:17" ht="12.75">
      <c r="A499" s="143" t="s">
        <v>340</v>
      </c>
      <c r="B499" s="45"/>
      <c r="C499" s="45"/>
      <c r="D499" s="45">
        <v>3</v>
      </c>
      <c r="E499" s="45"/>
      <c r="F499" s="45"/>
      <c r="G499" s="45"/>
      <c r="H499" s="45"/>
      <c r="I499" s="45"/>
      <c r="J499" s="45">
        <v>922</v>
      </c>
      <c r="K499" s="23">
        <v>3</v>
      </c>
      <c r="L499" s="517" t="s">
        <v>1</v>
      </c>
      <c r="M499" s="518"/>
      <c r="N499" s="24">
        <f aca="true" t="shared" si="46" ref="N499:P500">N500</f>
        <v>105000</v>
      </c>
      <c r="O499" s="32">
        <f t="shared" si="46"/>
        <v>114000</v>
      </c>
      <c r="P499" s="292">
        <f t="shared" si="46"/>
        <v>114000</v>
      </c>
      <c r="Q499" s="434">
        <f>P499/O499</f>
        <v>1</v>
      </c>
    </row>
    <row r="500" spans="1:17" ht="12.75">
      <c r="A500" s="143" t="s">
        <v>340</v>
      </c>
      <c r="B500" s="45"/>
      <c r="C500" s="45"/>
      <c r="D500" s="45">
        <v>3</v>
      </c>
      <c r="E500" s="45"/>
      <c r="F500" s="45"/>
      <c r="G500" s="45"/>
      <c r="H500" s="45"/>
      <c r="I500" s="45"/>
      <c r="J500" s="45">
        <v>922</v>
      </c>
      <c r="K500" s="103">
        <v>37</v>
      </c>
      <c r="L500" s="103" t="s">
        <v>32</v>
      </c>
      <c r="M500" s="160"/>
      <c r="N500" s="24">
        <f t="shared" si="46"/>
        <v>105000</v>
      </c>
      <c r="O500" s="32">
        <f t="shared" si="46"/>
        <v>114000</v>
      </c>
      <c r="P500" s="292">
        <f t="shared" si="46"/>
        <v>114000</v>
      </c>
      <c r="Q500" s="434">
        <f>P500/O500</f>
        <v>1</v>
      </c>
    </row>
    <row r="501" spans="1:17" ht="12.75">
      <c r="A501" s="143" t="s">
        <v>340</v>
      </c>
      <c r="B501" s="3"/>
      <c r="C501" s="3"/>
      <c r="D501" s="3">
        <v>3</v>
      </c>
      <c r="E501" s="3"/>
      <c r="F501" s="3"/>
      <c r="G501" s="3"/>
      <c r="H501" s="3"/>
      <c r="I501" s="3"/>
      <c r="J501" s="3">
        <v>922</v>
      </c>
      <c r="K501" s="117">
        <v>372</v>
      </c>
      <c r="L501" s="117" t="s">
        <v>33</v>
      </c>
      <c r="M501" s="117"/>
      <c r="N501" s="252">
        <f>N502+N503</f>
        <v>105000</v>
      </c>
      <c r="O501" s="106">
        <f>O502+O503</f>
        <v>114000</v>
      </c>
      <c r="P501" s="311">
        <f>P502+P503</f>
        <v>114000</v>
      </c>
      <c r="Q501" s="434">
        <f>P501/O501</f>
        <v>1</v>
      </c>
    </row>
    <row r="502" spans="1:17" ht="12.75">
      <c r="A502" s="143" t="s">
        <v>340</v>
      </c>
      <c r="B502" s="1"/>
      <c r="C502" s="1"/>
      <c r="D502" s="1">
        <v>3</v>
      </c>
      <c r="E502" s="1"/>
      <c r="F502" s="1"/>
      <c r="G502" s="1"/>
      <c r="H502" s="1"/>
      <c r="I502" s="1"/>
      <c r="J502" s="1">
        <v>922</v>
      </c>
      <c r="K502" s="103">
        <v>3721</v>
      </c>
      <c r="L502" s="103" t="s">
        <v>33</v>
      </c>
      <c r="M502" s="103"/>
      <c r="N502" s="106">
        <v>75000</v>
      </c>
      <c r="O502" s="106">
        <v>75000</v>
      </c>
      <c r="P502" s="311">
        <v>75000</v>
      </c>
      <c r="Q502" s="434">
        <f>P502/O502</f>
        <v>1</v>
      </c>
    </row>
    <row r="503" spans="1:17" ht="13.5" thickBot="1">
      <c r="A503" s="143" t="s">
        <v>340</v>
      </c>
      <c r="B503" s="1"/>
      <c r="C503" s="1"/>
      <c r="D503" s="1">
        <v>3</v>
      </c>
      <c r="E503" s="1"/>
      <c r="F503" s="1"/>
      <c r="G503" s="1"/>
      <c r="H503" s="1"/>
      <c r="I503" s="1"/>
      <c r="J503" s="1">
        <v>922</v>
      </c>
      <c r="K503" s="139">
        <v>3721</v>
      </c>
      <c r="L503" s="169" t="s">
        <v>507</v>
      </c>
      <c r="M503" s="139"/>
      <c r="N503" s="129">
        <v>30000</v>
      </c>
      <c r="O503" s="129">
        <v>39000</v>
      </c>
      <c r="P503" s="317">
        <v>39000</v>
      </c>
      <c r="Q503" s="434">
        <f>P503/O503</f>
        <v>1</v>
      </c>
    </row>
    <row r="504" spans="1:17" ht="12.75">
      <c r="A504" s="91"/>
      <c r="B504" s="11"/>
      <c r="C504" s="11"/>
      <c r="D504" s="11"/>
      <c r="E504" s="11"/>
      <c r="F504" s="11"/>
      <c r="G504" s="11"/>
      <c r="H504" s="11"/>
      <c r="I504" s="11"/>
      <c r="J504" s="11"/>
      <c r="K504" s="98"/>
      <c r="L504" s="98" t="s">
        <v>124</v>
      </c>
      <c r="M504" s="98"/>
      <c r="N504" s="99">
        <f>N499</f>
        <v>105000</v>
      </c>
      <c r="O504" s="424">
        <f>O499</f>
        <v>114000</v>
      </c>
      <c r="P504" s="310">
        <f>P499</f>
        <v>114000</v>
      </c>
      <c r="Q504" s="460">
        <f>Q499</f>
        <v>1</v>
      </c>
    </row>
    <row r="505" spans="1:17" ht="12.75">
      <c r="A505" s="114"/>
      <c r="B505" s="3"/>
      <c r="C505" s="3"/>
      <c r="D505" s="3"/>
      <c r="E505" s="3"/>
      <c r="F505" s="3"/>
      <c r="G505" s="3"/>
      <c r="H505" s="3"/>
      <c r="I505" s="3"/>
      <c r="J505" s="3"/>
      <c r="K505" s="46"/>
      <c r="L505" s="46"/>
      <c r="M505" s="46"/>
      <c r="N505" s="47"/>
      <c r="O505" s="72"/>
      <c r="P505" s="296"/>
      <c r="Q505" s="436"/>
    </row>
    <row r="506" spans="1:17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6" t="s">
        <v>334</v>
      </c>
      <c r="L506" s="495" t="s">
        <v>337</v>
      </c>
      <c r="M506" s="495"/>
      <c r="N506" s="77"/>
      <c r="O506" s="127"/>
      <c r="P506" s="300"/>
      <c r="Q506" s="438"/>
    </row>
    <row r="507" spans="1:17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78" t="s">
        <v>190</v>
      </c>
      <c r="L507" s="78"/>
      <c r="M507" s="78"/>
      <c r="N507" s="136"/>
      <c r="O507" s="127"/>
      <c r="P507" s="300"/>
      <c r="Q507" s="438"/>
    </row>
    <row r="508" spans="1:17" ht="12.75">
      <c r="A508" s="20" t="s">
        <v>341</v>
      </c>
      <c r="B508" s="8"/>
      <c r="C508" s="8"/>
      <c r="D508" s="8"/>
      <c r="E508" s="8"/>
      <c r="F508" s="8"/>
      <c r="G508" s="8"/>
      <c r="H508" s="8"/>
      <c r="I508" s="8"/>
      <c r="J508" s="8">
        <v>1040</v>
      </c>
      <c r="K508" s="64" t="s">
        <v>58</v>
      </c>
      <c r="L508" s="20" t="s">
        <v>66</v>
      </c>
      <c r="M508" s="64"/>
      <c r="N508" s="21"/>
      <c r="O508" s="21"/>
      <c r="P508" s="297"/>
      <c r="Q508" s="430"/>
    </row>
    <row r="509" spans="1:17" ht="12.75">
      <c r="A509" s="19" t="s">
        <v>342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1040</v>
      </c>
      <c r="K509" s="102">
        <v>3</v>
      </c>
      <c r="L509" s="102" t="s">
        <v>1</v>
      </c>
      <c r="M509" s="102"/>
      <c r="N509" s="25">
        <f aca="true" t="shared" si="47" ref="N509:P511">N510</f>
        <v>30000</v>
      </c>
      <c r="O509" s="106">
        <f t="shared" si="47"/>
        <v>30000</v>
      </c>
      <c r="P509" s="311">
        <f t="shared" si="47"/>
        <v>30000</v>
      </c>
      <c r="Q509" s="434">
        <f>P509/O509</f>
        <v>1</v>
      </c>
    </row>
    <row r="510" spans="1:17" ht="12.75">
      <c r="A510" s="19" t="s">
        <v>342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1040</v>
      </c>
      <c r="K510" s="103">
        <v>37</v>
      </c>
      <c r="L510" s="103" t="s">
        <v>34</v>
      </c>
      <c r="M510" s="103"/>
      <c r="N510" s="33">
        <f t="shared" si="47"/>
        <v>30000</v>
      </c>
      <c r="O510" s="106">
        <f t="shared" si="47"/>
        <v>30000</v>
      </c>
      <c r="P510" s="311">
        <f t="shared" si="47"/>
        <v>30000</v>
      </c>
      <c r="Q510" s="434">
        <f>P510/O510</f>
        <v>1</v>
      </c>
    </row>
    <row r="511" spans="1:17" ht="12.75">
      <c r="A511" s="19" t="s">
        <v>342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1040</v>
      </c>
      <c r="K511" s="117">
        <v>372</v>
      </c>
      <c r="L511" s="117" t="s">
        <v>33</v>
      </c>
      <c r="M511" s="117"/>
      <c r="N511" s="255">
        <f t="shared" si="47"/>
        <v>30000</v>
      </c>
      <c r="O511" s="106">
        <f t="shared" si="47"/>
        <v>30000</v>
      </c>
      <c r="P511" s="311">
        <f t="shared" si="47"/>
        <v>30000</v>
      </c>
      <c r="Q511" s="434">
        <f>P511/O511</f>
        <v>1</v>
      </c>
    </row>
    <row r="512" spans="1:17" ht="13.5" thickBot="1">
      <c r="A512" s="19" t="s">
        <v>342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1040</v>
      </c>
      <c r="K512" s="103">
        <v>3721</v>
      </c>
      <c r="L512" s="521" t="s">
        <v>33</v>
      </c>
      <c r="M512" s="502"/>
      <c r="N512" s="33">
        <v>30000</v>
      </c>
      <c r="O512" s="106">
        <v>30000</v>
      </c>
      <c r="P512" s="311">
        <v>30000</v>
      </c>
      <c r="Q512" s="434">
        <f>P512/O512</f>
        <v>1</v>
      </c>
    </row>
    <row r="513" spans="1:17" ht="12.75">
      <c r="A513" s="91"/>
      <c r="B513" s="11"/>
      <c r="C513" s="11"/>
      <c r="D513" s="11"/>
      <c r="E513" s="11"/>
      <c r="F513" s="11"/>
      <c r="G513" s="11"/>
      <c r="H513" s="11"/>
      <c r="I513" s="11"/>
      <c r="J513" s="11"/>
      <c r="K513" s="98"/>
      <c r="L513" s="98" t="s">
        <v>124</v>
      </c>
      <c r="M513" s="98"/>
      <c r="N513" s="99">
        <f>N509</f>
        <v>30000</v>
      </c>
      <c r="O513" s="424">
        <f>O509</f>
        <v>30000</v>
      </c>
      <c r="P513" s="310">
        <f>P509</f>
        <v>30000</v>
      </c>
      <c r="Q513" s="460">
        <f>Q509</f>
        <v>1</v>
      </c>
    </row>
    <row r="514" spans="1:17" ht="12.75">
      <c r="A514" s="88"/>
      <c r="B514" s="1"/>
      <c r="C514" s="1"/>
      <c r="D514" s="1"/>
      <c r="E514" s="1"/>
      <c r="F514" s="1"/>
      <c r="G514" s="1"/>
      <c r="H514" s="1"/>
      <c r="I514" s="1"/>
      <c r="J514" s="1"/>
      <c r="K514" s="115"/>
      <c r="L514" s="115"/>
      <c r="M514" s="115"/>
      <c r="N514" s="112"/>
      <c r="O514" s="124"/>
      <c r="P514" s="315"/>
      <c r="Q514" s="439"/>
    </row>
    <row r="515" spans="1:17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6" t="s">
        <v>335</v>
      </c>
      <c r="L515" s="495" t="s">
        <v>343</v>
      </c>
      <c r="M515" s="495"/>
      <c r="N515" s="77"/>
      <c r="O515" s="127"/>
      <c r="P515" s="300"/>
      <c r="Q515" s="438"/>
    </row>
    <row r="516" spans="1:17" ht="12.75">
      <c r="A516" s="20" t="s">
        <v>344</v>
      </c>
      <c r="B516" s="8">
        <v>1</v>
      </c>
      <c r="C516" s="8"/>
      <c r="D516" s="8">
        <v>3</v>
      </c>
      <c r="E516" s="8"/>
      <c r="F516" s="8"/>
      <c r="G516" s="8"/>
      <c r="H516" s="8"/>
      <c r="I516" s="8"/>
      <c r="J516" s="8">
        <v>820</v>
      </c>
      <c r="K516" s="64" t="s">
        <v>58</v>
      </c>
      <c r="L516" s="20" t="s">
        <v>67</v>
      </c>
      <c r="M516" s="64"/>
      <c r="N516" s="21"/>
      <c r="O516" s="21"/>
      <c r="P516" s="297"/>
      <c r="Q516" s="430"/>
    </row>
    <row r="517" spans="1:17" ht="12.75">
      <c r="A517" s="19" t="s">
        <v>344</v>
      </c>
      <c r="B517" s="1">
        <v>1</v>
      </c>
      <c r="C517" s="1"/>
      <c r="D517" s="3">
        <v>3</v>
      </c>
      <c r="E517" s="1"/>
      <c r="F517" s="1"/>
      <c r="G517" s="1"/>
      <c r="H517" s="1"/>
      <c r="I517" s="1"/>
      <c r="J517" s="1">
        <v>820</v>
      </c>
      <c r="K517" s="144">
        <v>3</v>
      </c>
      <c r="L517" s="144" t="s">
        <v>1</v>
      </c>
      <c r="M517" s="144"/>
      <c r="N517" s="93">
        <f aca="true" t="shared" si="48" ref="N517:P518">N518</f>
        <v>100000</v>
      </c>
      <c r="O517" s="106">
        <f t="shared" si="48"/>
        <v>100000</v>
      </c>
      <c r="P517" s="311">
        <f t="shared" si="48"/>
        <v>100000</v>
      </c>
      <c r="Q517" s="434">
        <f aca="true" t="shared" si="49" ref="Q517:Q523">P517/O517</f>
        <v>1</v>
      </c>
    </row>
    <row r="518" spans="1:17" ht="12.75">
      <c r="A518" s="19" t="s">
        <v>344</v>
      </c>
      <c r="B518" s="1">
        <v>1</v>
      </c>
      <c r="C518" s="1"/>
      <c r="D518" s="3">
        <v>3</v>
      </c>
      <c r="E518" s="1"/>
      <c r="F518" s="1"/>
      <c r="G518" s="1"/>
      <c r="H518" s="1"/>
      <c r="I518" s="1"/>
      <c r="J518" s="1">
        <v>820</v>
      </c>
      <c r="K518" s="145">
        <v>38</v>
      </c>
      <c r="L518" s="161" t="s">
        <v>107</v>
      </c>
      <c r="M518" s="162"/>
      <c r="N518" s="106">
        <f t="shared" si="48"/>
        <v>100000</v>
      </c>
      <c r="O518" s="106">
        <f t="shared" si="48"/>
        <v>100000</v>
      </c>
      <c r="P518" s="311">
        <f t="shared" si="48"/>
        <v>100000</v>
      </c>
      <c r="Q518" s="434">
        <f t="shared" si="49"/>
        <v>1</v>
      </c>
    </row>
    <row r="519" spans="1:17" ht="12.75">
      <c r="A519" s="19" t="s">
        <v>344</v>
      </c>
      <c r="B519" s="1">
        <v>1</v>
      </c>
      <c r="C519" s="1"/>
      <c r="D519" s="3">
        <v>3</v>
      </c>
      <c r="E519" s="1"/>
      <c r="F519" s="1"/>
      <c r="G519" s="1"/>
      <c r="H519" s="1"/>
      <c r="I519" s="1"/>
      <c r="J519" s="1">
        <v>820</v>
      </c>
      <c r="K519" s="263">
        <v>381</v>
      </c>
      <c r="L519" s="560" t="s">
        <v>345</v>
      </c>
      <c r="M519" s="561"/>
      <c r="N519" s="252">
        <f>N520+N521+N522+N523</f>
        <v>100000</v>
      </c>
      <c r="O519" s="106">
        <f>O520+O521+O522+O523</f>
        <v>100000</v>
      </c>
      <c r="P519" s="311">
        <f>P520+P521+P522+P523</f>
        <v>100000</v>
      </c>
      <c r="Q519" s="434">
        <f t="shared" si="49"/>
        <v>1</v>
      </c>
    </row>
    <row r="520" spans="1:17" ht="12.75">
      <c r="A520" s="19" t="s">
        <v>344</v>
      </c>
      <c r="B520" s="1">
        <v>1</v>
      </c>
      <c r="C520" s="1"/>
      <c r="D520" s="3">
        <v>3</v>
      </c>
      <c r="E520" s="1"/>
      <c r="F520" s="1"/>
      <c r="G520" s="1"/>
      <c r="H520" s="1"/>
      <c r="I520" s="1"/>
      <c r="J520" s="1">
        <v>820</v>
      </c>
      <c r="K520" s="145">
        <v>3811</v>
      </c>
      <c r="L520" s="145" t="s">
        <v>375</v>
      </c>
      <c r="M520" s="145"/>
      <c r="N520" s="106">
        <v>50000</v>
      </c>
      <c r="O520" s="106">
        <v>50000</v>
      </c>
      <c r="P520" s="311">
        <v>50000</v>
      </c>
      <c r="Q520" s="434">
        <f t="shared" si="49"/>
        <v>1</v>
      </c>
    </row>
    <row r="521" spans="1:17" ht="13.5" thickBot="1">
      <c r="A521" s="19" t="s">
        <v>344</v>
      </c>
      <c r="B521" s="1">
        <v>1</v>
      </c>
      <c r="C521" s="1"/>
      <c r="D521" s="3">
        <v>3</v>
      </c>
      <c r="E521" s="1"/>
      <c r="F521" s="1"/>
      <c r="G521" s="1"/>
      <c r="H521" s="1"/>
      <c r="I521" s="1"/>
      <c r="J521" s="1">
        <v>820</v>
      </c>
      <c r="K521" s="145">
        <v>3811</v>
      </c>
      <c r="L521" s="508" t="s">
        <v>376</v>
      </c>
      <c r="M521" s="509"/>
      <c r="N521" s="129">
        <v>50000</v>
      </c>
      <c r="O521" s="129">
        <v>50000</v>
      </c>
      <c r="P521" s="317">
        <v>50000</v>
      </c>
      <c r="Q521" s="434">
        <f t="shared" si="49"/>
        <v>1</v>
      </c>
    </row>
    <row r="522" spans="1:17" ht="13.5" hidden="1" thickBot="1">
      <c r="A522" s="19" t="s">
        <v>344</v>
      </c>
      <c r="B522" s="1">
        <v>1</v>
      </c>
      <c r="C522" s="1"/>
      <c r="D522" s="3">
        <v>3</v>
      </c>
      <c r="E522" s="1"/>
      <c r="F522" s="1"/>
      <c r="G522" s="1"/>
      <c r="H522" s="1"/>
      <c r="I522" s="1"/>
      <c r="J522" s="1">
        <v>820</v>
      </c>
      <c r="K522" s="163">
        <v>3811</v>
      </c>
      <c r="L522" s="164" t="s">
        <v>377</v>
      </c>
      <c r="M522" s="165"/>
      <c r="N522" s="129">
        <v>0</v>
      </c>
      <c r="O522" s="129">
        <v>0</v>
      </c>
      <c r="P522" s="317">
        <v>0</v>
      </c>
      <c r="Q522" s="434" t="e">
        <f t="shared" si="49"/>
        <v>#DIV/0!</v>
      </c>
    </row>
    <row r="523" spans="1:17" ht="13.5" hidden="1" thickBot="1">
      <c r="A523" s="19" t="s">
        <v>344</v>
      </c>
      <c r="B523" s="1">
        <v>1</v>
      </c>
      <c r="C523" s="1"/>
      <c r="D523" s="3">
        <v>3</v>
      </c>
      <c r="E523" s="1"/>
      <c r="F523" s="1"/>
      <c r="G523" s="1"/>
      <c r="H523" s="1"/>
      <c r="I523" s="1"/>
      <c r="J523" s="1">
        <v>820</v>
      </c>
      <c r="K523" s="166">
        <v>3811</v>
      </c>
      <c r="L523" s="167" t="s">
        <v>378</v>
      </c>
      <c r="M523" s="168"/>
      <c r="N523" s="129">
        <v>0</v>
      </c>
      <c r="O523" s="129">
        <v>0</v>
      </c>
      <c r="P523" s="317">
        <v>0</v>
      </c>
      <c r="Q523" s="434" t="e">
        <f t="shared" si="49"/>
        <v>#DIV/0!</v>
      </c>
    </row>
    <row r="524" spans="1:17" ht="12.75">
      <c r="A524" s="91"/>
      <c r="B524" s="11"/>
      <c r="C524" s="11"/>
      <c r="D524" s="11"/>
      <c r="E524" s="11"/>
      <c r="F524" s="11"/>
      <c r="G524" s="11"/>
      <c r="H524" s="11"/>
      <c r="I524" s="11"/>
      <c r="J524" s="11"/>
      <c r="K524" s="43"/>
      <c r="L524" s="43" t="s">
        <v>124</v>
      </c>
      <c r="M524" s="43"/>
      <c r="N524" s="99">
        <f>N517</f>
        <v>100000</v>
      </c>
      <c r="O524" s="424">
        <f>O517</f>
        <v>100000</v>
      </c>
      <c r="P524" s="310">
        <f>P517</f>
        <v>100000</v>
      </c>
      <c r="Q524" s="460">
        <f>Q517</f>
        <v>1</v>
      </c>
    </row>
    <row r="525" spans="1:17" ht="12.75">
      <c r="A525" s="88"/>
      <c r="B525" s="1"/>
      <c r="C525" s="1"/>
      <c r="D525" s="1"/>
      <c r="E525" s="1"/>
      <c r="F525" s="1"/>
      <c r="G525" s="1"/>
      <c r="H525" s="1"/>
      <c r="I525" s="1"/>
      <c r="J525" s="1"/>
      <c r="K525" s="115"/>
      <c r="L525" s="115"/>
      <c r="M525" s="115"/>
      <c r="N525" s="112"/>
      <c r="O525" s="124"/>
      <c r="P525" s="315"/>
      <c r="Q525" s="439"/>
    </row>
    <row r="526" spans="1:17" ht="12.75">
      <c r="A526" s="21"/>
      <c r="B526" s="8"/>
      <c r="C526" s="8"/>
      <c r="D526" s="8"/>
      <c r="E526" s="8"/>
      <c r="F526" s="8"/>
      <c r="G526" s="8"/>
      <c r="H526" s="8"/>
      <c r="I526" s="8"/>
      <c r="J526" s="8"/>
      <c r="K526" s="66" t="s">
        <v>525</v>
      </c>
      <c r="L526" s="495" t="s">
        <v>346</v>
      </c>
      <c r="M526" s="514"/>
      <c r="N526" s="67"/>
      <c r="O526" s="127"/>
      <c r="P526" s="300"/>
      <c r="Q526" s="438"/>
    </row>
    <row r="527" spans="1:17" ht="12.75">
      <c r="A527" s="20" t="s">
        <v>347</v>
      </c>
      <c r="B527" s="8"/>
      <c r="C527" s="8"/>
      <c r="D527" s="8"/>
      <c r="E527" s="8"/>
      <c r="F527" s="8"/>
      <c r="G527" s="8"/>
      <c r="H527" s="8"/>
      <c r="I527" s="8"/>
      <c r="J527" s="8">
        <v>810</v>
      </c>
      <c r="K527" s="64" t="s">
        <v>56</v>
      </c>
      <c r="L527" s="20" t="s">
        <v>68</v>
      </c>
      <c r="M527" s="64"/>
      <c r="N527" s="21"/>
      <c r="O527" s="21"/>
      <c r="P527" s="297"/>
      <c r="Q527" s="430"/>
    </row>
    <row r="528" spans="1:17" ht="12.75">
      <c r="A528" s="101" t="s">
        <v>348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810</v>
      </c>
      <c r="K528" s="102">
        <v>3</v>
      </c>
      <c r="L528" s="102" t="s">
        <v>1</v>
      </c>
      <c r="M528" s="102"/>
      <c r="N528" s="93">
        <f>N529+N532</f>
        <v>50000</v>
      </c>
      <c r="O528" s="106">
        <f>O529+O532</f>
        <v>50000</v>
      </c>
      <c r="P528" s="311">
        <f>P529+P532</f>
        <v>50000</v>
      </c>
      <c r="Q528" s="434">
        <f aca="true" t="shared" si="50" ref="Q528:Q534">P528/O528</f>
        <v>1</v>
      </c>
    </row>
    <row r="529" spans="1:17" ht="12.75">
      <c r="A529" s="101" t="s">
        <v>348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810</v>
      </c>
      <c r="K529" s="103">
        <v>32</v>
      </c>
      <c r="L529" s="104" t="s">
        <v>6</v>
      </c>
      <c r="M529" s="105"/>
      <c r="N529" s="106">
        <f aca="true" t="shared" si="51" ref="N529:P530">N530</f>
        <v>5000</v>
      </c>
      <c r="O529" s="106">
        <f t="shared" si="51"/>
        <v>5000</v>
      </c>
      <c r="P529" s="311">
        <f t="shared" si="51"/>
        <v>5000</v>
      </c>
      <c r="Q529" s="434">
        <f t="shared" si="50"/>
        <v>1</v>
      </c>
    </row>
    <row r="530" spans="1:17" ht="12.75">
      <c r="A530" s="101" t="s">
        <v>348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810</v>
      </c>
      <c r="K530" s="117">
        <v>323</v>
      </c>
      <c r="L530" s="117" t="s">
        <v>8</v>
      </c>
      <c r="M530" s="254"/>
      <c r="N530" s="252">
        <f t="shared" si="51"/>
        <v>5000</v>
      </c>
      <c r="O530" s="106">
        <f t="shared" si="51"/>
        <v>5000</v>
      </c>
      <c r="P530" s="311">
        <f t="shared" si="51"/>
        <v>5000</v>
      </c>
      <c r="Q530" s="434">
        <f t="shared" si="50"/>
        <v>1</v>
      </c>
    </row>
    <row r="531" spans="1:17" ht="12.75">
      <c r="A531" s="101" t="s">
        <v>348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810</v>
      </c>
      <c r="K531" s="103">
        <v>3232</v>
      </c>
      <c r="L531" s="103" t="s">
        <v>123</v>
      </c>
      <c r="M531" s="107"/>
      <c r="N531" s="106">
        <v>5000</v>
      </c>
      <c r="O531" s="106">
        <v>5000</v>
      </c>
      <c r="P531" s="311">
        <v>5000</v>
      </c>
      <c r="Q531" s="434">
        <f t="shared" si="50"/>
        <v>1</v>
      </c>
    </row>
    <row r="532" spans="1:17" ht="12.75">
      <c r="A532" s="101" t="s">
        <v>348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810</v>
      </c>
      <c r="K532" s="103">
        <v>38</v>
      </c>
      <c r="L532" s="103" t="s">
        <v>12</v>
      </c>
      <c r="M532" s="103"/>
      <c r="N532" s="106">
        <f aca="true" t="shared" si="52" ref="N532:P533">N533</f>
        <v>45000</v>
      </c>
      <c r="O532" s="106">
        <f t="shared" si="52"/>
        <v>45000</v>
      </c>
      <c r="P532" s="311">
        <f t="shared" si="52"/>
        <v>45000</v>
      </c>
      <c r="Q532" s="434">
        <f t="shared" si="50"/>
        <v>1</v>
      </c>
    </row>
    <row r="533" spans="1:17" ht="12.75">
      <c r="A533" s="101" t="s">
        <v>348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810</v>
      </c>
      <c r="K533" s="117">
        <v>381</v>
      </c>
      <c r="L533" s="249" t="s">
        <v>13</v>
      </c>
      <c r="M533" s="250"/>
      <c r="N533" s="252">
        <f t="shared" si="52"/>
        <v>45000</v>
      </c>
      <c r="O533" s="106">
        <f t="shared" si="52"/>
        <v>45000</v>
      </c>
      <c r="P533" s="311">
        <f t="shared" si="52"/>
        <v>45000</v>
      </c>
      <c r="Q533" s="434">
        <f t="shared" si="50"/>
        <v>1</v>
      </c>
    </row>
    <row r="534" spans="1:17" ht="13.5" thickBot="1">
      <c r="A534" s="101" t="s">
        <v>348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810</v>
      </c>
      <c r="K534" s="103">
        <v>3811</v>
      </c>
      <c r="L534" s="501" t="s">
        <v>349</v>
      </c>
      <c r="M534" s="502"/>
      <c r="N534" s="106">
        <v>45000</v>
      </c>
      <c r="O534" s="106">
        <v>45000</v>
      </c>
      <c r="P534" s="311">
        <v>45000</v>
      </c>
      <c r="Q534" s="434">
        <f t="shared" si="50"/>
        <v>1</v>
      </c>
    </row>
    <row r="535" spans="1:17" ht="12.75">
      <c r="A535" s="91"/>
      <c r="B535" s="11"/>
      <c r="C535" s="11"/>
      <c r="D535" s="11"/>
      <c r="E535" s="11"/>
      <c r="F535" s="11"/>
      <c r="G535" s="11"/>
      <c r="H535" s="11"/>
      <c r="I535" s="11"/>
      <c r="J535" s="11"/>
      <c r="K535" s="98"/>
      <c r="L535" s="98" t="s">
        <v>124</v>
      </c>
      <c r="M535" s="98"/>
      <c r="N535" s="99">
        <f>N528</f>
        <v>50000</v>
      </c>
      <c r="O535" s="424">
        <f>O528</f>
        <v>50000</v>
      </c>
      <c r="P535" s="310">
        <f>P528</f>
        <v>50000</v>
      </c>
      <c r="Q535" s="460">
        <f>Q528</f>
        <v>1</v>
      </c>
    </row>
    <row r="536" spans="1:1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15"/>
      <c r="L536" s="115"/>
      <c r="M536" s="115"/>
      <c r="N536" s="112"/>
      <c r="O536" s="124"/>
      <c r="P536" s="315"/>
      <c r="Q536" s="439"/>
    </row>
    <row r="537" spans="1:17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64" t="s">
        <v>526</v>
      </c>
      <c r="L537" s="22" t="s">
        <v>118</v>
      </c>
      <c r="M537" s="22"/>
      <c r="N537" s="53"/>
      <c r="O537" s="21"/>
      <c r="P537" s="297"/>
      <c r="Q537" s="430"/>
    </row>
    <row r="538" spans="1:17" ht="12.75">
      <c r="A538" s="20" t="s">
        <v>351</v>
      </c>
      <c r="B538" s="8"/>
      <c r="C538" s="8"/>
      <c r="D538" s="8"/>
      <c r="E538" s="8"/>
      <c r="F538" s="8"/>
      <c r="G538" s="8"/>
      <c r="H538" s="8"/>
      <c r="I538" s="8"/>
      <c r="J538" s="8">
        <v>360</v>
      </c>
      <c r="K538" s="64" t="s">
        <v>56</v>
      </c>
      <c r="L538" s="8" t="s">
        <v>119</v>
      </c>
      <c r="M538" s="8"/>
      <c r="N538" s="21"/>
      <c r="O538" s="21"/>
      <c r="P538" s="297"/>
      <c r="Q538" s="430"/>
    </row>
    <row r="539" spans="1:17" ht="12.75">
      <c r="A539" s="101" t="s">
        <v>352</v>
      </c>
      <c r="B539" s="1"/>
      <c r="C539" s="1"/>
      <c r="D539" s="1">
        <v>3</v>
      </c>
      <c r="E539" s="1"/>
      <c r="F539" s="1"/>
      <c r="G539" s="1"/>
      <c r="H539" s="1"/>
      <c r="I539" s="1"/>
      <c r="J539" s="1">
        <v>360</v>
      </c>
      <c r="K539" s="102">
        <v>3</v>
      </c>
      <c r="L539" s="102" t="s">
        <v>1</v>
      </c>
      <c r="M539" s="102"/>
      <c r="N539" s="25">
        <f aca="true" t="shared" si="53" ref="N539:P541">N540</f>
        <v>2000</v>
      </c>
      <c r="O539" s="106">
        <f t="shared" si="53"/>
        <v>2000</v>
      </c>
      <c r="P539" s="311">
        <f t="shared" si="53"/>
        <v>2000</v>
      </c>
      <c r="Q539" s="434">
        <f>P539/O539</f>
        <v>1</v>
      </c>
    </row>
    <row r="540" spans="1:17" ht="12.75">
      <c r="A540" s="101" t="s">
        <v>352</v>
      </c>
      <c r="B540" s="1"/>
      <c r="C540" s="1"/>
      <c r="D540" s="1">
        <v>3</v>
      </c>
      <c r="E540" s="1"/>
      <c r="F540" s="1"/>
      <c r="G540" s="1"/>
      <c r="H540" s="1"/>
      <c r="I540" s="1"/>
      <c r="J540" s="1">
        <v>360</v>
      </c>
      <c r="K540" s="103">
        <v>38</v>
      </c>
      <c r="L540" s="104" t="s">
        <v>12</v>
      </c>
      <c r="M540" s="105"/>
      <c r="N540" s="33">
        <f t="shared" si="53"/>
        <v>2000</v>
      </c>
      <c r="O540" s="106">
        <f t="shared" si="53"/>
        <v>2000</v>
      </c>
      <c r="P540" s="311">
        <f t="shared" si="53"/>
        <v>2000</v>
      </c>
      <c r="Q540" s="434">
        <f>P540/O540</f>
        <v>1</v>
      </c>
    </row>
    <row r="541" spans="1:17" ht="12.75">
      <c r="A541" s="101" t="s">
        <v>352</v>
      </c>
      <c r="B541" s="1"/>
      <c r="C541" s="1"/>
      <c r="D541" s="1">
        <v>3</v>
      </c>
      <c r="E541" s="1"/>
      <c r="F541" s="1"/>
      <c r="G541" s="1"/>
      <c r="H541" s="1"/>
      <c r="I541" s="1"/>
      <c r="J541" s="1">
        <v>360</v>
      </c>
      <c r="K541" s="261">
        <v>381</v>
      </c>
      <c r="L541" s="259" t="s">
        <v>13</v>
      </c>
      <c r="M541" s="265"/>
      <c r="N541" s="266">
        <f t="shared" si="53"/>
        <v>2000</v>
      </c>
      <c r="O541" s="129">
        <f t="shared" si="53"/>
        <v>2000</v>
      </c>
      <c r="P541" s="317">
        <f t="shared" si="53"/>
        <v>2000</v>
      </c>
      <c r="Q541" s="434">
        <f>P541/O541</f>
        <v>1</v>
      </c>
    </row>
    <row r="542" spans="1:17" ht="13.5" thickBot="1">
      <c r="A542" s="101" t="s">
        <v>352</v>
      </c>
      <c r="B542" s="1"/>
      <c r="C542" s="1"/>
      <c r="D542" s="1">
        <v>3</v>
      </c>
      <c r="E542" s="1"/>
      <c r="F542" s="1"/>
      <c r="G542" s="1"/>
      <c r="H542" s="1"/>
      <c r="I542" s="1"/>
      <c r="J542" s="1">
        <v>360</v>
      </c>
      <c r="K542" s="169">
        <v>3811</v>
      </c>
      <c r="L542" s="171" t="s">
        <v>99</v>
      </c>
      <c r="M542" s="170"/>
      <c r="N542" s="128">
        <v>2000</v>
      </c>
      <c r="O542" s="129">
        <v>2000</v>
      </c>
      <c r="P542" s="317">
        <v>2000</v>
      </c>
      <c r="Q542" s="434">
        <f>P542/O542</f>
        <v>1</v>
      </c>
    </row>
    <row r="543" spans="1:17" ht="12.75">
      <c r="A543" s="91"/>
      <c r="B543" s="11"/>
      <c r="C543" s="11"/>
      <c r="D543" s="11"/>
      <c r="E543" s="11"/>
      <c r="F543" s="11"/>
      <c r="G543" s="11"/>
      <c r="H543" s="11"/>
      <c r="I543" s="11"/>
      <c r="J543" s="11"/>
      <c r="K543" s="98"/>
      <c r="L543" s="98" t="s">
        <v>124</v>
      </c>
      <c r="M543" s="98"/>
      <c r="N543" s="99">
        <f>N539</f>
        <v>2000</v>
      </c>
      <c r="O543" s="424">
        <f>O539</f>
        <v>2000</v>
      </c>
      <c r="P543" s="310">
        <f>P539</f>
        <v>2000</v>
      </c>
      <c r="Q543" s="460">
        <f>Q539</f>
        <v>1</v>
      </c>
    </row>
    <row r="544" spans="1:17" ht="12.75">
      <c r="A544" s="88"/>
      <c r="B544" s="1"/>
      <c r="C544" s="1"/>
      <c r="D544" s="1"/>
      <c r="E544" s="1"/>
      <c r="F544" s="1"/>
      <c r="G544" s="1"/>
      <c r="H544" s="1"/>
      <c r="I544" s="1"/>
      <c r="J544" s="1"/>
      <c r="K544" s="115"/>
      <c r="L544" s="115"/>
      <c r="M544" s="115"/>
      <c r="N544" s="112"/>
      <c r="O544" s="124"/>
      <c r="P544" s="315"/>
      <c r="Q544" s="439"/>
    </row>
    <row r="545" spans="1:17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6" t="s">
        <v>350</v>
      </c>
      <c r="L545" s="66" t="s">
        <v>353</v>
      </c>
      <c r="M545" s="66"/>
      <c r="N545" s="77"/>
      <c r="O545" s="127"/>
      <c r="P545" s="300"/>
      <c r="Q545" s="438"/>
    </row>
    <row r="546" spans="1:17" ht="12.75">
      <c r="A546" s="20" t="s">
        <v>354</v>
      </c>
      <c r="B546" s="8"/>
      <c r="C546" s="8"/>
      <c r="D546" s="8"/>
      <c r="E546" s="8"/>
      <c r="F546" s="8"/>
      <c r="G546" s="8"/>
      <c r="H546" s="8"/>
      <c r="I546" s="8"/>
      <c r="J546" s="8"/>
      <c r="K546" s="64" t="s">
        <v>26</v>
      </c>
      <c r="L546" s="20" t="s">
        <v>69</v>
      </c>
      <c r="M546" s="64"/>
      <c r="N546" s="156"/>
      <c r="O546" s="21"/>
      <c r="P546" s="297"/>
      <c r="Q546" s="430"/>
    </row>
    <row r="547" spans="1:17" ht="12.75">
      <c r="A547" s="101" t="s">
        <v>356</v>
      </c>
      <c r="B547" s="1"/>
      <c r="C547" s="1"/>
      <c r="D547" s="1">
        <v>3</v>
      </c>
      <c r="E547" s="1"/>
      <c r="F547" s="1"/>
      <c r="G547" s="1"/>
      <c r="H547" s="1"/>
      <c r="I547" s="1"/>
      <c r="J547" s="1">
        <v>1070</v>
      </c>
      <c r="K547" s="102">
        <v>3</v>
      </c>
      <c r="L547" s="102" t="s">
        <v>1</v>
      </c>
      <c r="M547" s="102"/>
      <c r="N547" s="93">
        <f aca="true" t="shared" si="54" ref="N547:P548">N548</f>
        <v>60000</v>
      </c>
      <c r="O547" s="106">
        <f t="shared" si="54"/>
        <v>60000</v>
      </c>
      <c r="P547" s="311">
        <f t="shared" si="54"/>
        <v>170000</v>
      </c>
      <c r="Q547" s="434">
        <f aca="true" t="shared" si="55" ref="Q547:Q552">P547/O547</f>
        <v>2.8333333333333335</v>
      </c>
    </row>
    <row r="548" spans="1:17" ht="12.75">
      <c r="A548" s="101" t="s">
        <v>356</v>
      </c>
      <c r="B548" s="1"/>
      <c r="C548" s="1"/>
      <c r="D548" s="1">
        <v>3</v>
      </c>
      <c r="E548" s="1"/>
      <c r="F548" s="1"/>
      <c r="G548" s="1"/>
      <c r="H548" s="1"/>
      <c r="I548" s="1"/>
      <c r="J548" s="1">
        <v>1070</v>
      </c>
      <c r="K548" s="103">
        <v>37</v>
      </c>
      <c r="L548" s="103" t="s">
        <v>32</v>
      </c>
      <c r="M548" s="103"/>
      <c r="N548" s="106">
        <f t="shared" si="54"/>
        <v>60000</v>
      </c>
      <c r="O548" s="106">
        <f t="shared" si="54"/>
        <v>60000</v>
      </c>
      <c r="P548" s="311">
        <f t="shared" si="54"/>
        <v>170000</v>
      </c>
      <c r="Q548" s="434">
        <f t="shared" si="55"/>
        <v>2.8333333333333335</v>
      </c>
    </row>
    <row r="549" spans="1:17" ht="12.75">
      <c r="A549" s="101" t="s">
        <v>356</v>
      </c>
      <c r="B549" s="1"/>
      <c r="C549" s="1"/>
      <c r="D549" s="1">
        <v>3</v>
      </c>
      <c r="E549" s="1"/>
      <c r="F549" s="1"/>
      <c r="G549" s="1"/>
      <c r="H549" s="1"/>
      <c r="I549" s="1"/>
      <c r="J549" s="1">
        <v>1070</v>
      </c>
      <c r="K549" s="117">
        <v>372</v>
      </c>
      <c r="L549" s="117" t="s">
        <v>36</v>
      </c>
      <c r="M549" s="117"/>
      <c r="N549" s="252">
        <f>N550+N552</f>
        <v>60000</v>
      </c>
      <c r="O549" s="106">
        <f>O550+O552</f>
        <v>60000</v>
      </c>
      <c r="P549" s="311">
        <f>P550+P552+P551</f>
        <v>170000</v>
      </c>
      <c r="Q549" s="434">
        <f t="shared" si="55"/>
        <v>2.8333333333333335</v>
      </c>
    </row>
    <row r="550" spans="1:17" ht="12.75">
      <c r="A550" s="101" t="s">
        <v>356</v>
      </c>
      <c r="B550" s="1"/>
      <c r="C550" s="1"/>
      <c r="D550" s="1">
        <v>3</v>
      </c>
      <c r="E550" s="1"/>
      <c r="F550" s="1"/>
      <c r="G550" s="1"/>
      <c r="H550" s="1"/>
      <c r="I550" s="1"/>
      <c r="J550" s="1">
        <v>1070</v>
      </c>
      <c r="K550" s="169">
        <v>3721</v>
      </c>
      <c r="L550" s="169" t="s">
        <v>379</v>
      </c>
      <c r="M550" s="169"/>
      <c r="N550" s="129">
        <v>40000</v>
      </c>
      <c r="O550" s="129">
        <v>40000</v>
      </c>
      <c r="P550" s="317">
        <v>60000</v>
      </c>
      <c r="Q550" s="434">
        <f t="shared" si="55"/>
        <v>1.5</v>
      </c>
    </row>
    <row r="551" spans="1:17" ht="12.75">
      <c r="A551" s="4" t="s">
        <v>356</v>
      </c>
      <c r="B551" s="1"/>
      <c r="C551" s="1"/>
      <c r="D551" s="1">
        <v>3</v>
      </c>
      <c r="E551" s="1"/>
      <c r="F551" s="1"/>
      <c r="G551" s="1"/>
      <c r="H551" s="1"/>
      <c r="I551" s="1"/>
      <c r="J551" s="1">
        <v>1070</v>
      </c>
      <c r="K551" s="169">
        <v>3721</v>
      </c>
      <c r="L551" s="139" t="s">
        <v>628</v>
      </c>
      <c r="M551" s="169"/>
      <c r="N551" s="129">
        <v>0</v>
      </c>
      <c r="O551" s="129">
        <v>0</v>
      </c>
      <c r="P551" s="317">
        <v>100000</v>
      </c>
      <c r="Q551" s="434" t="e">
        <f t="shared" si="55"/>
        <v>#DIV/0!</v>
      </c>
    </row>
    <row r="552" spans="1:17" ht="13.5" thickBot="1">
      <c r="A552" s="101" t="s">
        <v>356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1070</v>
      </c>
      <c r="K552" s="169">
        <v>3721</v>
      </c>
      <c r="L552" s="169" t="s">
        <v>504</v>
      </c>
      <c r="M552" s="169"/>
      <c r="N552" s="129">
        <v>20000</v>
      </c>
      <c r="O552" s="129">
        <v>20000</v>
      </c>
      <c r="P552" s="317">
        <v>10000</v>
      </c>
      <c r="Q552" s="434">
        <f t="shared" si="55"/>
        <v>0.5</v>
      </c>
    </row>
    <row r="553" spans="1:17" ht="12.75">
      <c r="A553" s="91"/>
      <c r="B553" s="11"/>
      <c r="C553" s="11"/>
      <c r="D553" s="11"/>
      <c r="E553" s="11"/>
      <c r="F553" s="11"/>
      <c r="G553" s="11"/>
      <c r="H553" s="11"/>
      <c r="I553" s="11"/>
      <c r="J553" s="11"/>
      <c r="K553" s="98"/>
      <c r="L553" s="98" t="s">
        <v>124</v>
      </c>
      <c r="M553" s="98"/>
      <c r="N553" s="99">
        <f>N547</f>
        <v>60000</v>
      </c>
      <c r="O553" s="424">
        <f>O547</f>
        <v>60000</v>
      </c>
      <c r="P553" s="310">
        <f>P547</f>
        <v>170000</v>
      </c>
      <c r="Q553" s="460">
        <f>Q547</f>
        <v>2.8333333333333335</v>
      </c>
    </row>
    <row r="554" spans="1:17" ht="12.75">
      <c r="A554" s="88"/>
      <c r="B554" s="1"/>
      <c r="C554" s="1"/>
      <c r="D554" s="1"/>
      <c r="E554" s="1"/>
      <c r="F554" s="1"/>
      <c r="G554" s="1"/>
      <c r="H554" s="1"/>
      <c r="I554" s="1"/>
      <c r="J554" s="1"/>
      <c r="K554" s="115"/>
      <c r="L554" s="115"/>
      <c r="M554" s="115"/>
      <c r="N554" s="112"/>
      <c r="O554" s="124"/>
      <c r="P554" s="315"/>
      <c r="Q554" s="439"/>
    </row>
    <row r="555" spans="1:17" ht="12.75">
      <c r="A555" s="20" t="s">
        <v>357</v>
      </c>
      <c r="B555" s="8"/>
      <c r="C555" s="8"/>
      <c r="D555" s="8"/>
      <c r="E555" s="8"/>
      <c r="F555" s="8"/>
      <c r="G555" s="8"/>
      <c r="H555" s="8"/>
      <c r="I555" s="8"/>
      <c r="J555" s="131" t="s">
        <v>136</v>
      </c>
      <c r="K555" s="64" t="s">
        <v>26</v>
      </c>
      <c r="L555" s="20" t="s">
        <v>551</v>
      </c>
      <c r="M555" s="64"/>
      <c r="N555" s="21"/>
      <c r="O555" s="21"/>
      <c r="P555" s="297"/>
      <c r="Q555" s="430"/>
    </row>
    <row r="556" spans="1:17" ht="12.75">
      <c r="A556" s="19" t="s">
        <v>357</v>
      </c>
      <c r="B556" s="1"/>
      <c r="C556" s="1"/>
      <c r="D556" s="1">
        <v>3</v>
      </c>
      <c r="E556" s="1"/>
      <c r="F556" s="1"/>
      <c r="G556" s="1"/>
      <c r="H556" s="1"/>
      <c r="I556" s="1"/>
      <c r="J556" s="130" t="s">
        <v>136</v>
      </c>
      <c r="K556" s="102">
        <v>3</v>
      </c>
      <c r="L556" s="102" t="s">
        <v>1</v>
      </c>
      <c r="M556" s="102"/>
      <c r="N556" s="24">
        <f aca="true" t="shared" si="56" ref="N556:P558">N557</f>
        <v>500000</v>
      </c>
      <c r="O556" s="32">
        <f t="shared" si="56"/>
        <v>500000</v>
      </c>
      <c r="P556" s="292">
        <f t="shared" si="56"/>
        <v>500000</v>
      </c>
      <c r="Q556" s="434">
        <f>P556/O556</f>
        <v>1</v>
      </c>
    </row>
    <row r="557" spans="1:17" ht="12.75">
      <c r="A557" s="19" t="s">
        <v>357</v>
      </c>
      <c r="B557" s="1"/>
      <c r="C557" s="1"/>
      <c r="D557" s="1">
        <v>3</v>
      </c>
      <c r="E557" s="1"/>
      <c r="F557" s="1"/>
      <c r="G557" s="1"/>
      <c r="H557" s="1"/>
      <c r="I557" s="1"/>
      <c r="J557" s="130" t="s">
        <v>136</v>
      </c>
      <c r="K557" s="103">
        <v>37</v>
      </c>
      <c r="L557" s="103" t="s">
        <v>32</v>
      </c>
      <c r="M557" s="103"/>
      <c r="N557" s="32">
        <f t="shared" si="56"/>
        <v>500000</v>
      </c>
      <c r="O557" s="32">
        <f t="shared" si="56"/>
        <v>500000</v>
      </c>
      <c r="P557" s="292">
        <f t="shared" si="56"/>
        <v>500000</v>
      </c>
      <c r="Q557" s="434">
        <f>P557/O557</f>
        <v>1</v>
      </c>
    </row>
    <row r="558" spans="1:17" ht="12.75">
      <c r="A558" s="19" t="s">
        <v>357</v>
      </c>
      <c r="B558" s="1"/>
      <c r="C558" s="1"/>
      <c r="D558" s="1">
        <v>3</v>
      </c>
      <c r="E558" s="1"/>
      <c r="F558" s="1"/>
      <c r="G558" s="1"/>
      <c r="H558" s="1"/>
      <c r="I558" s="1"/>
      <c r="J558" s="130" t="s">
        <v>136</v>
      </c>
      <c r="K558" s="118">
        <v>372</v>
      </c>
      <c r="L558" s="118" t="s">
        <v>36</v>
      </c>
      <c r="M558" s="118"/>
      <c r="N558" s="32">
        <f t="shared" si="56"/>
        <v>500000</v>
      </c>
      <c r="O558" s="32">
        <f t="shared" si="56"/>
        <v>500000</v>
      </c>
      <c r="P558" s="292">
        <f t="shared" si="56"/>
        <v>500000</v>
      </c>
      <c r="Q558" s="434">
        <f>P558/O558</f>
        <v>1</v>
      </c>
    </row>
    <row r="559" spans="1:17" ht="13.5" thickBot="1">
      <c r="A559" s="19" t="s">
        <v>357</v>
      </c>
      <c r="B559" s="1"/>
      <c r="C559" s="1"/>
      <c r="D559" s="1">
        <v>3</v>
      </c>
      <c r="E559" s="1"/>
      <c r="F559" s="1"/>
      <c r="G559" s="1"/>
      <c r="H559" s="1"/>
      <c r="I559" s="1"/>
      <c r="J559" s="130" t="s">
        <v>136</v>
      </c>
      <c r="K559" s="169">
        <v>3721</v>
      </c>
      <c r="L559" s="501" t="s">
        <v>379</v>
      </c>
      <c r="M559" s="522"/>
      <c r="N559" s="172">
        <v>500000</v>
      </c>
      <c r="O559" s="172">
        <v>500000</v>
      </c>
      <c r="P559" s="316">
        <v>500000</v>
      </c>
      <c r="Q559" s="434">
        <f>P559/O559</f>
        <v>1</v>
      </c>
    </row>
    <row r="560" spans="1:17" ht="12.75">
      <c r="A560" s="91"/>
      <c r="B560" s="11"/>
      <c r="C560" s="11"/>
      <c r="D560" s="11"/>
      <c r="E560" s="11"/>
      <c r="F560" s="11"/>
      <c r="G560" s="11"/>
      <c r="H560" s="11"/>
      <c r="I560" s="11"/>
      <c r="J560" s="11"/>
      <c r="K560" s="98"/>
      <c r="L560" s="98" t="s">
        <v>124</v>
      </c>
      <c r="M560" s="98"/>
      <c r="N560" s="99">
        <f>N556</f>
        <v>500000</v>
      </c>
      <c r="O560" s="424">
        <f>O556</f>
        <v>500000</v>
      </c>
      <c r="P560" s="310">
        <f>P556</f>
        <v>500000</v>
      </c>
      <c r="Q560" s="460">
        <f>Q556</f>
        <v>1</v>
      </c>
    </row>
    <row r="561" spans="1:17" ht="12.75">
      <c r="A561" s="114"/>
      <c r="B561" s="3"/>
      <c r="C561" s="3"/>
      <c r="D561" s="3"/>
      <c r="E561" s="3"/>
      <c r="F561" s="3"/>
      <c r="G561" s="3"/>
      <c r="H561" s="3"/>
      <c r="I561" s="3"/>
      <c r="J561" s="3"/>
      <c r="K561" s="46"/>
      <c r="L561" s="46"/>
      <c r="M561" s="46"/>
      <c r="N561" s="47"/>
      <c r="O561" s="72"/>
      <c r="P561" s="296"/>
      <c r="Q561" s="436"/>
    </row>
    <row r="562" spans="1:17" ht="12.75">
      <c r="A562" s="20" t="s">
        <v>359</v>
      </c>
      <c r="B562" s="8"/>
      <c r="C562" s="8"/>
      <c r="D562" s="8"/>
      <c r="E562" s="8"/>
      <c r="F562" s="8"/>
      <c r="G562" s="8"/>
      <c r="H562" s="8"/>
      <c r="I562" s="8"/>
      <c r="J562" s="8">
        <v>1012</v>
      </c>
      <c r="K562" s="64" t="s">
        <v>26</v>
      </c>
      <c r="L562" s="503" t="s">
        <v>358</v>
      </c>
      <c r="M562" s="503"/>
      <c r="N562" s="21"/>
      <c r="O562" s="21"/>
      <c r="P562" s="297"/>
      <c r="Q562" s="430"/>
    </row>
    <row r="563" spans="1:17" ht="12.75">
      <c r="A563" s="101" t="s">
        <v>359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2">
        <v>3</v>
      </c>
      <c r="L563" s="102" t="s">
        <v>1</v>
      </c>
      <c r="M563" s="102"/>
      <c r="N563" s="93">
        <f>N564+N570+N581</f>
        <v>93000</v>
      </c>
      <c r="O563" s="106">
        <f>O564+O570+O581</f>
        <v>93000</v>
      </c>
      <c r="P563" s="311">
        <f>P564+P570+P581</f>
        <v>0</v>
      </c>
      <c r="Q563" s="434">
        <f aca="true" t="shared" si="57" ref="Q563:Q589">P563/O563</f>
        <v>0</v>
      </c>
    </row>
    <row r="564" spans="1:17" ht="12.75">
      <c r="A564" s="101" t="s">
        <v>359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3">
        <v>31</v>
      </c>
      <c r="L564" s="103" t="s">
        <v>3</v>
      </c>
      <c r="M564" s="103"/>
      <c r="N564" s="106">
        <f>N565+N567</f>
        <v>88500</v>
      </c>
      <c r="O564" s="106">
        <f>O565+O567</f>
        <v>88500</v>
      </c>
      <c r="P564" s="311">
        <f>P565+P567</f>
        <v>0</v>
      </c>
      <c r="Q564" s="434">
        <f t="shared" si="57"/>
        <v>0</v>
      </c>
    </row>
    <row r="565" spans="1:17" ht="12.75">
      <c r="A565" s="101" t="s">
        <v>359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17">
        <v>311</v>
      </c>
      <c r="L565" s="259" t="s">
        <v>383</v>
      </c>
      <c r="M565" s="260"/>
      <c r="N565" s="252">
        <f>N566</f>
        <v>75000</v>
      </c>
      <c r="O565" s="106">
        <f>O566</f>
        <v>75000</v>
      </c>
      <c r="P565" s="311">
        <f>P566</f>
        <v>0</v>
      </c>
      <c r="Q565" s="434">
        <f t="shared" si="57"/>
        <v>0</v>
      </c>
    </row>
    <row r="566" spans="1:17" ht="12.75">
      <c r="A566" s="101" t="s">
        <v>359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03">
        <v>3111</v>
      </c>
      <c r="L566" s="104" t="s">
        <v>78</v>
      </c>
      <c r="M566" s="105"/>
      <c r="N566" s="106">
        <v>75000</v>
      </c>
      <c r="O566" s="106">
        <v>75000</v>
      </c>
      <c r="P566" s="311">
        <v>0</v>
      </c>
      <c r="Q566" s="434">
        <f t="shared" si="57"/>
        <v>0</v>
      </c>
    </row>
    <row r="567" spans="1:17" ht="12.75">
      <c r="A567" s="101" t="s">
        <v>359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17">
        <v>313</v>
      </c>
      <c r="L567" s="259" t="s">
        <v>5</v>
      </c>
      <c r="M567" s="260"/>
      <c r="N567" s="252">
        <f>N568+N569</f>
        <v>13500</v>
      </c>
      <c r="O567" s="106">
        <f>O568+O569</f>
        <v>13500</v>
      </c>
      <c r="P567" s="311">
        <f>P568+P569</f>
        <v>0</v>
      </c>
      <c r="Q567" s="434">
        <f t="shared" si="57"/>
        <v>0</v>
      </c>
    </row>
    <row r="568" spans="1:17" ht="12.75">
      <c r="A568" s="101" t="s">
        <v>359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03">
        <v>3132</v>
      </c>
      <c r="L568" s="104" t="s">
        <v>296</v>
      </c>
      <c r="M568" s="105"/>
      <c r="N568" s="106">
        <v>12000</v>
      </c>
      <c r="O568" s="106">
        <v>12000</v>
      </c>
      <c r="P568" s="311">
        <v>0</v>
      </c>
      <c r="Q568" s="434">
        <f t="shared" si="57"/>
        <v>0</v>
      </c>
    </row>
    <row r="569" spans="1:17" ht="12.75">
      <c r="A569" s="101" t="s">
        <v>359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03">
        <v>3133</v>
      </c>
      <c r="L569" s="173" t="s">
        <v>384</v>
      </c>
      <c r="M569" s="105"/>
      <c r="N569" s="106">
        <v>1500</v>
      </c>
      <c r="O569" s="106">
        <v>1500</v>
      </c>
      <c r="P569" s="311">
        <v>0</v>
      </c>
      <c r="Q569" s="434">
        <f t="shared" si="57"/>
        <v>0</v>
      </c>
    </row>
    <row r="570" spans="1:17" ht="12.75">
      <c r="A570" s="101" t="s">
        <v>359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3">
        <v>32</v>
      </c>
      <c r="L570" s="104" t="s">
        <v>6</v>
      </c>
      <c r="M570" s="105"/>
      <c r="N570" s="106">
        <f>N571+N573+N577</f>
        <v>4500</v>
      </c>
      <c r="O570" s="106">
        <f>O571+O573+O577</f>
        <v>4500</v>
      </c>
      <c r="P570" s="311">
        <f>P571+P573+P577</f>
        <v>0</v>
      </c>
      <c r="Q570" s="434">
        <f t="shared" si="57"/>
        <v>0</v>
      </c>
    </row>
    <row r="571" spans="1:17" ht="12.75" hidden="1">
      <c r="A571" s="101" t="s">
        <v>359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17">
        <v>321</v>
      </c>
      <c r="L571" s="259" t="s">
        <v>7</v>
      </c>
      <c r="M571" s="260"/>
      <c r="N571" s="252">
        <f>N572</f>
        <v>0</v>
      </c>
      <c r="O571" s="106">
        <f>O572</f>
        <v>0</v>
      </c>
      <c r="P571" s="311">
        <f>P572</f>
        <v>0</v>
      </c>
      <c r="Q571" s="434" t="e">
        <f t="shared" si="57"/>
        <v>#DIV/0!</v>
      </c>
    </row>
    <row r="572" spans="1:17" ht="12.75" hidden="1">
      <c r="A572" s="101" t="s">
        <v>359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03">
        <v>3212</v>
      </c>
      <c r="L572" s="104" t="s">
        <v>80</v>
      </c>
      <c r="M572" s="105"/>
      <c r="N572" s="106">
        <v>0</v>
      </c>
      <c r="O572" s="106">
        <v>0</v>
      </c>
      <c r="P572" s="311">
        <v>0</v>
      </c>
      <c r="Q572" s="434" t="e">
        <f t="shared" si="57"/>
        <v>#DIV/0!</v>
      </c>
    </row>
    <row r="573" spans="1:17" ht="12.75">
      <c r="A573" s="101" t="s">
        <v>359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17">
        <v>322</v>
      </c>
      <c r="L573" s="259" t="s">
        <v>27</v>
      </c>
      <c r="M573" s="260"/>
      <c r="N573" s="252">
        <f>N574+N575+N576</f>
        <v>4500</v>
      </c>
      <c r="O573" s="106">
        <f>O574+O575+O576</f>
        <v>4500</v>
      </c>
      <c r="P573" s="311">
        <f>P574+P575+P576</f>
        <v>0</v>
      </c>
      <c r="Q573" s="434">
        <f t="shared" si="57"/>
        <v>0</v>
      </c>
    </row>
    <row r="574" spans="1:17" ht="12.75">
      <c r="A574" s="101" t="s">
        <v>359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103">
        <v>3221</v>
      </c>
      <c r="L574" s="104" t="s">
        <v>82</v>
      </c>
      <c r="M574" s="105"/>
      <c r="N574" s="106">
        <v>3000</v>
      </c>
      <c r="O574" s="106">
        <v>3000</v>
      </c>
      <c r="P574" s="311">
        <v>0</v>
      </c>
      <c r="Q574" s="434">
        <f t="shared" si="57"/>
        <v>0</v>
      </c>
    </row>
    <row r="575" spans="1:17" ht="13.5" thickBot="1">
      <c r="A575" s="101" t="s">
        <v>359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03">
        <v>3223</v>
      </c>
      <c r="L575" s="104" t="s">
        <v>83</v>
      </c>
      <c r="M575" s="105"/>
      <c r="N575" s="106">
        <v>1500</v>
      </c>
      <c r="O575" s="106">
        <v>1500</v>
      </c>
      <c r="P575" s="311">
        <v>0</v>
      </c>
      <c r="Q575" s="434">
        <f t="shared" si="57"/>
        <v>0</v>
      </c>
    </row>
    <row r="576" spans="1:17" ht="14.25" customHeight="1" hidden="1">
      <c r="A576" s="101" t="s">
        <v>359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103">
        <v>3225</v>
      </c>
      <c r="L576" s="104" t="s">
        <v>84</v>
      </c>
      <c r="M576" s="105"/>
      <c r="N576" s="106">
        <v>0</v>
      </c>
      <c r="O576" s="106">
        <v>0</v>
      </c>
      <c r="P576" s="311">
        <v>0</v>
      </c>
      <c r="Q576" s="434" t="e">
        <f t="shared" si="57"/>
        <v>#DIV/0!</v>
      </c>
    </row>
    <row r="577" spans="1:17" ht="13.5" hidden="1" thickBot="1">
      <c r="A577" s="101" t="s">
        <v>359</v>
      </c>
      <c r="B577" s="1"/>
      <c r="C577" s="1"/>
      <c r="D577" s="1">
        <v>3</v>
      </c>
      <c r="E577" s="1"/>
      <c r="F577" s="1">
        <v>5</v>
      </c>
      <c r="G577" s="1"/>
      <c r="H577" s="1"/>
      <c r="I577" s="1"/>
      <c r="J577" s="1">
        <v>1012</v>
      </c>
      <c r="K577" s="117">
        <v>323</v>
      </c>
      <c r="L577" s="259" t="s">
        <v>8</v>
      </c>
      <c r="M577" s="260"/>
      <c r="N577" s="252">
        <f>N578+N579+N580</f>
        <v>0</v>
      </c>
      <c r="O577" s="106">
        <f>O578+O579+O580</f>
        <v>0</v>
      </c>
      <c r="P577" s="311">
        <f>P578+P579+P580</f>
        <v>0</v>
      </c>
      <c r="Q577" s="434" t="e">
        <f t="shared" si="57"/>
        <v>#DIV/0!</v>
      </c>
    </row>
    <row r="578" spans="1:17" ht="13.5" hidden="1" thickBot="1">
      <c r="A578" s="101" t="s">
        <v>359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03">
        <v>3233</v>
      </c>
      <c r="L578" s="104" t="s">
        <v>75</v>
      </c>
      <c r="M578" s="105"/>
      <c r="N578" s="106">
        <v>0</v>
      </c>
      <c r="O578" s="106">
        <v>0</v>
      </c>
      <c r="P578" s="311">
        <v>0</v>
      </c>
      <c r="Q578" s="434" t="e">
        <f t="shared" si="57"/>
        <v>#DIV/0!</v>
      </c>
    </row>
    <row r="579" spans="1:17" ht="13.5" hidden="1" thickBot="1">
      <c r="A579" s="101" t="s">
        <v>359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103">
        <v>3236</v>
      </c>
      <c r="L579" s="104" t="s">
        <v>111</v>
      </c>
      <c r="M579" s="105"/>
      <c r="N579" s="106">
        <v>0</v>
      </c>
      <c r="O579" s="106">
        <v>0</v>
      </c>
      <c r="P579" s="311">
        <v>0</v>
      </c>
      <c r="Q579" s="434" t="e">
        <f t="shared" si="57"/>
        <v>#DIV/0!</v>
      </c>
    </row>
    <row r="580" spans="1:17" ht="13.5" hidden="1" thickBot="1">
      <c r="A580" s="101"/>
      <c r="B580" s="1"/>
      <c r="C580" s="1"/>
      <c r="D580" s="1"/>
      <c r="E580" s="1"/>
      <c r="F580" s="1"/>
      <c r="G580" s="1"/>
      <c r="H580" s="1"/>
      <c r="I580" s="1"/>
      <c r="J580" s="1">
        <v>1012</v>
      </c>
      <c r="K580" s="139">
        <v>3237</v>
      </c>
      <c r="L580" s="104" t="s">
        <v>522</v>
      </c>
      <c r="M580" s="141"/>
      <c r="N580" s="129">
        <v>0</v>
      </c>
      <c r="O580" s="129">
        <v>0</v>
      </c>
      <c r="P580" s="317">
        <v>0</v>
      </c>
      <c r="Q580" s="434" t="e">
        <f t="shared" si="57"/>
        <v>#DIV/0!</v>
      </c>
    </row>
    <row r="581" spans="1:17" ht="13.5" hidden="1" thickBot="1">
      <c r="A581" s="101" t="s">
        <v>359</v>
      </c>
      <c r="B581" s="1"/>
      <c r="C581" s="1"/>
      <c r="D581" s="1">
        <v>3</v>
      </c>
      <c r="E581" s="1"/>
      <c r="F581" s="1">
        <v>5</v>
      </c>
      <c r="G581" s="1"/>
      <c r="H581" s="1"/>
      <c r="I581" s="1"/>
      <c r="J581" s="1">
        <v>1012</v>
      </c>
      <c r="K581" s="139">
        <v>38</v>
      </c>
      <c r="L581" s="140" t="s">
        <v>107</v>
      </c>
      <c r="M581" s="141"/>
      <c r="N581" s="128">
        <f>N582</f>
        <v>0</v>
      </c>
      <c r="O581" s="129">
        <f>O582</f>
        <v>0</v>
      </c>
      <c r="P581" s="317">
        <f>P582</f>
        <v>0</v>
      </c>
      <c r="Q581" s="434" t="e">
        <f t="shared" si="57"/>
        <v>#DIV/0!</v>
      </c>
    </row>
    <row r="582" spans="1:17" ht="13.5" hidden="1" thickBot="1">
      <c r="A582" s="101" t="s">
        <v>359</v>
      </c>
      <c r="B582" s="1"/>
      <c r="C582" s="1"/>
      <c r="D582" s="1">
        <v>3</v>
      </c>
      <c r="E582" s="1"/>
      <c r="F582" s="1">
        <v>5</v>
      </c>
      <c r="G582" s="1"/>
      <c r="H582" s="1"/>
      <c r="I582" s="1"/>
      <c r="J582" s="1">
        <v>1012</v>
      </c>
      <c r="K582" s="261">
        <v>381</v>
      </c>
      <c r="L582" s="259" t="s">
        <v>345</v>
      </c>
      <c r="M582" s="267"/>
      <c r="N582" s="266">
        <f>N583+N584</f>
        <v>0</v>
      </c>
      <c r="O582" s="129">
        <f>O583+O584</f>
        <v>0</v>
      </c>
      <c r="P582" s="317">
        <f>P583+P584</f>
        <v>0</v>
      </c>
      <c r="Q582" s="434" t="e">
        <f t="shared" si="57"/>
        <v>#DIV/0!</v>
      </c>
    </row>
    <row r="583" spans="1:17" ht="13.5" hidden="1" thickBot="1">
      <c r="A583" s="101" t="s">
        <v>359</v>
      </c>
      <c r="B583" s="1"/>
      <c r="C583" s="1"/>
      <c r="D583" s="1">
        <v>3</v>
      </c>
      <c r="E583" s="1"/>
      <c r="F583" s="1">
        <v>5</v>
      </c>
      <c r="G583" s="1"/>
      <c r="H583" s="1"/>
      <c r="I583" s="1"/>
      <c r="J583" s="1">
        <v>1012</v>
      </c>
      <c r="K583" s="139">
        <v>3811</v>
      </c>
      <c r="L583" s="140" t="s">
        <v>380</v>
      </c>
      <c r="M583" s="141"/>
      <c r="N583" s="128">
        <v>0</v>
      </c>
      <c r="O583" s="129">
        <v>0</v>
      </c>
      <c r="P583" s="317">
        <v>0</v>
      </c>
      <c r="Q583" s="434" t="e">
        <f t="shared" si="57"/>
        <v>#DIV/0!</v>
      </c>
    </row>
    <row r="584" spans="1:17" ht="13.5" hidden="1" thickBot="1">
      <c r="A584" s="101" t="s">
        <v>359</v>
      </c>
      <c r="B584" s="1"/>
      <c r="C584" s="1"/>
      <c r="D584" s="1">
        <v>3</v>
      </c>
      <c r="E584" s="1"/>
      <c r="F584" s="1">
        <v>5</v>
      </c>
      <c r="G584" s="1"/>
      <c r="H584" s="1"/>
      <c r="I584" s="1"/>
      <c r="J584" s="1">
        <v>1012</v>
      </c>
      <c r="K584" s="139">
        <v>3811</v>
      </c>
      <c r="L584" s="140" t="s">
        <v>381</v>
      </c>
      <c r="M584" s="141"/>
      <c r="N584" s="128">
        <v>0</v>
      </c>
      <c r="O584" s="129">
        <v>0</v>
      </c>
      <c r="P584" s="317">
        <v>0</v>
      </c>
      <c r="Q584" s="434" t="e">
        <f t="shared" si="57"/>
        <v>#DIV/0!</v>
      </c>
    </row>
    <row r="585" spans="1:17" ht="13.5" hidden="1" thickBot="1">
      <c r="A585" s="101" t="s">
        <v>359</v>
      </c>
      <c r="B585" s="1"/>
      <c r="C585" s="1"/>
      <c r="D585" s="1">
        <v>3</v>
      </c>
      <c r="E585" s="1"/>
      <c r="F585" s="1">
        <v>5</v>
      </c>
      <c r="G585" s="1"/>
      <c r="H585" s="1"/>
      <c r="I585" s="1"/>
      <c r="J585" s="1">
        <v>1012</v>
      </c>
      <c r="K585" s="139">
        <v>4</v>
      </c>
      <c r="L585" s="104" t="s">
        <v>2</v>
      </c>
      <c r="M585" s="141"/>
      <c r="N585" s="128">
        <f aca="true" t="shared" si="58" ref="N585:P587">N586</f>
        <v>0</v>
      </c>
      <c r="O585" s="129">
        <f t="shared" si="58"/>
        <v>0</v>
      </c>
      <c r="P585" s="317">
        <f t="shared" si="58"/>
        <v>0</v>
      </c>
      <c r="Q585" s="434" t="e">
        <f t="shared" si="57"/>
        <v>#DIV/0!</v>
      </c>
    </row>
    <row r="586" spans="1:17" ht="13.5" hidden="1" thickBot="1">
      <c r="A586" s="101" t="s">
        <v>359</v>
      </c>
      <c r="B586" s="1"/>
      <c r="C586" s="1"/>
      <c r="D586" s="1">
        <v>3</v>
      </c>
      <c r="E586" s="1"/>
      <c r="F586" s="1">
        <v>5</v>
      </c>
      <c r="G586" s="1"/>
      <c r="H586" s="1"/>
      <c r="I586" s="1"/>
      <c r="J586" s="1">
        <v>1012</v>
      </c>
      <c r="K586" s="139">
        <v>42</v>
      </c>
      <c r="L586" s="104" t="s">
        <v>29</v>
      </c>
      <c r="M586" s="141"/>
      <c r="N586" s="128">
        <f t="shared" si="58"/>
        <v>0</v>
      </c>
      <c r="O586" s="129">
        <f t="shared" si="58"/>
        <v>0</v>
      </c>
      <c r="P586" s="317">
        <f t="shared" si="58"/>
        <v>0</v>
      </c>
      <c r="Q586" s="434" t="e">
        <f t="shared" si="57"/>
        <v>#DIV/0!</v>
      </c>
    </row>
    <row r="587" spans="1:17" ht="13.5" hidden="1" thickBot="1">
      <c r="A587" s="101" t="s">
        <v>359</v>
      </c>
      <c r="B587" s="1"/>
      <c r="C587" s="1"/>
      <c r="D587" s="1">
        <v>3</v>
      </c>
      <c r="E587" s="1"/>
      <c r="F587" s="1">
        <v>5</v>
      </c>
      <c r="G587" s="1"/>
      <c r="H587" s="1"/>
      <c r="I587" s="1"/>
      <c r="J587" s="1">
        <v>1012</v>
      </c>
      <c r="K587" s="261">
        <v>423</v>
      </c>
      <c r="L587" s="259" t="s">
        <v>16</v>
      </c>
      <c r="M587" s="267"/>
      <c r="N587" s="266">
        <f t="shared" si="58"/>
        <v>0</v>
      </c>
      <c r="O587" s="129">
        <f t="shared" si="58"/>
        <v>0</v>
      </c>
      <c r="P587" s="317">
        <f t="shared" si="58"/>
        <v>0</v>
      </c>
      <c r="Q587" s="434" t="e">
        <f t="shared" si="57"/>
        <v>#DIV/0!</v>
      </c>
    </row>
    <row r="588" spans="1:17" ht="13.5" hidden="1" thickBot="1">
      <c r="A588" s="101" t="s">
        <v>359</v>
      </c>
      <c r="B588" s="1"/>
      <c r="C588" s="1"/>
      <c r="D588" s="1">
        <v>3</v>
      </c>
      <c r="E588" s="1"/>
      <c r="F588" s="1">
        <v>5</v>
      </c>
      <c r="G588" s="1"/>
      <c r="H588" s="1"/>
      <c r="I588" s="1"/>
      <c r="J588" s="1">
        <v>1012</v>
      </c>
      <c r="K588" s="139">
        <v>4231</v>
      </c>
      <c r="L588" s="152" t="s">
        <v>382</v>
      </c>
      <c r="M588" s="141"/>
      <c r="N588" s="128">
        <v>0</v>
      </c>
      <c r="O588" s="129">
        <v>0</v>
      </c>
      <c r="P588" s="317">
        <v>0</v>
      </c>
      <c r="Q588" s="434" t="e">
        <f t="shared" si="57"/>
        <v>#DIV/0!</v>
      </c>
    </row>
    <row r="589" spans="1:17" ht="12.75">
      <c r="A589" s="91"/>
      <c r="B589" s="11"/>
      <c r="C589" s="11"/>
      <c r="D589" s="11"/>
      <c r="E589" s="11"/>
      <c r="F589" s="11"/>
      <c r="G589" s="11"/>
      <c r="H589" s="11"/>
      <c r="I589" s="11"/>
      <c r="J589" s="11"/>
      <c r="K589" s="98"/>
      <c r="L589" s="98" t="s">
        <v>124</v>
      </c>
      <c r="M589" s="98"/>
      <c r="N589" s="99">
        <f>N563+N585</f>
        <v>93000</v>
      </c>
      <c r="O589" s="424">
        <f>O563+O585</f>
        <v>93000</v>
      </c>
      <c r="P589" s="310">
        <f>P563+P585</f>
        <v>0</v>
      </c>
      <c r="Q589" s="460">
        <f t="shared" si="57"/>
        <v>0</v>
      </c>
    </row>
    <row r="590" spans="1:17" ht="12.75">
      <c r="A590" s="88"/>
      <c r="B590" s="1"/>
      <c r="C590" s="1"/>
      <c r="D590" s="1"/>
      <c r="E590" s="1"/>
      <c r="F590" s="1"/>
      <c r="G590" s="1"/>
      <c r="H590" s="1"/>
      <c r="I590" s="1"/>
      <c r="J590" s="1"/>
      <c r="K590" s="115"/>
      <c r="L590" s="115"/>
      <c r="M590" s="115"/>
      <c r="N590" s="112"/>
      <c r="O590" s="124"/>
      <c r="P590" s="315"/>
      <c r="Q590" s="439"/>
    </row>
    <row r="591" spans="1:17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66" t="s">
        <v>355</v>
      </c>
      <c r="L591" s="495" t="s">
        <v>360</v>
      </c>
      <c r="M591" s="495"/>
      <c r="N591" s="495"/>
      <c r="O591" s="127"/>
      <c r="P591" s="300"/>
      <c r="Q591" s="438"/>
    </row>
    <row r="592" spans="1:17" ht="12.75">
      <c r="A592" s="20" t="s">
        <v>361</v>
      </c>
      <c r="B592" s="8"/>
      <c r="C592" s="8"/>
      <c r="D592" s="8"/>
      <c r="E592" s="8"/>
      <c r="F592" s="8"/>
      <c r="G592" s="8"/>
      <c r="H592" s="8"/>
      <c r="I592" s="8"/>
      <c r="J592" s="8"/>
      <c r="K592" s="142"/>
      <c r="L592" s="78" t="s">
        <v>185</v>
      </c>
      <c r="M592" s="142"/>
      <c r="N592" s="67"/>
      <c r="O592" s="127"/>
      <c r="P592" s="300"/>
      <c r="Q592" s="438"/>
    </row>
    <row r="593" spans="1:17" ht="12.75">
      <c r="A593" s="20" t="s">
        <v>362</v>
      </c>
      <c r="B593" s="8"/>
      <c r="C593" s="8"/>
      <c r="D593" s="8"/>
      <c r="E593" s="8"/>
      <c r="F593" s="8"/>
      <c r="G593" s="8"/>
      <c r="H593" s="8"/>
      <c r="I593" s="8"/>
      <c r="J593" s="8">
        <v>760</v>
      </c>
      <c r="K593" s="64" t="s">
        <v>26</v>
      </c>
      <c r="L593" s="20" t="s">
        <v>109</v>
      </c>
      <c r="M593" s="174"/>
      <c r="N593" s="21"/>
      <c r="O593" s="21"/>
      <c r="P593" s="297"/>
      <c r="Q593" s="430"/>
    </row>
    <row r="594" spans="1:17" ht="12.75">
      <c r="A594" s="20" t="s">
        <v>362</v>
      </c>
      <c r="B594" s="1">
        <v>1</v>
      </c>
      <c r="C594" s="1"/>
      <c r="D594" s="1">
        <v>3</v>
      </c>
      <c r="E594" s="1"/>
      <c r="F594" s="1"/>
      <c r="G594" s="1"/>
      <c r="H594" s="1"/>
      <c r="I594" s="1"/>
      <c r="J594" s="1">
        <v>760</v>
      </c>
      <c r="K594" s="102">
        <v>3</v>
      </c>
      <c r="L594" s="102" t="s">
        <v>1</v>
      </c>
      <c r="M594" s="102"/>
      <c r="N594" s="93">
        <f aca="true" t="shared" si="59" ref="N594:P595">N595</f>
        <v>68000</v>
      </c>
      <c r="O594" s="106">
        <f t="shared" si="59"/>
        <v>68000</v>
      </c>
      <c r="P594" s="311">
        <f t="shared" si="59"/>
        <v>68000</v>
      </c>
      <c r="Q594" s="434">
        <f aca="true" t="shared" si="60" ref="Q594:Q603">P594/O594</f>
        <v>1</v>
      </c>
    </row>
    <row r="595" spans="1:17" ht="12.75">
      <c r="A595" s="20" t="s">
        <v>362</v>
      </c>
      <c r="B595" s="1">
        <v>1</v>
      </c>
      <c r="C595" s="1"/>
      <c r="D595" s="1">
        <v>3</v>
      </c>
      <c r="E595" s="1"/>
      <c r="F595" s="1"/>
      <c r="G595" s="1"/>
      <c r="H595" s="1"/>
      <c r="I595" s="1"/>
      <c r="J595" s="1">
        <v>760</v>
      </c>
      <c r="K595" s="103">
        <v>32</v>
      </c>
      <c r="L595" s="104" t="s">
        <v>6</v>
      </c>
      <c r="M595" s="105"/>
      <c r="N595" s="106">
        <f t="shared" si="59"/>
        <v>68000</v>
      </c>
      <c r="O595" s="106">
        <f t="shared" si="59"/>
        <v>68000</v>
      </c>
      <c r="P595" s="311">
        <f t="shared" si="59"/>
        <v>68000</v>
      </c>
      <c r="Q595" s="434">
        <f t="shared" si="60"/>
        <v>1</v>
      </c>
    </row>
    <row r="596" spans="1:17" ht="12.75">
      <c r="A596" s="20" t="s">
        <v>362</v>
      </c>
      <c r="B596" s="1">
        <v>1</v>
      </c>
      <c r="C596" s="1"/>
      <c r="D596" s="1">
        <v>3</v>
      </c>
      <c r="E596" s="1"/>
      <c r="F596" s="1"/>
      <c r="G596" s="1"/>
      <c r="H596" s="1"/>
      <c r="I596" s="1"/>
      <c r="J596" s="1">
        <v>760</v>
      </c>
      <c r="K596" s="103">
        <v>323</v>
      </c>
      <c r="L596" s="104" t="s">
        <v>8</v>
      </c>
      <c r="M596" s="105"/>
      <c r="N596" s="106">
        <f>N597+N598+N599</f>
        <v>68000</v>
      </c>
      <c r="O596" s="106">
        <f>O597+O598+O599</f>
        <v>68000</v>
      </c>
      <c r="P596" s="311">
        <f>P597+P598+P599</f>
        <v>68000</v>
      </c>
      <c r="Q596" s="434">
        <f t="shared" si="60"/>
        <v>1</v>
      </c>
    </row>
    <row r="597" spans="1:17" ht="12.75">
      <c r="A597" s="20" t="s">
        <v>362</v>
      </c>
      <c r="B597" s="1">
        <v>1</v>
      </c>
      <c r="C597" s="1"/>
      <c r="D597" s="1">
        <v>3</v>
      </c>
      <c r="E597" s="1"/>
      <c r="F597" s="1"/>
      <c r="G597" s="1"/>
      <c r="H597" s="1"/>
      <c r="I597" s="1"/>
      <c r="J597" s="1">
        <v>760</v>
      </c>
      <c r="K597" s="103">
        <v>3234</v>
      </c>
      <c r="L597" s="510" t="s">
        <v>110</v>
      </c>
      <c r="M597" s="507"/>
      <c r="N597" s="106">
        <v>43000</v>
      </c>
      <c r="O597" s="106">
        <v>43000</v>
      </c>
      <c r="P597" s="311">
        <v>43000</v>
      </c>
      <c r="Q597" s="434">
        <f t="shared" si="60"/>
        <v>1</v>
      </c>
    </row>
    <row r="598" spans="1:17" ht="12.75">
      <c r="A598" s="20" t="s">
        <v>362</v>
      </c>
      <c r="B598" s="1">
        <v>1</v>
      </c>
      <c r="C598" s="1"/>
      <c r="D598" s="1">
        <v>3</v>
      </c>
      <c r="E598" s="1"/>
      <c r="F598" s="1"/>
      <c r="G598" s="1"/>
      <c r="H598" s="1"/>
      <c r="I598" s="1"/>
      <c r="J598" s="1">
        <v>760</v>
      </c>
      <c r="K598" s="103">
        <v>3236</v>
      </c>
      <c r="L598" s="510" t="s">
        <v>111</v>
      </c>
      <c r="M598" s="507"/>
      <c r="N598" s="106">
        <v>20000</v>
      </c>
      <c r="O598" s="106">
        <v>20000</v>
      </c>
      <c r="P598" s="311">
        <v>20000</v>
      </c>
      <c r="Q598" s="434">
        <f t="shared" si="60"/>
        <v>1</v>
      </c>
    </row>
    <row r="599" spans="1:17" ht="13.5" thickBot="1">
      <c r="A599" s="20" t="s">
        <v>362</v>
      </c>
      <c r="B599" s="1">
        <v>1</v>
      </c>
      <c r="C599" s="1"/>
      <c r="D599" s="1">
        <v>3</v>
      </c>
      <c r="E599" s="1"/>
      <c r="F599" s="1"/>
      <c r="G599" s="1"/>
      <c r="H599" s="1"/>
      <c r="I599" s="1"/>
      <c r="J599" s="1">
        <v>760</v>
      </c>
      <c r="K599" s="103">
        <v>3237</v>
      </c>
      <c r="L599" s="521" t="s">
        <v>112</v>
      </c>
      <c r="M599" s="502"/>
      <c r="N599" s="106">
        <v>5000</v>
      </c>
      <c r="O599" s="106">
        <v>5000</v>
      </c>
      <c r="P599" s="311">
        <v>5000</v>
      </c>
      <c r="Q599" s="434">
        <f t="shared" si="60"/>
        <v>1</v>
      </c>
    </row>
    <row r="600" spans="1:17" ht="12.75">
      <c r="A600" s="91"/>
      <c r="B600" s="11"/>
      <c r="C600" s="11"/>
      <c r="D600" s="11"/>
      <c r="E600" s="11"/>
      <c r="F600" s="11"/>
      <c r="G600" s="11"/>
      <c r="H600" s="11"/>
      <c r="I600" s="11"/>
      <c r="J600" s="11"/>
      <c r="K600" s="98"/>
      <c r="L600" s="98" t="s">
        <v>124</v>
      </c>
      <c r="M600" s="98"/>
      <c r="N600" s="99">
        <f>N594</f>
        <v>68000</v>
      </c>
      <c r="O600" s="424">
        <f>O594</f>
        <v>68000</v>
      </c>
      <c r="P600" s="310">
        <f>P594</f>
        <v>68000</v>
      </c>
      <c r="Q600" s="460">
        <f t="shared" si="60"/>
        <v>1</v>
      </c>
    </row>
    <row r="601" spans="1:17" ht="12.75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68"/>
      <c r="L601" s="492" t="s">
        <v>363</v>
      </c>
      <c r="M601" s="494"/>
      <c r="N601" s="85">
        <f>N600+N589+N560+N553+N543+N535+N524+N513+N504+N495+N480+N453+N445+N412+N395+N380+N373+N363+N353+N325+N307+N296+N280+N268+N260+N249+N237+N221+N214+N206</f>
        <v>6924500</v>
      </c>
      <c r="O601" s="421">
        <f>O600+O589+O560+O553+O543+O535+O524+O513+O504+O495+O480+O453+O445+O412+O395+O380+O373+O363+O353+O325+O307+O296+O280+O268+O260+O249+O237+O221+O214+O206</f>
        <v>7937000</v>
      </c>
      <c r="P601" s="295">
        <f>P600+P589+P560+P553+P543+P535+P524+P513+P504+P495+P480+P453+P445+P412+P395+P380+P373+P363+P353+P325+P307+P296+P280+P268+P260+P249+P237+P221+P214+P206</f>
        <v>7548978</v>
      </c>
      <c r="Q601" s="456">
        <f t="shared" si="60"/>
        <v>0.9511122590399396</v>
      </c>
    </row>
    <row r="602" spans="1:17" ht="12.75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86"/>
      <c r="L602" s="524" t="s">
        <v>364</v>
      </c>
      <c r="M602" s="525"/>
      <c r="N602" s="87">
        <f>N601</f>
        <v>6924500</v>
      </c>
      <c r="O602" s="422">
        <f>O601</f>
        <v>7937000</v>
      </c>
      <c r="P602" s="304">
        <f>P601</f>
        <v>7548978</v>
      </c>
      <c r="Q602" s="459">
        <f t="shared" si="60"/>
        <v>0.9511122590399396</v>
      </c>
    </row>
    <row r="603" spans="1:17" ht="12.7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268"/>
      <c r="L603" s="519" t="s">
        <v>479</v>
      </c>
      <c r="M603" s="520"/>
      <c r="N603" s="269">
        <f>N602+N125+N98</f>
        <v>8214400</v>
      </c>
      <c r="O603" s="429">
        <f>O602+O125+O98</f>
        <v>9226900</v>
      </c>
      <c r="P603" s="320">
        <f>P602+P125+P98</f>
        <v>8711500</v>
      </c>
      <c r="Q603" s="461">
        <f t="shared" si="60"/>
        <v>0.9441415860148046</v>
      </c>
    </row>
    <row r="604" spans="1:1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86"/>
      <c r="Q604" s="401"/>
    </row>
    <row r="605" spans="1:17" ht="12.7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369" t="s">
        <v>567</v>
      </c>
      <c r="O605" s="369" t="s">
        <v>601</v>
      </c>
      <c r="P605" s="370" t="s">
        <v>600</v>
      </c>
      <c r="Q605" s="371" t="s">
        <v>535</v>
      </c>
    </row>
    <row r="606" spans="1:17" ht="12.75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368">
        <v>1</v>
      </c>
      <c r="O606" s="368">
        <v>2</v>
      </c>
      <c r="P606" s="368">
        <v>3</v>
      </c>
      <c r="Q606" s="372" t="s">
        <v>602</v>
      </c>
    </row>
    <row r="607" spans="1:17" ht="12.75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6"/>
      <c r="L607" s="177"/>
      <c r="M607" s="178"/>
      <c r="N607" s="7"/>
      <c r="O607" s="7"/>
      <c r="P607" s="373"/>
      <c r="Q607" s="374"/>
    </row>
    <row r="608" spans="1:17" ht="12.75">
      <c r="A608" s="179" t="s">
        <v>37</v>
      </c>
      <c r="B608" s="179"/>
      <c r="C608" s="175"/>
      <c r="D608" s="175"/>
      <c r="E608" s="175"/>
      <c r="F608" s="175"/>
      <c r="G608" s="175"/>
      <c r="H608" s="175"/>
      <c r="I608" s="175"/>
      <c r="J608" s="175"/>
      <c r="K608" s="178" t="s">
        <v>72</v>
      </c>
      <c r="L608" s="178"/>
      <c r="M608" s="178" t="s">
        <v>38</v>
      </c>
      <c r="N608" s="375">
        <f>N37+N49+N56+N72+N96+N123+N133-N197+N214+N221+N237+N268+N560</f>
        <v>3553900</v>
      </c>
      <c r="O608" s="375">
        <f>O37+O49+O56+O72+O96+O123+O133-O197+O214+O221+O237+O268+O560</f>
        <v>3403900</v>
      </c>
      <c r="P608" s="376">
        <f>P37+P49+P56+P72+P96+P123+P133-P197+P214+P221+P237+P268+P560</f>
        <v>2999522</v>
      </c>
      <c r="Q608" s="374">
        <f aca="true" t="shared" si="61" ref="Q608:Q618">P608/O608</f>
        <v>0.881201562913129</v>
      </c>
    </row>
    <row r="609" spans="1:17" ht="12.75">
      <c r="A609" s="180" t="s">
        <v>221</v>
      </c>
      <c r="B609" s="181"/>
      <c r="C609" s="181"/>
      <c r="D609" s="181"/>
      <c r="E609" s="181"/>
      <c r="F609" s="181"/>
      <c r="G609" s="181"/>
      <c r="H609" s="181"/>
      <c r="I609" s="181"/>
      <c r="J609" s="181"/>
      <c r="K609" s="178" t="s">
        <v>72</v>
      </c>
      <c r="L609" s="178"/>
      <c r="M609" s="178" t="s">
        <v>39</v>
      </c>
      <c r="N609" s="375"/>
      <c r="O609" s="375"/>
      <c r="P609" s="376"/>
      <c r="Q609" s="374" t="e">
        <f t="shared" si="61"/>
        <v>#DIV/0!</v>
      </c>
    </row>
    <row r="610" spans="1:17" ht="12.75">
      <c r="A610" s="180" t="s">
        <v>494</v>
      </c>
      <c r="B610" s="181"/>
      <c r="C610" s="181"/>
      <c r="D610" s="181"/>
      <c r="E610" s="181"/>
      <c r="F610" s="181"/>
      <c r="G610" s="181"/>
      <c r="H610" s="181"/>
      <c r="I610" s="181"/>
      <c r="J610" s="181"/>
      <c r="K610" s="178" t="s">
        <v>72</v>
      </c>
      <c r="L610" s="178"/>
      <c r="M610" s="178" t="s">
        <v>40</v>
      </c>
      <c r="N610" s="375">
        <f>N280+N296+N543</f>
        <v>251500</v>
      </c>
      <c r="O610" s="375">
        <f>O280+O296+O543</f>
        <v>371500</v>
      </c>
      <c r="P610" s="376">
        <f>P280+P296+P543</f>
        <v>399500</v>
      </c>
      <c r="Q610" s="374">
        <f t="shared" si="61"/>
        <v>1.0753701211305517</v>
      </c>
    </row>
    <row r="611" spans="1:17" ht="12.75">
      <c r="A611" s="180" t="s">
        <v>495</v>
      </c>
      <c r="B611" s="181"/>
      <c r="C611" s="181"/>
      <c r="D611" s="181"/>
      <c r="E611" s="181"/>
      <c r="F611" s="181"/>
      <c r="G611" s="181"/>
      <c r="H611" s="181"/>
      <c r="I611" s="181"/>
      <c r="J611" s="181"/>
      <c r="K611" s="178" t="s">
        <v>72</v>
      </c>
      <c r="L611" s="178"/>
      <c r="M611" s="178" t="s">
        <v>41</v>
      </c>
      <c r="N611" s="375">
        <f>N197+N249+N260+N307+N445-N436-N437-N439-N440</f>
        <v>1661000</v>
      </c>
      <c r="O611" s="375">
        <f>O197+O249+O260+O307+O445-O436-O437-O439-O440</f>
        <v>2399500</v>
      </c>
      <c r="P611" s="376">
        <f>P197+P249+P260+P307+P445-P436-P437-P439-P440</f>
        <v>2224578</v>
      </c>
      <c r="Q611" s="374">
        <f t="shared" si="61"/>
        <v>0.92710064596791</v>
      </c>
    </row>
    <row r="612" spans="1:17" ht="12.75">
      <c r="A612" s="180" t="s">
        <v>496</v>
      </c>
      <c r="B612" s="181"/>
      <c r="C612" s="181"/>
      <c r="D612" s="181"/>
      <c r="E612" s="181"/>
      <c r="F612" s="181"/>
      <c r="G612" s="181"/>
      <c r="H612" s="181"/>
      <c r="I612" s="181"/>
      <c r="J612" s="181"/>
      <c r="K612" s="178" t="s">
        <v>72</v>
      </c>
      <c r="L612" s="178"/>
      <c r="M612" s="178" t="s">
        <v>42</v>
      </c>
      <c r="N612" s="375">
        <f>N325+N353+N373+N395+N412</f>
        <v>846000</v>
      </c>
      <c r="O612" s="375">
        <f>O325+O353+O373+O395+O412</f>
        <v>1201000</v>
      </c>
      <c r="P612" s="376">
        <f>P325+P353+P373+P395+P412</f>
        <v>973900</v>
      </c>
      <c r="Q612" s="374">
        <f t="shared" si="61"/>
        <v>0.8109075770191507</v>
      </c>
    </row>
    <row r="613" spans="1:17" ht="12.75">
      <c r="A613" s="180" t="s">
        <v>493</v>
      </c>
      <c r="B613" s="181"/>
      <c r="C613" s="181"/>
      <c r="D613" s="181"/>
      <c r="E613" s="181"/>
      <c r="F613" s="181"/>
      <c r="G613" s="181"/>
      <c r="H613" s="181"/>
      <c r="I613" s="181"/>
      <c r="J613" s="181"/>
      <c r="K613" s="178" t="s">
        <v>72</v>
      </c>
      <c r="L613" s="178"/>
      <c r="M613" s="178" t="s">
        <v>43</v>
      </c>
      <c r="N613" s="375">
        <f>N363+N380+N436+N437+N439+N440+N453+N480+N81</f>
        <v>1295000</v>
      </c>
      <c r="O613" s="375">
        <f>O363+O380+O436+O437+O439+O440+O453+O480+O81</f>
        <v>1235000</v>
      </c>
      <c r="P613" s="376">
        <f>P363+P380+P436+P437+P439+P440+P453+P480+P81</f>
        <v>1506000</v>
      </c>
      <c r="Q613" s="374">
        <f t="shared" si="61"/>
        <v>1.2194331983805669</v>
      </c>
    </row>
    <row r="614" spans="1:17" ht="12.75">
      <c r="A614" s="515" t="s">
        <v>497</v>
      </c>
      <c r="B614" s="515"/>
      <c r="C614" s="515"/>
      <c r="D614" s="515"/>
      <c r="E614" s="515"/>
      <c r="F614" s="515"/>
      <c r="G614" s="515"/>
      <c r="H614" s="515"/>
      <c r="I614" s="515"/>
      <c r="J614" s="516"/>
      <c r="K614" s="178" t="s">
        <v>72</v>
      </c>
      <c r="L614" s="178"/>
      <c r="M614" s="178" t="s">
        <v>44</v>
      </c>
      <c r="N614" s="375">
        <f>N600</f>
        <v>68000</v>
      </c>
      <c r="O614" s="375">
        <f>O600</f>
        <v>68000</v>
      </c>
      <c r="P614" s="376">
        <f>P600</f>
        <v>68000</v>
      </c>
      <c r="Q614" s="374">
        <f t="shared" si="61"/>
        <v>1</v>
      </c>
    </row>
    <row r="615" spans="1:17" ht="12.75">
      <c r="A615" s="511" t="s">
        <v>498</v>
      </c>
      <c r="B615" s="512"/>
      <c r="C615" s="512"/>
      <c r="D615" s="512"/>
      <c r="E615" s="512"/>
      <c r="F615" s="512"/>
      <c r="G615" s="512"/>
      <c r="H615" s="512"/>
      <c r="I615" s="512"/>
      <c r="J615" s="513"/>
      <c r="K615" s="178" t="s">
        <v>72</v>
      </c>
      <c r="L615" s="178"/>
      <c r="M615" s="178" t="s">
        <v>128</v>
      </c>
      <c r="N615" s="375">
        <f>N524+N535</f>
        <v>150000</v>
      </c>
      <c r="O615" s="375">
        <f>O524+O535</f>
        <v>150000</v>
      </c>
      <c r="P615" s="376">
        <f>P524+P535</f>
        <v>150000</v>
      </c>
      <c r="Q615" s="374">
        <f t="shared" si="61"/>
        <v>1</v>
      </c>
    </row>
    <row r="616" spans="1:17" ht="12.75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8" t="s">
        <v>72</v>
      </c>
      <c r="L616" s="178"/>
      <c r="M616" s="178" t="s">
        <v>45</v>
      </c>
      <c r="N616" s="375">
        <f>N495+N504</f>
        <v>206000</v>
      </c>
      <c r="O616" s="375">
        <f>O495+O504</f>
        <v>215000</v>
      </c>
      <c r="P616" s="376">
        <f>P495+P504</f>
        <v>190000</v>
      </c>
      <c r="Q616" s="374">
        <f t="shared" si="61"/>
        <v>0.8837209302325582</v>
      </c>
    </row>
    <row r="617" spans="1:17" ht="12.7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8" t="s">
        <v>72</v>
      </c>
      <c r="L617" s="178"/>
      <c r="M617" s="178" t="s">
        <v>46</v>
      </c>
      <c r="N617" s="375">
        <f>N513+N553+N589</f>
        <v>183000</v>
      </c>
      <c r="O617" s="375">
        <f>O513+O553+O589</f>
        <v>183000</v>
      </c>
      <c r="P617" s="376">
        <f>P513+P553+P589</f>
        <v>200000</v>
      </c>
      <c r="Q617" s="374">
        <f t="shared" si="61"/>
        <v>1.092896174863388</v>
      </c>
    </row>
    <row r="618" spans="1:1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88">
        <f>SUM(N608:N617)</f>
        <v>8214400</v>
      </c>
      <c r="O618" s="89">
        <f>SUM(O608:O617)</f>
        <v>9226900</v>
      </c>
      <c r="P618" s="321">
        <f>SUM(P608:P617)</f>
        <v>8711500</v>
      </c>
      <c r="Q618" s="401">
        <f t="shared" si="61"/>
        <v>0.9441415860148046</v>
      </c>
    </row>
    <row r="619" spans="1:1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88"/>
      <c r="O619" s="89"/>
      <c r="P619" s="321"/>
      <c r="Q619" s="401"/>
    </row>
    <row r="620" spans="1:17" ht="12.75">
      <c r="A620" s="377" t="s">
        <v>568</v>
      </c>
      <c r="B620" s="377"/>
      <c r="C620" s="377"/>
      <c r="D620" s="377"/>
      <c r="E620" s="377"/>
      <c r="F620" s="377"/>
      <c r="G620" s="377"/>
      <c r="H620" s="377"/>
      <c r="I620" s="377"/>
      <c r="J620" s="377"/>
      <c r="K620" s="377"/>
      <c r="L620" s="377"/>
      <c r="M620" s="377"/>
      <c r="N620" s="1"/>
      <c r="O620" s="1"/>
      <c r="P620" s="377"/>
      <c r="Q620" s="1"/>
    </row>
    <row r="621" spans="1:17" ht="12.75">
      <c r="A621" s="523" t="s">
        <v>141</v>
      </c>
      <c r="B621" s="523"/>
      <c r="C621" s="523"/>
      <c r="D621" s="523"/>
      <c r="E621" s="523"/>
      <c r="F621" s="523"/>
      <c r="G621" s="523"/>
      <c r="H621" s="523"/>
      <c r="I621" s="523"/>
      <c r="J621" s="523"/>
      <c r="K621" s="523"/>
      <c r="L621" s="523"/>
      <c r="M621" s="523"/>
      <c r="N621" s="523"/>
      <c r="O621" s="523"/>
      <c r="P621" s="523"/>
      <c r="Q621" s="523"/>
    </row>
    <row r="622" spans="1:17" ht="12.75">
      <c r="A622" s="377" t="s">
        <v>569</v>
      </c>
      <c r="B622" s="377"/>
      <c r="C622" s="377"/>
      <c r="D622" s="377"/>
      <c r="E622" s="377"/>
      <c r="F622" s="377"/>
      <c r="G622" s="377"/>
      <c r="H622" s="377"/>
      <c r="I622" s="377"/>
      <c r="J622" s="377"/>
      <c r="K622" s="377"/>
      <c r="L622" s="377"/>
      <c r="M622" s="377"/>
      <c r="N622" s="1"/>
      <c r="O622" s="1"/>
      <c r="P622" s="377"/>
      <c r="Q622" s="1"/>
    </row>
    <row r="623" spans="1:17" ht="12.75">
      <c r="A623" s="378"/>
      <c r="B623" s="1"/>
      <c r="C623" s="1"/>
      <c r="D623" s="1"/>
      <c r="E623" s="1"/>
      <c r="F623" s="1"/>
      <c r="G623" s="1"/>
      <c r="H623" s="1"/>
      <c r="I623" s="1"/>
      <c r="J623" s="1"/>
      <c r="K623" s="379"/>
      <c r="L623" s="360"/>
      <c r="M623" s="360"/>
      <c r="N623" s="1"/>
      <c r="O623" s="1"/>
      <c r="P623" s="377"/>
      <c r="Q623" s="1"/>
    </row>
    <row r="624" spans="1:17" ht="12.75">
      <c r="A624" s="487" t="s">
        <v>17</v>
      </c>
      <c r="B624" s="488"/>
      <c r="C624" s="488"/>
      <c r="D624" s="488"/>
      <c r="E624" s="488"/>
      <c r="F624" s="488"/>
      <c r="G624" s="488"/>
      <c r="H624" s="488"/>
      <c r="I624" s="488"/>
      <c r="J624" s="489"/>
      <c r="K624" s="383"/>
      <c r="L624" s="384"/>
      <c r="M624" s="385"/>
      <c r="N624" s="386" t="s">
        <v>567</v>
      </c>
      <c r="O624" s="395" t="s">
        <v>573</v>
      </c>
      <c r="P624" s="394" t="s">
        <v>603</v>
      </c>
      <c r="Q624" s="395" t="s">
        <v>535</v>
      </c>
    </row>
    <row r="625" spans="1:17" ht="12.75">
      <c r="A625" s="380"/>
      <c r="B625" s="381"/>
      <c r="C625" s="381"/>
      <c r="D625" s="381"/>
      <c r="E625" s="381"/>
      <c r="F625" s="381"/>
      <c r="G625" s="381"/>
      <c r="H625" s="381"/>
      <c r="I625" s="381"/>
      <c r="J625" s="382"/>
      <c r="K625" s="383"/>
      <c r="L625" s="384"/>
      <c r="M625" s="385"/>
      <c r="N625" s="386" t="s">
        <v>570</v>
      </c>
      <c r="O625" s="395" t="s">
        <v>571</v>
      </c>
      <c r="P625" s="395" t="s">
        <v>604</v>
      </c>
      <c r="Q625" s="395" t="s">
        <v>602</v>
      </c>
    </row>
    <row r="626" spans="1:17" ht="12.75">
      <c r="A626" s="496">
        <v>4</v>
      </c>
      <c r="B626" s="497"/>
      <c r="C626" s="497"/>
      <c r="D626" s="497"/>
      <c r="E626" s="497"/>
      <c r="F626" s="497"/>
      <c r="G626" s="497"/>
      <c r="H626" s="497"/>
      <c r="I626" s="497"/>
      <c r="J626" s="498"/>
      <c r="K626" s="397" t="s">
        <v>572</v>
      </c>
      <c r="L626" s="387"/>
      <c r="M626" s="388"/>
      <c r="N626" s="25">
        <f>'Opći dio'!K119</f>
        <v>2219500</v>
      </c>
      <c r="O626" s="33">
        <f>'Opći dio'!L119</f>
        <v>2935500</v>
      </c>
      <c r="P626" s="25">
        <f>'Opći dio'!M119</f>
        <v>2395078</v>
      </c>
      <c r="Q626" s="396">
        <f aca="true" t="shared" si="62" ref="Q626:Q633">P626/O626</f>
        <v>0.8159012093340147</v>
      </c>
    </row>
    <row r="627" spans="1:17" ht="12.75">
      <c r="A627" s="397"/>
      <c r="B627" s="398"/>
      <c r="C627" s="398"/>
      <c r="D627" s="398"/>
      <c r="E627" s="398"/>
      <c r="F627" s="398"/>
      <c r="G627" s="398"/>
      <c r="H627" s="398"/>
      <c r="I627" s="398"/>
      <c r="J627" s="105">
        <v>41</v>
      </c>
      <c r="K627" s="208" t="s">
        <v>463</v>
      </c>
      <c r="L627" s="213"/>
      <c r="M627" s="388"/>
      <c r="N627" s="33">
        <f>'Opći dio'!K120</f>
        <v>0</v>
      </c>
      <c r="O627" s="33">
        <f>'Opći dio'!L120</f>
        <v>150000</v>
      </c>
      <c r="P627" s="33">
        <f>'Opći dio'!M120</f>
        <v>50000</v>
      </c>
      <c r="Q627" s="396">
        <f t="shared" si="62"/>
        <v>0.3333333333333333</v>
      </c>
    </row>
    <row r="628" spans="1:17" ht="12.75">
      <c r="A628" s="397"/>
      <c r="B628" s="398"/>
      <c r="C628" s="398"/>
      <c r="D628" s="398"/>
      <c r="E628" s="398"/>
      <c r="F628" s="398"/>
      <c r="G628" s="398"/>
      <c r="H628" s="398"/>
      <c r="I628" s="398"/>
      <c r="J628" s="105">
        <v>411</v>
      </c>
      <c r="K628" s="208" t="s">
        <v>555</v>
      </c>
      <c r="L628" s="208"/>
      <c r="M628" s="388"/>
      <c r="N628" s="33">
        <f>'Opći dio'!K121</f>
        <v>0</v>
      </c>
      <c r="O628" s="33">
        <f>'Opći dio'!L121</f>
        <v>150000</v>
      </c>
      <c r="P628" s="33">
        <f>'Opći dio'!M121</f>
        <v>50000</v>
      </c>
      <c r="Q628" s="396">
        <f t="shared" si="62"/>
        <v>0.3333333333333333</v>
      </c>
    </row>
    <row r="629" spans="1:17" ht="12.75">
      <c r="A629" s="504">
        <v>42</v>
      </c>
      <c r="B629" s="505"/>
      <c r="C629" s="505"/>
      <c r="D629" s="505"/>
      <c r="E629" s="505"/>
      <c r="F629" s="505"/>
      <c r="G629" s="505"/>
      <c r="H629" s="505"/>
      <c r="I629" s="505"/>
      <c r="J629" s="506"/>
      <c r="K629" s="104" t="s">
        <v>29</v>
      </c>
      <c r="L629" s="387"/>
      <c r="M629" s="388"/>
      <c r="N629" s="33">
        <f>'Opći dio'!K122</f>
        <v>2219500</v>
      </c>
      <c r="O629" s="33">
        <f>'Opći dio'!L122</f>
        <v>2785500</v>
      </c>
      <c r="P629" s="33">
        <f>'Opći dio'!M122</f>
        <v>2345078</v>
      </c>
      <c r="Q629" s="396">
        <f t="shared" si="62"/>
        <v>0.8418876323819781</v>
      </c>
    </row>
    <row r="630" spans="1:17" ht="12.75">
      <c r="A630" s="504">
        <v>421</v>
      </c>
      <c r="B630" s="505"/>
      <c r="C630" s="505"/>
      <c r="D630" s="505"/>
      <c r="E630" s="505"/>
      <c r="F630" s="505"/>
      <c r="G630" s="505"/>
      <c r="H630" s="505"/>
      <c r="I630" s="505"/>
      <c r="J630" s="506"/>
      <c r="K630" s="104" t="s">
        <v>14</v>
      </c>
      <c r="L630" s="387"/>
      <c r="M630" s="388"/>
      <c r="N630" s="33">
        <f>'Opći dio'!K123</f>
        <v>1240000</v>
      </c>
      <c r="O630" s="33">
        <f>'Opći dio'!L123</f>
        <v>1771000</v>
      </c>
      <c r="P630" s="33">
        <f>'Opći dio'!M123</f>
        <v>1365578</v>
      </c>
      <c r="Q630" s="396">
        <f t="shared" si="62"/>
        <v>0.7710773574251835</v>
      </c>
    </row>
    <row r="631" spans="1:17" ht="12.75">
      <c r="A631" s="504">
        <v>422</v>
      </c>
      <c r="B631" s="505"/>
      <c r="C631" s="505"/>
      <c r="D631" s="505"/>
      <c r="E631" s="505"/>
      <c r="F631" s="505"/>
      <c r="G631" s="505"/>
      <c r="H631" s="505"/>
      <c r="I631" s="505"/>
      <c r="J631" s="506"/>
      <c r="K631" s="104" t="s">
        <v>15</v>
      </c>
      <c r="L631" s="387"/>
      <c r="M631" s="388"/>
      <c r="N631" s="33">
        <f>'Opći dio'!K124</f>
        <v>139500</v>
      </c>
      <c r="O631" s="33">
        <f>'Opći dio'!L124</f>
        <v>264500</v>
      </c>
      <c r="P631" s="33">
        <f>'Opći dio'!M124</f>
        <v>23500</v>
      </c>
      <c r="Q631" s="396">
        <f t="shared" si="62"/>
        <v>0.0888468809073724</v>
      </c>
    </row>
    <row r="632" spans="1:17" ht="12.75">
      <c r="A632" s="104"/>
      <c r="B632" s="399"/>
      <c r="C632" s="399"/>
      <c r="D632" s="399"/>
      <c r="E632" s="399"/>
      <c r="F632" s="399"/>
      <c r="G632" s="399"/>
      <c r="H632" s="399"/>
      <c r="I632" s="399"/>
      <c r="J632" s="105">
        <v>423</v>
      </c>
      <c r="K632" s="104" t="s">
        <v>16</v>
      </c>
      <c r="L632" s="387"/>
      <c r="M632" s="388"/>
      <c r="N632" s="33">
        <f>'Opći dio'!K125</f>
        <v>0</v>
      </c>
      <c r="O632" s="33">
        <f>'Opći dio'!L125</f>
        <v>230000</v>
      </c>
      <c r="P632" s="33">
        <f>'Opći dio'!M125</f>
        <v>230000</v>
      </c>
      <c r="Q632" s="396">
        <f t="shared" si="62"/>
        <v>1</v>
      </c>
    </row>
    <row r="633" spans="1:17" ht="12.75">
      <c r="A633" s="504">
        <v>426</v>
      </c>
      <c r="B633" s="505"/>
      <c r="C633" s="505"/>
      <c r="D633" s="505"/>
      <c r="E633" s="505"/>
      <c r="F633" s="505"/>
      <c r="G633" s="505"/>
      <c r="H633" s="505"/>
      <c r="I633" s="505"/>
      <c r="J633" s="506"/>
      <c r="K633" s="104" t="s">
        <v>31</v>
      </c>
      <c r="L633" s="387"/>
      <c r="M633" s="388"/>
      <c r="N633" s="33">
        <f>'Opći dio'!K127</f>
        <v>840000</v>
      </c>
      <c r="O633" s="33">
        <f>'Opći dio'!L127</f>
        <v>520000</v>
      </c>
      <c r="P633" s="33">
        <f>'Opći dio'!M127</f>
        <v>726000</v>
      </c>
      <c r="Q633" s="396">
        <f t="shared" si="62"/>
        <v>1.396153846153846</v>
      </c>
    </row>
    <row r="634" spans="1:17" ht="12.75">
      <c r="A634" s="389"/>
      <c r="B634" s="389"/>
      <c r="C634" s="389"/>
      <c r="D634" s="389"/>
      <c r="E634" s="389"/>
      <c r="F634" s="389"/>
      <c r="G634" s="389"/>
      <c r="H634" s="389"/>
      <c r="I634" s="389"/>
      <c r="J634" s="389"/>
      <c r="K634" s="390"/>
      <c r="L634" s="391"/>
      <c r="M634" s="391"/>
      <c r="N634" s="392"/>
      <c r="O634" s="392"/>
      <c r="P634" s="393"/>
      <c r="Q634" s="392"/>
    </row>
    <row r="635" spans="1:17" ht="12.75">
      <c r="A635" s="5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88"/>
      <c r="O635" s="89"/>
      <c r="P635" s="321"/>
      <c r="Q635" s="401"/>
    </row>
    <row r="636" spans="1:1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88"/>
      <c r="O636" s="89"/>
      <c r="P636" s="308"/>
      <c r="Q636" s="401"/>
    </row>
    <row r="637" spans="1:1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2" t="s">
        <v>160</v>
      </c>
      <c r="N637" s="88"/>
      <c r="O637" s="89"/>
      <c r="P637" s="308"/>
      <c r="Q637" s="401"/>
    </row>
    <row r="638" spans="1:17" ht="12.75">
      <c r="A638" s="198" t="s">
        <v>605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400"/>
      <c r="Q638" s="4"/>
    </row>
    <row r="639" spans="1:17" ht="12.75">
      <c r="A639" s="198" t="s">
        <v>574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400"/>
      <c r="Q639" s="4"/>
    </row>
    <row r="640" spans="1:1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400"/>
      <c r="Q640" s="4"/>
    </row>
    <row r="641" spans="1:17" ht="12.75">
      <c r="A641" s="1" t="s">
        <v>629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 t="s">
        <v>187</v>
      </c>
      <c r="N641" s="1"/>
      <c r="O641" s="4"/>
      <c r="P641" s="400"/>
      <c r="Q641" s="4"/>
    </row>
    <row r="642" spans="1:17" ht="12.75">
      <c r="A642" s="1" t="s">
        <v>630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60" t="s">
        <v>191</v>
      </c>
      <c r="N642" s="1"/>
      <c r="O642" s="4"/>
      <c r="P642" s="400"/>
      <c r="Q642" s="4"/>
    </row>
    <row r="643" spans="1:17" ht="12.75">
      <c r="A643" s="1" t="s">
        <v>621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60" t="s">
        <v>186</v>
      </c>
      <c r="N643" s="1"/>
      <c r="O643" s="4"/>
      <c r="P643" s="400"/>
      <c r="Q643" s="4"/>
    </row>
    <row r="644" spans="1:17" ht="12.75">
      <c r="A644" s="559"/>
      <c r="B644" s="559"/>
      <c r="C644" s="559"/>
      <c r="D644" s="559"/>
      <c r="E644" s="559"/>
      <c r="F644" s="559"/>
      <c r="G644" s="559"/>
      <c r="H644" s="559"/>
      <c r="I644" s="559"/>
      <c r="J644" s="559"/>
      <c r="K644" s="559"/>
      <c r="L644" s="559"/>
      <c r="M644" s="559"/>
      <c r="N644" s="559"/>
      <c r="O644" s="559"/>
      <c r="P644" s="360"/>
      <c r="Q644" s="360"/>
    </row>
    <row r="645" spans="1:17" ht="12.75">
      <c r="A645" s="559"/>
      <c r="B645" s="559"/>
      <c r="C645" s="559"/>
      <c r="D645" s="559"/>
      <c r="E645" s="559"/>
      <c r="F645" s="559"/>
      <c r="G645" s="559"/>
      <c r="H645" s="559"/>
      <c r="I645" s="559"/>
      <c r="J645" s="559"/>
      <c r="K645" s="559"/>
      <c r="L645" s="559"/>
      <c r="M645" s="559"/>
      <c r="N645" s="559"/>
      <c r="O645" s="559"/>
      <c r="P645" s="360"/>
      <c r="Q645" s="401"/>
    </row>
    <row r="646" spans="1:17" ht="12.75">
      <c r="A646" s="559"/>
      <c r="B646" s="559"/>
      <c r="C646" s="559"/>
      <c r="D646" s="559"/>
      <c r="E646" s="559"/>
      <c r="F646" s="559"/>
      <c r="G646" s="559"/>
      <c r="H646" s="559"/>
      <c r="I646" s="559"/>
      <c r="J646" s="559"/>
      <c r="K646" s="559"/>
      <c r="L646" s="559"/>
      <c r="M646" s="559"/>
      <c r="N646" s="559"/>
      <c r="O646" s="559"/>
      <c r="P646" s="360"/>
      <c r="Q646" s="401"/>
    </row>
    <row r="647" spans="1:1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86"/>
      <c r="Q647" s="401"/>
    </row>
    <row r="648" spans="1:1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86"/>
      <c r="Q648" s="401"/>
    </row>
    <row r="649" spans="1:1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86"/>
      <c r="Q649" s="401"/>
    </row>
    <row r="650" spans="1:1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86"/>
      <c r="Q650" s="401"/>
    </row>
    <row r="651" spans="1:1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86"/>
      <c r="Q651" s="401"/>
    </row>
    <row r="652" spans="1:1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86"/>
      <c r="Q652" s="401"/>
    </row>
    <row r="653" spans="1:1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86"/>
      <c r="Q653" s="401"/>
    </row>
    <row r="654" spans="1:1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86"/>
      <c r="Q654" s="401"/>
    </row>
    <row r="655" spans="1:1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86"/>
      <c r="Q655" s="401"/>
    </row>
    <row r="656" spans="1:1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86"/>
      <c r="Q656" s="401"/>
    </row>
    <row r="657" spans="1:1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86"/>
      <c r="Q657" s="401"/>
    </row>
    <row r="658" spans="1:1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86"/>
      <c r="Q658" s="401"/>
    </row>
    <row r="659" spans="1:1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86"/>
      <c r="Q659" s="401"/>
    </row>
    <row r="660" spans="1:1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86"/>
      <c r="Q660" s="401"/>
    </row>
    <row r="661" spans="1:1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86"/>
      <c r="Q661" s="401"/>
    </row>
    <row r="662" spans="1:1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86"/>
      <c r="Q662" s="401"/>
    </row>
    <row r="663" spans="1:1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86"/>
      <c r="Q663" s="401"/>
    </row>
    <row r="664" spans="1:1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86"/>
      <c r="Q664" s="401"/>
    </row>
    <row r="665" spans="1:1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86"/>
      <c r="Q665" s="401"/>
    </row>
  </sheetData>
  <sheetProtection/>
  <mergeCells count="176">
    <mergeCell ref="L113:M113"/>
    <mergeCell ref="L106:M106"/>
    <mergeCell ref="L136:M136"/>
    <mergeCell ref="L94:M94"/>
    <mergeCell ref="L139:M139"/>
    <mergeCell ref="L143:M143"/>
    <mergeCell ref="L117:M117"/>
    <mergeCell ref="L124:M124"/>
    <mergeCell ref="L121:M121"/>
    <mergeCell ref="L251:M251"/>
    <mergeCell ref="L89:M89"/>
    <mergeCell ref="L95:M95"/>
    <mergeCell ref="L92:M92"/>
    <mergeCell ref="L107:M107"/>
    <mergeCell ref="L229:M229"/>
    <mergeCell ref="L140:M140"/>
    <mergeCell ref="L208:M208"/>
    <mergeCell ref="L149:M149"/>
    <mergeCell ref="L244:M244"/>
    <mergeCell ref="L167:M167"/>
    <mergeCell ref="L219:M219"/>
    <mergeCell ref="L148:M148"/>
    <mergeCell ref="L142:M142"/>
    <mergeCell ref="A646:O646"/>
    <mergeCell ref="A644:O644"/>
    <mergeCell ref="A645:O645"/>
    <mergeCell ref="L482:M482"/>
    <mergeCell ref="L519:M519"/>
    <mergeCell ref="L506:M506"/>
    <mergeCell ref="L363:M363"/>
    <mergeCell ref="L379:M379"/>
    <mergeCell ref="L387:M387"/>
    <mergeCell ref="L375:M375"/>
    <mergeCell ref="L416:M416"/>
    <mergeCell ref="L398:N398"/>
    <mergeCell ref="L388:M388"/>
    <mergeCell ref="L333:M333"/>
    <mergeCell ref="L335:M335"/>
    <mergeCell ref="L306:M306"/>
    <mergeCell ref="L360:M360"/>
    <mergeCell ref="L362:M362"/>
    <mergeCell ref="L337:M337"/>
    <mergeCell ref="L338:M338"/>
    <mergeCell ref="L334:M334"/>
    <mergeCell ref="L355:M355"/>
    <mergeCell ref="L295:M295"/>
    <mergeCell ref="L293:M293"/>
    <mergeCell ref="L294:M294"/>
    <mergeCell ref="L289:M289"/>
    <mergeCell ref="L328:M328"/>
    <mergeCell ref="L303:M303"/>
    <mergeCell ref="L327:M327"/>
    <mergeCell ref="L325:M325"/>
    <mergeCell ref="L304:M304"/>
    <mergeCell ref="L172:M172"/>
    <mergeCell ref="L98:M98"/>
    <mergeCell ref="L78:M78"/>
    <mergeCell ref="L76:M76"/>
    <mergeCell ref="L75:M75"/>
    <mergeCell ref="L100:M100"/>
    <mergeCell ref="L102:M102"/>
    <mergeCell ref="L134:M134"/>
    <mergeCell ref="L135:M135"/>
    <mergeCell ref="L91:M91"/>
    <mergeCell ref="L265:M265"/>
    <mergeCell ref="L147:M147"/>
    <mergeCell ref="L249:M249"/>
    <mergeCell ref="L239:M239"/>
    <mergeCell ref="L260:M260"/>
    <mergeCell ref="L213:M213"/>
    <mergeCell ref="L254:M254"/>
    <mergeCell ref="L256:M256"/>
    <mergeCell ref="L255:M255"/>
    <mergeCell ref="L252:M252"/>
    <mergeCell ref="L47:M47"/>
    <mergeCell ref="L43:M43"/>
    <mergeCell ref="L46:M46"/>
    <mergeCell ref="L145:M145"/>
    <mergeCell ref="L64:M64"/>
    <mergeCell ref="L65:M65"/>
    <mergeCell ref="L67:M67"/>
    <mergeCell ref="L66:M66"/>
    <mergeCell ref="L125:M125"/>
    <mergeCell ref="L84:M84"/>
    <mergeCell ref="L51:M51"/>
    <mergeCell ref="L59:M59"/>
    <mergeCell ref="L82:M82"/>
    <mergeCell ref="L57:M57"/>
    <mergeCell ref="L68:M68"/>
    <mergeCell ref="L80:M80"/>
    <mergeCell ref="L77:M77"/>
    <mergeCell ref="L71:M71"/>
    <mergeCell ref="L79:M79"/>
    <mergeCell ref="C9:I9"/>
    <mergeCell ref="L40:M40"/>
    <mergeCell ref="L54:M54"/>
    <mergeCell ref="L55:M55"/>
    <mergeCell ref="L24:M24"/>
    <mergeCell ref="L28:M28"/>
    <mergeCell ref="L31:M31"/>
    <mergeCell ref="L41:M41"/>
    <mergeCell ref="L45:M45"/>
    <mergeCell ref="L22:M22"/>
    <mergeCell ref="L19:M19"/>
    <mergeCell ref="L133:M133"/>
    <mergeCell ref="L56:M56"/>
    <mergeCell ref="L61:M61"/>
    <mergeCell ref="L74:M74"/>
    <mergeCell ref="L60:M60"/>
    <mergeCell ref="L62:M62"/>
    <mergeCell ref="L63:M63"/>
    <mergeCell ref="L70:M70"/>
    <mergeCell ref="L42:M42"/>
    <mergeCell ref="L266:M266"/>
    <mergeCell ref="L227:M227"/>
    <mergeCell ref="L228:M228"/>
    <mergeCell ref="L234:M234"/>
    <mergeCell ref="L235:M235"/>
    <mergeCell ref="L242:M242"/>
    <mergeCell ref="L243:M243"/>
    <mergeCell ref="L236:M236"/>
    <mergeCell ref="L247:M247"/>
    <mergeCell ref="L230:M230"/>
    <mergeCell ref="L271:M271"/>
    <mergeCell ref="L275:M275"/>
    <mergeCell ref="L283:M283"/>
    <mergeCell ref="L292:M292"/>
    <mergeCell ref="L276:M276"/>
    <mergeCell ref="L274:M274"/>
    <mergeCell ref="L291:M291"/>
    <mergeCell ref="L435:M435"/>
    <mergeCell ref="L447:M447"/>
    <mergeCell ref="L401:M401"/>
    <mergeCell ref="L397:N397"/>
    <mergeCell ref="L405:M405"/>
    <mergeCell ref="L412:M412"/>
    <mergeCell ref="L414:M414"/>
    <mergeCell ref="L425:M425"/>
    <mergeCell ref="L434:M434"/>
    <mergeCell ref="L467:M467"/>
    <mergeCell ref="L497:M497"/>
    <mergeCell ref="L488:M488"/>
    <mergeCell ref="L476:M476"/>
    <mergeCell ref="L512:M512"/>
    <mergeCell ref="L468:M468"/>
    <mergeCell ref="L469:M469"/>
    <mergeCell ref="A630:J630"/>
    <mergeCell ref="A631:J631"/>
    <mergeCell ref="L599:M599"/>
    <mergeCell ref="A633:J633"/>
    <mergeCell ref="L559:M559"/>
    <mergeCell ref="L597:M597"/>
    <mergeCell ref="A621:Q621"/>
    <mergeCell ref="L602:M602"/>
    <mergeCell ref="L591:N591"/>
    <mergeCell ref="L601:M601"/>
    <mergeCell ref="A629:J629"/>
    <mergeCell ref="L470:M470"/>
    <mergeCell ref="L521:M521"/>
    <mergeCell ref="L598:M598"/>
    <mergeCell ref="L515:M515"/>
    <mergeCell ref="A615:J615"/>
    <mergeCell ref="L526:M526"/>
    <mergeCell ref="A614:J614"/>
    <mergeCell ref="L499:M499"/>
    <mergeCell ref="L603:M603"/>
    <mergeCell ref="A624:J624"/>
    <mergeCell ref="L267:M267"/>
    <mergeCell ref="L268:M268"/>
    <mergeCell ref="L280:M280"/>
    <mergeCell ref="L298:M298"/>
    <mergeCell ref="A626:J626"/>
    <mergeCell ref="L460:M460"/>
    <mergeCell ref="L423:M423"/>
    <mergeCell ref="L534:M534"/>
    <mergeCell ref="L562:M5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90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237" bestFit="1" customWidth="1"/>
    <col min="7" max="7" width="9.57421875" style="237" bestFit="1" customWidth="1"/>
    <col min="8" max="8" width="13.57421875" style="237" customWidth="1"/>
    <col min="9" max="9" width="19.140625" style="237" customWidth="1"/>
    <col min="10" max="10" width="9.7109375" style="237" customWidth="1"/>
    <col min="11" max="11" width="9.8515625" style="237" customWidth="1"/>
    <col min="12" max="12" width="10.7109375" style="237" customWidth="1"/>
    <col min="13" max="13" width="10.140625" style="237" customWidth="1"/>
    <col min="14" max="18" width="10.421875" style="237" customWidth="1"/>
  </cols>
  <sheetData>
    <row r="1" spans="1:18" ht="12.75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2017-08-08T07:50:41Z</cp:lastPrinted>
  <dcterms:created xsi:type="dcterms:W3CDTF">2014-12-01T12:56:38Z</dcterms:created>
  <dcterms:modified xsi:type="dcterms:W3CDTF">2017-09-25T17:50:07Z</dcterms:modified>
  <cp:category/>
  <cp:version/>
  <cp:contentType/>
  <cp:contentStatus/>
</cp:coreProperties>
</file>