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'List1'!$A$1:$R$165</definedName>
    <definedName name="_xlnm.Print_Area" localSheetId="1">'List2'!$A$1:$X$630</definedName>
  </definedNames>
  <calcPr fullCalcOnLoad="1"/>
</workbook>
</file>

<file path=xl/sharedStrings.xml><?xml version="1.0" encoding="utf-8"?>
<sst xmlns="http://schemas.openxmlformats.org/spreadsheetml/2006/main" count="1436" uniqueCount="687">
  <si>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</si>
  <si>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</si>
  <si>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</si>
  <si>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</si>
  <si>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</si>
  <si>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</si>
  <si>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</si>
  <si>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</si>
  <si>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</si>
  <si>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</si>
  <si>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</si>
  <si>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</si>
  <si>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</si>
  <si>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</si>
  <si>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</si>
  <si>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</si>
  <si>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</si>
  <si>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</si>
  <si>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</si>
  <si>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</si>
  <si>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</si>
  <si>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</si>
  <si>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</si>
  <si>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</si>
  <si>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</si>
  <si>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</si>
  <si>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</si>
  <si>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</si>
  <si>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</si>
  <si>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</si>
  <si>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</si>
  <si>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</si>
  <si>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</si>
  <si>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</si>
  <si>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</si>
  <si>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</si>
  <si>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</si>
  <si>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</si>
  <si>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</si>
  <si>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</si>
  <si>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</si>
  <si>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</si>
  <si>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</si>
  <si>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</si>
  <si>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</si>
  <si>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</si>
  <si>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</si>
  <si>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</si>
  <si>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</si>
  <si>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</si>
  <si>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</si>
  <si>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</si>
  <si>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</si>
  <si>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</si>
  <si>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</si>
  <si>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</si>
  <si>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</si>
  <si>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</si>
  <si>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</si>
  <si>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</si>
  <si>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</si>
  <si>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</si>
  <si>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</si>
  <si>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</si>
  <si>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</si>
  <si>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</si>
  <si>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</si>
  <si>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</si>
  <si>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</si>
  <si>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</si>
  <si>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</si>
  <si>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</si>
  <si>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</si>
  <si>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</si>
  <si>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</si>
  <si>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</si>
  <si>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</si>
  <si>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</si>
  <si>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</si>
  <si>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</si>
  <si>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</si>
  <si>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</si>
  <si>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</si>
  <si>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</si>
  <si>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</si>
  <si>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</si>
  <si>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</si>
  <si>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</si>
  <si>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</si>
  <si>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</si>
  <si>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</si>
  <si>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</si>
  <si>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</si>
  <si>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</si>
  <si>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</si>
  <si>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</si>
  <si>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</si>
  <si>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</si>
  <si>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</si>
  <si>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</si>
  <si>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</si>
  <si>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</si>
  <si>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</si>
  <si>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</si>
  <si>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</si>
  <si>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</si>
  <si>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</si>
  <si>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</si>
  <si>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</si>
  <si>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</si>
  <si>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</si>
  <si>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</si>
  <si>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</si>
  <si>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</si>
  <si>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</si>
  <si>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</si>
  <si>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</si>
  <si>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</si>
  <si>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</si>
  <si>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</si>
  <si>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</si>
  <si>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</si>
  <si>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</si>
  <si>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</si>
  <si>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</si>
  <si>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</si>
  <si>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</si>
  <si>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</si>
  <si>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</si>
  <si>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</si>
  <si>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</si>
  <si>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</si>
  <si>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</si>
  <si>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</si>
  <si>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</si>
  <si>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</si>
  <si>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</si>
  <si>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</si>
  <si>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</si>
  <si>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</si>
  <si>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</si>
  <si>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</si>
  <si>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</si>
  <si>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</si>
  <si>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</si>
  <si>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</si>
  <si>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</si>
  <si>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</si>
  <si>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</si>
  <si>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intelektualne usluge-održavanje digitalne arhive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</si>
  <si>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</si>
  <si>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</si>
  <si>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</si>
  <si>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</si>
  <si>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</si>
  <si>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</si>
  <si>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</si>
  <si>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</si>
  <si>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</si>
  <si>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</si>
  <si>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</si>
  <si>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</si>
  <si>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</si>
  <si>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</si>
  <si>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Oprema za ostale namjene - košare za smeće</t>
  </si>
  <si>
    <t>Oprema za ostale namjene - kolica za čistače</t>
  </si>
  <si>
    <t>2014.</t>
  </si>
  <si>
    <t>2015.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</si>
  <si>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</si>
  <si>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</si>
  <si>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</si>
  <si>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</si>
  <si>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</si>
  <si>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</si>
  <si>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</si>
  <si>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</si>
  <si>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</si>
  <si>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</si>
  <si>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</si>
  <si>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</si>
  <si>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</si>
  <si>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</si>
  <si>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</si>
  <si>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</si>
  <si>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</si>
  <si>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</si>
  <si>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</si>
  <si>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</si>
  <si>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</si>
  <si>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</si>
  <si>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</si>
  <si>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</si>
  <si>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</si>
  <si>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</si>
  <si>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</si>
  <si>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</si>
  <si>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</si>
  <si>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 xml:space="preserve">Izvršno tijelo </t>
  </si>
  <si>
    <t>Poslovi deratizacije i dezinsekcije,veterinarstva i zdrav.usluge</t>
  </si>
  <si>
    <t>Marko Sladaković</t>
  </si>
  <si>
    <t>T500003</t>
  </si>
  <si>
    <t>Funkcijska klasifikacija:03-Javni red i sigurnost</t>
  </si>
  <si>
    <t>Funkcijska klasifikacija 09-Obrazovanje</t>
  </si>
  <si>
    <t>T150002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</si>
  <si>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</si>
  <si>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</si>
  <si>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</si>
  <si>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</si>
  <si>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</si>
  <si>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</si>
  <si>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</si>
  <si>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</si>
  <si>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</si>
  <si>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</si>
  <si>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</si>
  <si>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</si>
  <si>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</si>
  <si>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</si>
  <si>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</si>
  <si>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</si>
  <si>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</si>
  <si>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</si>
  <si>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</si>
  <si>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</si>
  <si>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</si>
  <si>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</si>
  <si>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</si>
  <si>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</si>
  <si>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</si>
  <si>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</si>
  <si>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</si>
  <si>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</si>
  <si>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</si>
  <si>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</si>
  <si>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</si>
  <si>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</si>
  <si>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</si>
  <si>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</si>
  <si>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</si>
  <si>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</si>
  <si>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</si>
  <si>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</si>
  <si>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</si>
  <si>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</si>
  <si>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</si>
  <si>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</si>
  <si>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</si>
  <si>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</si>
  <si>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</si>
  <si>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</si>
  <si>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</si>
  <si>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</si>
  <si>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</si>
  <si>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</si>
  <si>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</si>
  <si>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</si>
  <si>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</si>
  <si>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</si>
  <si>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</si>
  <si>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</si>
  <si>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</si>
  <si>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</si>
  <si>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</si>
  <si>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</si>
  <si>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</si>
  <si>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</si>
  <si>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</si>
  <si>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</si>
  <si>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</si>
  <si>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</si>
  <si>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</si>
  <si>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</si>
  <si>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</si>
  <si>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</si>
  <si>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</si>
  <si>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</si>
  <si>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</si>
  <si>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</si>
  <si>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</si>
  <si>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</si>
  <si>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</si>
  <si>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</si>
  <si>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</si>
  <si>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</si>
  <si>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</si>
  <si>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Subvenc. trg.društ.,poljoprivrednicima izvan javn. Sekt.</t>
  </si>
  <si>
    <t>Subvencije poljoprivrednicima i obrtnicima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</si>
  <si>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</si>
  <si>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</si>
  <si>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</si>
  <si>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</si>
  <si>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</si>
  <si>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</si>
  <si>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</si>
  <si>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</si>
  <si>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</si>
  <si>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</si>
  <si>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</si>
  <si>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</si>
  <si>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</si>
  <si>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</si>
  <si>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</si>
  <si>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</si>
  <si>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</si>
  <si>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</si>
  <si>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</si>
  <si>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</si>
  <si>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</si>
  <si>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</si>
  <si>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</si>
  <si>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</si>
  <si>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</si>
  <si>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</si>
  <si>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</si>
  <si>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</si>
  <si>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</si>
  <si>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</si>
  <si>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</si>
  <si>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</si>
  <si>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</si>
  <si>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</si>
  <si>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</si>
  <si>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</si>
  <si>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</si>
  <si>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</si>
  <si>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</si>
  <si>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</si>
  <si>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</si>
  <si>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</si>
  <si>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</si>
  <si>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</si>
  <si>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</si>
  <si>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</si>
  <si>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</si>
  <si>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</si>
  <si>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</si>
  <si>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</si>
  <si>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</si>
  <si>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</si>
  <si>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</si>
  <si>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</si>
  <si>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uređenje Trga P.Preradovića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</si>
  <si>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</si>
  <si>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</si>
  <si>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</si>
  <si>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</si>
  <si>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</si>
  <si>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</si>
  <si>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</si>
  <si>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</si>
  <si>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</si>
  <si>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</si>
  <si>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</si>
  <si>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</si>
  <si>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</si>
  <si>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</si>
  <si>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</si>
  <si>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</si>
  <si>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</si>
  <si>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</si>
  <si>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</si>
  <si>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</si>
  <si>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</si>
  <si>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PROGRAM 24</t>
  </si>
  <si>
    <t>A100241</t>
  </si>
  <si>
    <t xml:space="preserve">Tekuće donacije </t>
  </si>
  <si>
    <t>PROGRAM  25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</si>
  <si>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</si>
  <si>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</si>
  <si>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</si>
  <si>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</si>
  <si>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</si>
  <si>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</si>
  <si>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</si>
  <si>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</si>
  <si>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</si>
  <si>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</si>
  <si>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</si>
  <si>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PROGRAM 28</t>
  </si>
  <si>
    <t>A100272</t>
  </si>
  <si>
    <t xml:space="preserve"> Pomoć starim i nemoćnim osobama-u kući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</si>
  <si>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</si>
  <si>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</si>
  <si>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</si>
  <si>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</si>
  <si>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</si>
  <si>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</si>
  <si>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URBROJ:2182/16-01-14-1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</si>
  <si>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</si>
  <si>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</si>
  <si>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</si>
  <si>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</si>
  <si>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</si>
  <si>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</si>
  <si>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</si>
  <si>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</si>
  <si>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</si>
  <si>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</si>
  <si>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</si>
  <si>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</si>
  <si>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</si>
  <si>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</si>
  <si>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</si>
  <si>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</si>
  <si>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</si>
  <si>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</si>
  <si>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</si>
  <si>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</si>
  <si>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</si>
  <si>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</si>
  <si>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</si>
  <si>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</si>
  <si>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</si>
  <si>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</si>
  <si>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</si>
  <si>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</si>
  <si>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</si>
  <si>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</si>
  <si>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</si>
  <si>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</si>
  <si>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</si>
  <si>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</si>
  <si>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</si>
  <si>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</si>
  <si>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</si>
  <si>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</si>
  <si>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</si>
  <si>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</si>
  <si>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</si>
  <si>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</si>
  <si>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</si>
  <si>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</si>
  <si>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</si>
  <si>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</si>
  <si>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</si>
  <si>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</si>
  <si>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</si>
  <si>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</si>
  <si>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Članak 2.</t>
  </si>
  <si>
    <t>U tekuću pričuvu Proračuna izdvaja se 10.000,00 kuna.</t>
  </si>
  <si>
    <t>Članak 3.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</si>
  <si>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</si>
  <si>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</si>
  <si>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</si>
  <si>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</si>
  <si>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</si>
  <si>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</si>
  <si>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</si>
  <si>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</si>
  <si>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</si>
  <si>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</si>
  <si>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</si>
  <si>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</si>
  <si>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</si>
  <si>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</si>
  <si>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</si>
  <si>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</si>
  <si>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</si>
  <si>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</si>
  <si>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</si>
  <si>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</si>
  <si>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</si>
  <si>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</si>
  <si>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</si>
  <si>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</si>
  <si>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</si>
  <si>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</si>
  <si>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</si>
  <si>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</si>
  <si>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Donacije od pravnih i fiz.osoba izvan opće države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</si>
  <si>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</si>
  <si>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</si>
  <si>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</si>
  <si>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</si>
  <si>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</si>
  <si>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</si>
  <si>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</si>
  <si>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</si>
  <si>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</si>
  <si>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</si>
  <si>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</si>
  <si>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</si>
  <si>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</si>
  <si>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</si>
  <si>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</si>
  <si>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</si>
  <si>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</si>
  <si>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</si>
  <si>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</si>
  <si>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</si>
  <si>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</si>
  <si>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</si>
  <si>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</si>
  <si>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</si>
  <si>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</si>
  <si>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</si>
  <si>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</si>
  <si>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</si>
  <si>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</si>
  <si>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</si>
  <si>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</si>
  <si>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</si>
  <si>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</si>
  <si>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</si>
  <si>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</si>
  <si>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</si>
  <si>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</si>
  <si>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Donacije  -uključujući i  prihode od fizičkih osoba,neprofitnih organ.trgov.društava i ostalih subjekata izvan općeg proračuna</t>
  </si>
  <si>
    <t>Prihodi od prodaje ili zamjne nefinancijske imovine i naknade s naslova osiguranja (i one od prodaje ili zamjene nef.imov. I od nakn.štete s osnova osiguranja)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</si>
  <si>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</si>
  <si>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</si>
  <si>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</si>
  <si>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</si>
  <si>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</si>
  <si>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</si>
  <si>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</si>
  <si>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</si>
  <si>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</si>
  <si>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</si>
  <si>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</si>
  <si>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</si>
  <si>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</si>
  <si>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</si>
  <si>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</si>
  <si>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</si>
  <si>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</si>
  <si>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</si>
  <si>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</si>
  <si>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</si>
  <si>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</si>
  <si>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</si>
  <si>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</si>
  <si>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</si>
  <si>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</si>
  <si>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</si>
  <si>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</si>
  <si>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</si>
  <si>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</si>
  <si>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</si>
  <si>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Naknade - izbori za VSNM</t>
  </si>
  <si>
    <t>Usluge tekućeg i inv.održavanja - groblja i spomen ploče</t>
  </si>
  <si>
    <t>Odvoz glomaznog otpada</t>
  </si>
  <si>
    <t>Naknade građanima i kućanstvima - pogrebni troškovi</t>
  </si>
  <si>
    <t>Prometnice u Novom naselju Kistanje 1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</si>
  <si>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</si>
  <si>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</si>
  <si>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</si>
  <si>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</si>
  <si>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</si>
  <si>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</si>
  <si>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</si>
  <si>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</si>
  <si>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</si>
  <si>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</si>
  <si>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</si>
  <si>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</si>
  <si>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</si>
  <si>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</si>
  <si>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>financiranja za 2015. godinu kako slijedi: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</si>
  <si>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</si>
  <si>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</si>
  <si>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</si>
  <si>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</si>
  <si>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Plan razvojnih programa Općine Kistanje</t>
  </si>
  <si>
    <t>za razdoblje 2015.-2017.godina</t>
  </si>
  <si>
    <t>Planom razvojnih programa definiraju se ciljevi i prioriteti razvoja Općine Kistanje povezani programskom i organizacijskom klasifikacijom proračuna.</t>
  </si>
  <si>
    <t>Planom razvojnih programa predviđeni su projekti i aktivnosti za koje su Proračunom osigurana sredstva u okviru razvojnih programa :</t>
  </si>
  <si>
    <t>PROGRAM</t>
  </si>
  <si>
    <t>Ciljevi 
programa</t>
  </si>
  <si>
    <t>Plan
2015.</t>
  </si>
  <si>
    <t>Projekcija
2016.</t>
  </si>
  <si>
    <t>Projekcija
2017.</t>
  </si>
  <si>
    <t>Izvori financiranja 2015.-2017.</t>
  </si>
  <si>
    <t>MRRFEU</t>
  </si>
  <si>
    <t>N.P.Krka</t>
  </si>
  <si>
    <t>Rashod.za nabavu neproizvedene dugotrajne
 imovine</t>
  </si>
  <si>
    <t>Izvedba nogostupa.</t>
  </si>
  <si>
    <t>Izvedba nogostupa</t>
  </si>
  <si>
    <t>Obnova i prenamjena starih kamenih zgrada za poslovne svrhe sa uređenjem trga P.Preradovića i Trga sv.Nikole .</t>
  </si>
  <si>
    <t>Izgradnja  prometnica u Novom naselju
"Kistanje 1".</t>
  </si>
  <si>
    <t>Završetak komunalnog 
opremanja novog naselja
"Kistanje 1"</t>
  </si>
  <si>
    <t>Dovršetak izgradnje
prometnica u novom naselju "Kistanje 1" II.-faza,
preostali dio-asfaltiranje kolovoza i izvedba nogostupa.</t>
  </si>
  <si>
    <t>Cesta-Ulica Hrvatskih branitelja
 (nogostup)</t>
  </si>
  <si>
    <t>Uređenje Centra za posjetitelje
 NP.Krka</t>
  </si>
  <si>
    <t>Osiguranje dovoljne količine pitke vode za stanovnike sela,što će poboljšati i olakšati život ljudi .</t>
  </si>
  <si>
    <t>Sanacija i modernizacija nerazavrstanih cesta .</t>
  </si>
  <si>
    <t>Sanirati i modernizirati seoske nerazvrstane ceste prema odgovarajućoj planskoj dokumentaciji.</t>
  </si>
  <si>
    <t>Uz vlastita sredstva povlačenje i sredstava iz drugih izvora financiranja kako bi se izvelo što više radova na koji način će se povećati  ukupna dužina moderniziranih nerazvrstanih cesta na području općine.</t>
  </si>
  <si>
    <t>Mogućnost da se ŽUC uključi radove kako bi pored nogostupa bio obnovljen i kolovoz te županijske ceste.</t>
  </si>
  <si>
    <t>Mogućnost uključivanja Hrvatskih cesta u obnovu kolovoza te državne ceste ,uz izvedbu nogostupa i oborinske odvodnje .</t>
  </si>
  <si>
    <t>Izvesti što više radova u što kraćem roku uz uključivanje više izvora financiranja u realizaciju projekta.</t>
  </si>
  <si>
    <t>Osiguranje novčanih sredstava 
iz više izvora financiranja za što brže i što obuhvatnije izvođenje radova ,te brzo stavljanje u funkciju poslovne prostore objekta.</t>
  </si>
  <si>
    <t>Izgradnja Ruralnog poduzetničkog centra/inkubatora"Krka",Kistanje</t>
  </si>
  <si>
    <t>Modernizirati postojeći 
IMHOF taložnik u pročistač otpadnih voda za 2000 ES</t>
  </si>
  <si>
    <t>Osigurati sredstva iz drugih 
izvora financiranja,brzop
 stavljanje u funkciju uređaja
 nakon zaršetka radova ,
osigurati visok stupanj 
pročiščavanja fekalnih voda.</t>
  </si>
  <si>
    <t>Fekalna kanalizacija -
 ul.dr. F.Tuđmana</t>
  </si>
  <si>
    <t>Cesta-Ulica Nikole Tesle 
(nogostup)</t>
  </si>
  <si>
    <t>Izvedba fekalne  kanalizacije .</t>
  </si>
  <si>
    <t>Izvedba mjesnog vodovoda 
za zaseok Reljići.</t>
  </si>
  <si>
    <t>16.300.00</t>
  </si>
  <si>
    <t>Općina
Kistanje</t>
  </si>
  <si>
    <t>Vodovod 
i odvodnja
d.o.o. 
Šibenik</t>
  </si>
  <si>
    <t>1000 m novoizgrađenih 
kolektora fekalne kanalizacije
na koju će se priključiti sve
obiteljske kuće koje izlaze na tu ulicu (D 59),čime će se povećati bolja komunalna opremljenost mjesta Kistanja.</t>
  </si>
  <si>
    <t>Odobravanje traženih sredstava za izgradnju objekta, nakon što 
se budu dobile potrebne dozvole  za gradnju.</t>
  </si>
  <si>
    <t>Na dijelu  lokaciji uz postojeće odlagalište komunalnog otpada I.kategorije "Macure",izvesti reciklažno , dvorište.</t>
  </si>
  <si>
    <t>Izgradnja građevine  poslovne namjene.</t>
  </si>
  <si>
    <t>FZOEU</t>
  </si>
  <si>
    <t>Na temelju članka 14. Zakona o proračunu ("Narodne novine",broj 87/08,136/12) i članka 32. Statuta Općine Kistanje ("Službeni vjesnik Šibensko-kninske županije" br.8/09,15/10,4/13),Općinsko vijeće</t>
  </si>
  <si>
    <t>Glavni ciljevi razvojnih programa Općine Kistanje su osiguranje preduvjeta za razvoj Općine Kistanje kao  turističke destinacije ,osiguranje najviših standarda u  stanovništva za objektima komunalne
 potreba  stanovništva za objektima komunalne infrastrukture(ceste,voda,struja,kanalizacijjavnih) i potreba stanovništvau zadovoljavanju javnih potreba</t>
  </si>
  <si>
    <t>infrastrukture - komunalnim uređenjem .</t>
  </si>
  <si>
    <t>Izgradnja pročistača otpadnih 
voda</t>
  </si>
  <si>
    <t>Građevinski radovi 
na uređenju lokve Lalića</t>
  </si>
  <si>
    <t>Sanacija zida ograde lokve lalića.</t>
  </si>
  <si>
    <t>Osiguranje bezbrižnog prometa cestom uz lokvu lalića.</t>
  </si>
  <si>
    <t>Aktivnos/
Projekt</t>
  </si>
  <si>
    <t xml:space="preserve">Plan razvojnih programa  sadržan je u članku 4. Posebnog dijela Proračuna Općine Kistanje za 2015.godinu sa projekcijama proračuna za 2016. i 2017.godinu, gdje je razvrstan  prema </t>
  </si>
  <si>
    <t xml:space="preserve">programskoj, ekonomskoj i financijskoj klasifikaciji, a zbirni i tablični prikaz rashoda Plana razvojnih programa prikazan je u članku 5. navedenog proračuna i čini njegov sastavni dio </t>
  </si>
  <si>
    <t>01.siječnja 2015.godine.</t>
  </si>
  <si>
    <t>Prenamjena postojećeg 
dijela zgrade i dvorišta 
za autokamp odmorište</t>
  </si>
  <si>
    <t>Prenamjena dijela postojeće zgrade u vlasništvu Općine Kistanje-bivša Općinska uprava i dvorišta ispred te zgrade u ul.dr.F.Tuđmana 101,Kistanje.</t>
  </si>
  <si>
    <t>Povećanje broja objekata poslovne i turističke namjena i poboljšanje uvjeta za razvoj turizma.</t>
  </si>
  <si>
    <t>Ministar.
turizma</t>
  </si>
  <si>
    <t>Općinsko vijeće Općine Kistanje</t>
  </si>
  <si>
    <t>31)</t>
  </si>
  <si>
    <t>Plan razvojnih programa za 2015.godinu sa projecijom za 2016. i 2017.g. stupa na snagu prvog dana od dana objave u  "Službenom vjesniku Šibensko-kninske županije", a primjenjuje se od .</t>
  </si>
  <si>
    <t>KLASA:400-06/14-01/5</t>
  </si>
  <si>
    <t>Kistanje,18.prosinca 2014.</t>
  </si>
  <si>
    <t>Općine Kistanje ,na 10.sjednici održanoj 18.prosinca 2014.godine, donosi</t>
  </si>
  <si>
    <t>Izvršenje</t>
  </si>
  <si>
    <t>Izvorni plan</t>
  </si>
  <si>
    <t>Tekući plan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</si>
  <si>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</si>
  <si>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</si>
  <si>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</si>
  <si>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</si>
  <si>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Indeks</t>
  </si>
  <si>
    <t>4</t>
  </si>
  <si>
    <t>5</t>
  </si>
  <si>
    <t>6</t>
  </si>
  <si>
    <t>Rashodi za nabavu proizv.dugotrajne imovine</t>
  </si>
  <si>
    <t>Obnova kućice za MO Varivode - Nunić</t>
  </si>
  <si>
    <t>Pregled stanja i izvješće o javnoj rasvjeti</t>
  </si>
  <si>
    <t>4/1</t>
  </si>
  <si>
    <t>4/3</t>
  </si>
  <si>
    <t>Na temelju članka 12 i 110. Zakona o proračunu ("Narodne novine",broj 87/08,136/12,15/15) ,članka 15.Pravilnika  o</t>
  </si>
  <si>
    <t>polugodišnjem i godišnjem izvještaju o izvršenju proračuna ("Narodne novine",br.24/2013) i članka 32.Statuta Općine Kistanje</t>
  </si>
  <si>
    <t xml:space="preserve">                                  GODIŠNJI IZVJEŠTAJ</t>
  </si>
  <si>
    <t xml:space="preserve"> o izvršenju Proračuna Općine Kistanje za razdoblje</t>
  </si>
  <si>
    <t xml:space="preserve">                                                      siječanj - prosinac 2015. godine</t>
  </si>
  <si>
    <t>sastoji se od:</t>
  </si>
  <si>
    <t>1.Opći dio proračuna</t>
  </si>
  <si>
    <t>2.Posebni dio proračuna</t>
  </si>
  <si>
    <t>3.Izvještaj o zaduživanju</t>
  </si>
  <si>
    <t>4.Izvještaj o korištenju proračunske zalihe</t>
  </si>
  <si>
    <t>5.Izvještaj o danim jamstvima</t>
  </si>
  <si>
    <t>6.Obrazloženje ostvarenja prihoda i primitaka,rashoda i izdataka</t>
  </si>
  <si>
    <t>7.Višak/manjak proračuna</t>
  </si>
  <si>
    <t>sažetak:</t>
  </si>
  <si>
    <t>A.Račun prihoda  i rashoda</t>
  </si>
  <si>
    <t>B.Račun financiranja</t>
  </si>
  <si>
    <t>C.Raspoloživa sredstva iz prethodnih godina</t>
  </si>
  <si>
    <t>Godišnji izvještaj o izvršenju Proračuna Općine Kistanje za razdoblje od 1. siječnja 2015. do 31. prosinca  2015. g.</t>
  </si>
  <si>
    <t>Izvršenje I-XII.</t>
  </si>
  <si>
    <t>Tekuće pomoći od ostalih subjekata- NP Krka</t>
  </si>
  <si>
    <t>Tekuće pomoći od ostalih subjekata-SNV</t>
  </si>
  <si>
    <t>Potpore iz proračuna-DUOSZ</t>
  </si>
  <si>
    <t>URBROJ:2182/16-01-16-1</t>
  </si>
  <si>
    <t xml:space="preserve">("Službeni vjesnik Šibensko-kninske županije",br.8/09,15/10,4/13),Općinsko vijeće Općine Kistanje na 19. sjednici od </t>
  </si>
  <si>
    <t>II. POSEBNI DIO PRORAČUNA</t>
  </si>
  <si>
    <t xml:space="preserve"> kako slijedi:</t>
  </si>
  <si>
    <t>za razdoblje od 01.siječnja 2015. do 31.prosinca 2015.</t>
  </si>
  <si>
    <r>
      <t>Rashodi poslovanja i rashodi za nabavu nefinancijske imovine u Proračunu, u ukupnom iznosu od</t>
    </r>
    <r>
      <rPr>
        <b/>
        <sz val="9"/>
        <rFont val="Arial"/>
        <family val="2"/>
      </rPr>
      <t xml:space="preserve"> 5.876.597 </t>
    </r>
    <r>
      <rPr>
        <sz val="9"/>
        <rFont val="Arial"/>
        <family val="2"/>
      </rPr>
      <t xml:space="preserve">kuna raspoređuju se po nositeljima i korisnicima u Posebnom dijelu Proračuna kako </t>
    </r>
  </si>
  <si>
    <t>3. Izvještaj o zaduživanju</t>
  </si>
  <si>
    <t>Općina Kistanje se u 2015.godini nije zaduživala.</t>
  </si>
  <si>
    <t>Općina Kistanje u 2015.godini nije koristila proračunske zalihe.</t>
  </si>
  <si>
    <t>Općina Kistanje u 2015.godini nije davala niti primala jamstva.</t>
  </si>
  <si>
    <r>
      <t>6.</t>
    </r>
    <r>
      <rPr>
        <b/>
        <u val="single"/>
        <sz val="8"/>
        <rFont val="Arial"/>
        <family val="2"/>
      </rPr>
      <t>Obrazloženje ostvarenih prihoda i primitaka, rashoda i izdataka</t>
    </r>
  </si>
  <si>
    <t>i na internetskoj stranici Općine Kistanje www.kistanje.hr</t>
  </si>
  <si>
    <t xml:space="preserve">             OPĆINA KISTANJE - OPĆINSKO VIJEĆE</t>
  </si>
  <si>
    <t xml:space="preserve">           PREDSJEDNIK</t>
  </si>
  <si>
    <t xml:space="preserve">           Marko Sladaković</t>
  </si>
  <si>
    <t xml:space="preserve">Godišnji izvještaj o izvršenju Proračuna Općine Kistanje za period od 01.siječnja 2015.do 31.prosinca 2015. godine objavit će se u "Službenom vjesniku Šibensko-kninske županije" </t>
  </si>
  <si>
    <t>nisu realizirali u 2015.g. te će rashodi za iste teretiti 2016.godinu.</t>
  </si>
  <si>
    <t xml:space="preserve">Iz godišnjeg Izvještaja o izvršenju proračuna, vidljivo je da su ostvareni prihodi u iznosu od 90% planiranih i rashodi u iznosu od 85% planiranih. Rashodi su izvršeni u manjem postotku jer se troškovi za modernizaciju nerazvrstanih cesta  </t>
  </si>
  <si>
    <t>KLASA:400-05/16-1/2</t>
  </si>
  <si>
    <t>od 23.svibnja 2016.g., donosi</t>
  </si>
  <si>
    <t>Kistanje, 23. svibnja 2016.g.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</si>
</sst>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22" borderId="0" xfId="0" applyFont="1" applyFill="1" applyAlignment="1" applyProtection="1">
      <alignment/>
      <protection locked="0"/>
    </xf>
    <xf numFmtId="0" fontId="21" fillId="22" borderId="10" xfId="0" applyFont="1" applyFill="1" applyBorder="1" applyAlignment="1" applyProtection="1">
      <alignment horizontal="center"/>
      <protection locked="0"/>
    </xf>
    <xf numFmtId="0" fontId="21" fillId="22" borderId="10" xfId="0" applyFont="1" applyFill="1" applyBorder="1" applyAlignment="1" applyProtection="1">
      <alignment/>
      <protection locked="0"/>
    </xf>
    <xf numFmtId="16" fontId="21" fillId="22" borderId="10" xfId="0" applyNumberFormat="1" applyFont="1" applyFill="1" applyBorder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3" fontId="22" fillId="5" borderId="15" xfId="0" applyNumberFormat="1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3" fontId="22" fillId="24" borderId="10" xfId="0" applyNumberFormat="1" applyFont="1" applyFill="1" applyBorder="1" applyAlignment="1" applyProtection="1">
      <alignment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3" fontId="22" fillId="5" borderId="18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0" fontId="22" fillId="5" borderId="17" xfId="0" applyFont="1" applyFill="1" applyBorder="1" applyAlignment="1" applyProtection="1">
      <alignment/>
      <protection locked="0"/>
    </xf>
    <xf numFmtId="3" fontId="22" fillId="5" borderId="17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3" fontId="22" fillId="24" borderId="13" xfId="0" applyNumberFormat="1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3" fontId="22" fillId="5" borderId="21" xfId="0" applyNumberFormat="1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3" fontId="22" fillId="7" borderId="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2" fillId="0" borderId="11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2" fillId="5" borderId="25" xfId="0" applyNumberFormat="1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3" fontId="22" fillId="7" borderId="0" xfId="0" applyNumberFormat="1" applyFont="1" applyFill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3" fontId="28" fillId="22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wrapText="1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0" fontId="21" fillId="22" borderId="10" xfId="0" applyFont="1" applyFill="1" applyBorder="1" applyAlignment="1">
      <alignment/>
    </xf>
    <xf numFmtId="3" fontId="21" fillId="22" borderId="11" xfId="0" applyNumberFormat="1" applyFont="1" applyFill="1" applyBorder="1" applyAlignment="1">
      <alignment/>
    </xf>
    <xf numFmtId="1" fontId="21" fillId="22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22" borderId="13" xfId="0" applyFont="1" applyFill="1" applyBorder="1" applyAlignment="1">
      <alignment/>
    </xf>
    <xf numFmtId="3" fontId="21" fillId="22" borderId="14" xfId="0" applyNumberFormat="1" applyFont="1" applyFill="1" applyBorder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3" fontId="21" fillId="7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  <xf numFmtId="3" fontId="2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15" borderId="10" xfId="0" applyFont="1" applyFill="1" applyBorder="1" applyAlignment="1">
      <alignment/>
    </xf>
    <xf numFmtId="3" fontId="21" fillId="15" borderId="10" xfId="0" applyNumberFormat="1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0" fontId="33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3" fontId="22" fillId="24" borderId="15" xfId="0" applyNumberFormat="1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3" fontId="22" fillId="0" borderId="15" xfId="0" applyNumberFormat="1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right"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3" fontId="22" fillId="26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2" fillId="3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4" fillId="5" borderId="10" xfId="52" applyFont="1" applyFill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1" fontId="22" fillId="22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22" fillId="22" borderId="13" xfId="0" applyNumberFormat="1" applyFont="1" applyFill="1" applyBorder="1" applyAlignment="1">
      <alignment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10" xfId="0" applyFont="1" applyFill="1" applyBorder="1" applyAlignment="1" applyProtection="1">
      <alignment/>
      <protection locked="0"/>
    </xf>
    <xf numFmtId="0" fontId="23" fillId="7" borderId="0" xfId="0" applyFont="1" applyFill="1" applyAlignment="1" applyProtection="1">
      <alignment/>
      <protection locked="0"/>
    </xf>
    <xf numFmtId="0" fontId="23" fillId="3" borderId="0" xfId="0" applyFont="1" applyFill="1" applyAlignment="1" applyProtection="1">
      <alignment/>
      <protection locked="0"/>
    </xf>
    <xf numFmtId="0" fontId="23" fillId="5" borderId="0" xfId="0" applyFont="1" applyFill="1" applyAlignment="1" applyProtection="1">
      <alignment/>
      <protection locked="0"/>
    </xf>
    <xf numFmtId="0" fontId="23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35" fillId="24" borderId="13" xfId="0" applyNumberFormat="1" applyFont="1" applyFill="1" applyBorder="1" applyAlignment="1" applyProtection="1">
      <alignment/>
      <protection locked="0"/>
    </xf>
    <xf numFmtId="3" fontId="23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3" fontId="23" fillId="24" borderId="12" xfId="0" applyNumberFormat="1" applyFont="1" applyFill="1" applyBorder="1" applyAlignment="1" applyProtection="1">
      <alignment horizontal="right"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0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3" borderId="0" xfId="0" applyNumberFormat="1" applyFont="1" applyFill="1" applyAlignment="1" applyProtection="1">
      <alignment/>
      <protection locked="0"/>
    </xf>
    <xf numFmtId="3" fontId="23" fillId="5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3" fontId="23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24" borderId="0" xfId="0" applyNumberFormat="1" applyFont="1" applyFill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0" borderId="16" xfId="0" applyNumberFormat="1" applyFont="1" applyFill="1" applyBorder="1" applyAlignment="1" applyProtection="1">
      <alignment/>
      <protection locked="0"/>
    </xf>
    <xf numFmtId="3" fontId="23" fillId="5" borderId="2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29" fillId="22" borderId="1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3" fontId="23" fillId="0" borderId="11" xfId="0" applyNumberFormat="1" applyFont="1" applyBorder="1" applyAlignment="1">
      <alignment/>
    </xf>
    <xf numFmtId="3" fontId="31" fillId="0" borderId="10" xfId="0" applyNumberFormat="1" applyFont="1" applyBorder="1" applyAlignment="1">
      <alignment wrapText="1"/>
    </xf>
    <xf numFmtId="3" fontId="31" fillId="0" borderId="11" xfId="0" applyNumberFormat="1" applyFont="1" applyBorder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13" xfId="0" applyFont="1" applyBorder="1" applyAlignment="1">
      <alignment/>
    </xf>
    <xf numFmtId="3" fontId="31" fillId="0" borderId="13" xfId="0" applyNumberFormat="1" applyFont="1" applyBorder="1" applyAlignment="1">
      <alignment wrapText="1"/>
    </xf>
    <xf numFmtId="3" fontId="3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0" fillId="25" borderId="0" xfId="0" applyFill="1" applyAlignment="1">
      <alignment/>
    </xf>
    <xf numFmtId="0" fontId="0" fillId="25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31" fillId="25" borderId="10" xfId="0" applyNumberFormat="1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13" xfId="0" applyFont="1" applyFill="1" applyBorder="1" applyAlignment="1">
      <alignment/>
    </xf>
    <xf numFmtId="0" fontId="36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0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3" fontId="31" fillId="4" borderId="1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10" xfId="0" applyFont="1" applyFill="1" applyBorder="1" applyAlignment="1">
      <alignment/>
    </xf>
    <xf numFmtId="0" fontId="31" fillId="6" borderId="10" xfId="0" applyFont="1" applyFill="1" applyBorder="1" applyAlignment="1">
      <alignment/>
    </xf>
    <xf numFmtId="3" fontId="31" fillId="6" borderId="10" xfId="0" applyNumberFormat="1" applyFont="1" applyFill="1" applyBorder="1" applyAlignment="1">
      <alignment/>
    </xf>
    <xf numFmtId="0" fontId="31" fillId="6" borderId="13" xfId="0" applyFont="1" applyFill="1" applyBorder="1" applyAlignment="1">
      <alignment/>
    </xf>
    <xf numFmtId="0" fontId="36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3" fontId="31" fillId="7" borderId="10" xfId="0" applyNumberFormat="1" applyFont="1" applyFill="1" applyBorder="1" applyAlignment="1">
      <alignment/>
    </xf>
    <xf numFmtId="0" fontId="31" fillId="7" borderId="13" xfId="0" applyFont="1" applyFill="1" applyBorder="1" applyAlignment="1">
      <alignment/>
    </xf>
    <xf numFmtId="3" fontId="31" fillId="7" borderId="13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10" xfId="0" applyFont="1" applyFill="1" applyBorder="1" applyAlignment="1">
      <alignment wrapText="1"/>
    </xf>
    <xf numFmtId="0" fontId="0" fillId="5" borderId="10" xfId="0" applyFont="1" applyFill="1" applyBorder="1" applyAlignment="1">
      <alignment/>
    </xf>
    <xf numFmtId="0" fontId="31" fillId="5" borderId="10" xfId="0" applyFont="1" applyFill="1" applyBorder="1" applyAlignment="1">
      <alignment/>
    </xf>
    <xf numFmtId="3" fontId="31" fillId="5" borderId="10" xfId="0" applyNumberFormat="1" applyFont="1" applyFill="1" applyBorder="1" applyAlignment="1">
      <alignment/>
    </xf>
    <xf numFmtId="0" fontId="31" fillId="5" borderId="13" xfId="0" applyFont="1" applyFill="1" applyBorder="1" applyAlignment="1">
      <alignment/>
    </xf>
    <xf numFmtId="0" fontId="0" fillId="5" borderId="0" xfId="0" applyFont="1" applyFill="1" applyAlignment="1">
      <alignment/>
    </xf>
    <xf numFmtId="3" fontId="31" fillId="4" borderId="13" xfId="0" applyNumberFormat="1" applyFont="1" applyFill="1" applyBorder="1" applyAlignment="1">
      <alignment/>
    </xf>
    <xf numFmtId="3" fontId="0" fillId="6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3" fontId="0" fillId="0" borderId="10" xfId="0" applyNumberFormat="1" applyFont="1" applyBorder="1" applyAlignment="1">
      <alignment/>
    </xf>
    <xf numFmtId="3" fontId="22" fillId="22" borderId="10" xfId="0" applyNumberFormat="1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wrapText="1"/>
      <protection locked="0"/>
    </xf>
    <xf numFmtId="0" fontId="23" fillId="22" borderId="10" xfId="0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2" fillId="0" borderId="22" xfId="0" applyFont="1" applyBorder="1" applyAlignment="1" applyProtection="1">
      <alignment horizontal="left"/>
      <protection locked="0"/>
    </xf>
    <xf numFmtId="3" fontId="22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3" fontId="2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22" borderId="10" xfId="0" applyFont="1" applyFill="1" applyBorder="1" applyAlignment="1" applyProtection="1">
      <alignment horizontal="center"/>
      <protection locked="0"/>
    </xf>
    <xf numFmtId="49" fontId="0" fillId="22" borderId="10" xfId="53" applyNumberFormat="1" applyFont="1" applyFill="1" applyBorder="1" applyAlignment="1" applyProtection="1">
      <alignment horizontal="center"/>
      <protection locked="0"/>
    </xf>
    <xf numFmtId="0" fontId="0" fillId="22" borderId="10" xfId="0" applyFont="1" applyFill="1" applyBorder="1" applyAlignment="1" applyProtection="1">
      <alignment/>
      <protection locked="0"/>
    </xf>
    <xf numFmtId="16" fontId="0" fillId="22" borderId="10" xfId="0" applyNumberFormat="1" applyFont="1" applyFill="1" applyBorder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7" fillId="24" borderId="13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0" fillId="22" borderId="10" xfId="0" applyFont="1" applyFill="1" applyBorder="1" applyAlignment="1">
      <alignment/>
    </xf>
    <xf numFmtId="49" fontId="0" fillId="22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0" fillId="1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15" borderId="10" xfId="0" applyFont="1" applyFill="1" applyBorder="1" applyAlignment="1">
      <alignment/>
    </xf>
    <xf numFmtId="49" fontId="0" fillId="22" borderId="15" xfId="0" applyNumberFormat="1" applyFont="1" applyFill="1" applyBorder="1" applyAlignment="1">
      <alignment horizontal="right"/>
    </xf>
    <xf numFmtId="9" fontId="0" fillId="0" borderId="0" xfId="53" applyFont="1" applyAlignment="1">
      <alignment horizontal="right"/>
    </xf>
    <xf numFmtId="9" fontId="22" fillId="0" borderId="0" xfId="53" applyFont="1" applyAlignment="1">
      <alignment horizontal="right"/>
    </xf>
    <xf numFmtId="9" fontId="37" fillId="0" borderId="0" xfId="53" applyFont="1" applyFill="1" applyAlignment="1">
      <alignment horizontal="right"/>
    </xf>
    <xf numFmtId="9" fontId="38" fillId="0" borderId="0" xfId="53" applyFont="1" applyFill="1" applyAlignment="1">
      <alignment horizontal="right"/>
    </xf>
    <xf numFmtId="9" fontId="32" fillId="0" borderId="0" xfId="53" applyFont="1" applyAlignment="1">
      <alignment horizontal="right"/>
    </xf>
    <xf numFmtId="9" fontId="23" fillId="0" borderId="0" xfId="53" applyFont="1" applyAlignment="1">
      <alignment horizontal="right"/>
    </xf>
    <xf numFmtId="9" fontId="21" fillId="22" borderId="10" xfId="53" applyFont="1" applyFill="1" applyBorder="1" applyAlignment="1">
      <alignment horizontal="right"/>
    </xf>
    <xf numFmtId="9" fontId="0" fillId="22" borderId="10" xfId="53" applyFont="1" applyFill="1" applyBorder="1" applyAlignment="1">
      <alignment horizontal="right"/>
    </xf>
    <xf numFmtId="9" fontId="0" fillId="7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0" borderId="10" xfId="53" applyFont="1" applyFill="1" applyBorder="1" applyAlignment="1">
      <alignment horizontal="right"/>
    </xf>
    <xf numFmtId="9" fontId="0" fillId="0" borderId="0" xfId="53" applyFont="1" applyFill="1" applyAlignment="1">
      <alignment horizontal="right"/>
    </xf>
    <xf numFmtId="9" fontId="21" fillId="0" borderId="0" xfId="53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9" fontId="21" fillId="0" borderId="15" xfId="53" applyFont="1" applyFill="1" applyBorder="1" applyAlignment="1">
      <alignment horizontal="right"/>
    </xf>
    <xf numFmtId="9" fontId="0" fillId="0" borderId="0" xfId="53" applyFont="1" applyFill="1" applyBorder="1" applyAlignment="1">
      <alignment horizontal="right"/>
    </xf>
    <xf numFmtId="9" fontId="21" fillId="22" borderId="13" xfId="53" applyFont="1" applyFill="1" applyBorder="1" applyAlignment="1">
      <alignment horizontal="right"/>
    </xf>
    <xf numFmtId="9" fontId="21" fillId="22" borderId="15" xfId="53" applyFont="1" applyFill="1" applyBorder="1" applyAlignment="1">
      <alignment horizontal="right"/>
    </xf>
    <xf numFmtId="9" fontId="0" fillId="7" borderId="0" xfId="53" applyFont="1" applyFill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Border="1" applyAlignment="1">
      <alignment horizontal="right"/>
    </xf>
    <xf numFmtId="9" fontId="22" fillId="15" borderId="10" xfId="53" applyFont="1" applyFill="1" applyBorder="1" applyAlignment="1">
      <alignment horizontal="right"/>
    </xf>
    <xf numFmtId="9" fontId="22" fillId="0" borderId="10" xfId="53" applyFont="1" applyFill="1" applyBorder="1" applyAlignment="1">
      <alignment horizontal="right"/>
    </xf>
    <xf numFmtId="9" fontId="21" fillId="7" borderId="0" xfId="53" applyFont="1" applyFill="1" applyAlignment="1">
      <alignment horizontal="right"/>
    </xf>
    <xf numFmtId="9" fontId="21" fillId="15" borderId="10" xfId="53" applyFont="1" applyFill="1" applyBorder="1" applyAlignment="1">
      <alignment horizontal="right"/>
    </xf>
    <xf numFmtId="9" fontId="21" fillId="7" borderId="10" xfId="53" applyFont="1" applyFill="1" applyBorder="1" applyAlignment="1">
      <alignment horizontal="right"/>
    </xf>
    <xf numFmtId="9" fontId="21" fillId="0" borderId="0" xfId="53" applyFont="1" applyFill="1" applyAlignment="1">
      <alignment horizontal="right"/>
    </xf>
    <xf numFmtId="9" fontId="0" fillId="0" borderId="0" xfId="53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Fill="1" applyAlignment="1">
      <alignment/>
    </xf>
    <xf numFmtId="9" fontId="21" fillId="0" borderId="0" xfId="53" applyFont="1" applyFill="1" applyAlignment="1" applyProtection="1">
      <alignment horizontal="right"/>
      <protection locked="0"/>
    </xf>
    <xf numFmtId="0" fontId="23" fillId="15" borderId="10" xfId="0" applyFont="1" applyFill="1" applyBorder="1" applyAlignment="1" applyProtection="1">
      <alignment horizontal="center" wrapText="1"/>
      <protection locked="0"/>
    </xf>
    <xf numFmtId="0" fontId="21" fillId="15" borderId="10" xfId="0" applyFont="1" applyFill="1" applyBorder="1" applyAlignment="1" applyProtection="1">
      <alignment horizontal="center"/>
      <protection locked="0"/>
    </xf>
    <xf numFmtId="0" fontId="0" fillId="15" borderId="10" xfId="0" applyFont="1" applyFill="1" applyBorder="1" applyAlignment="1" applyProtection="1">
      <alignment horizontal="center"/>
      <protection locked="0"/>
    </xf>
    <xf numFmtId="0" fontId="23" fillId="15" borderId="10" xfId="0" applyFont="1" applyFill="1" applyBorder="1" applyAlignment="1" applyProtection="1">
      <alignment horizontal="center"/>
      <protection locked="0"/>
    </xf>
    <xf numFmtId="49" fontId="0" fillId="15" borderId="10" xfId="53" applyNumberFormat="1" applyFont="1" applyFill="1" applyBorder="1" applyAlignment="1" applyProtection="1">
      <alignment horizontal="center"/>
      <protection locked="0"/>
    </xf>
    <xf numFmtId="3" fontId="28" fillId="15" borderId="10" xfId="0" applyNumberFormat="1" applyFont="1" applyFill="1" applyBorder="1" applyAlignment="1" applyProtection="1">
      <alignment/>
      <protection locked="0"/>
    </xf>
    <xf numFmtId="3" fontId="28" fillId="15" borderId="13" xfId="0" applyNumberFormat="1" applyFont="1" applyFill="1" applyBorder="1" applyAlignment="1" applyProtection="1">
      <alignment/>
      <protection locked="0"/>
    </xf>
    <xf numFmtId="0" fontId="31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right"/>
      <protection locked="0"/>
    </xf>
    <xf numFmtId="0" fontId="21" fillId="22" borderId="10" xfId="0" applyFont="1" applyFill="1" applyBorder="1" applyAlignment="1" applyProtection="1">
      <alignment horizontal="right"/>
      <protection locked="0"/>
    </xf>
    <xf numFmtId="49" fontId="21" fillId="22" borderId="10" xfId="0" applyNumberFormat="1" applyFont="1" applyFill="1" applyBorder="1" applyAlignment="1" applyProtection="1">
      <alignment horizontal="right"/>
      <protection locked="0"/>
    </xf>
    <xf numFmtId="49" fontId="21" fillId="22" borderId="10" xfId="53" applyNumberFormat="1" applyFont="1" applyFill="1" applyBorder="1" applyAlignment="1" applyProtection="1">
      <alignment horizontal="right"/>
      <protection locked="0"/>
    </xf>
    <xf numFmtId="16" fontId="21" fillId="22" borderId="10" xfId="0" applyNumberFormat="1" applyFont="1" applyFill="1" applyBorder="1" applyAlignment="1" applyProtection="1">
      <alignment horizontal="right"/>
      <protection locked="0"/>
    </xf>
    <xf numFmtId="0" fontId="21" fillId="7" borderId="0" xfId="0" applyFont="1" applyFill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  <protection locked="0"/>
    </xf>
    <xf numFmtId="0" fontId="21" fillId="5" borderId="0" xfId="0" applyFont="1" applyFill="1" applyAlignment="1" applyProtection="1">
      <alignment horizontal="right"/>
      <protection locked="0"/>
    </xf>
    <xf numFmtId="0" fontId="21" fillId="9" borderId="0" xfId="0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2" fillId="0" borderId="11" xfId="53" applyFont="1" applyFill="1" applyBorder="1" applyAlignment="1" applyProtection="1">
      <alignment horizontal="right"/>
      <protection locked="0"/>
    </xf>
    <xf numFmtId="9" fontId="22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2" fillId="5" borderId="2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0" fontId="21" fillId="15" borderId="10" xfId="0" applyFont="1" applyFill="1" applyBorder="1" applyAlignment="1" applyProtection="1">
      <alignment horizontal="right"/>
      <protection locked="0"/>
    </xf>
    <xf numFmtId="49" fontId="21" fillId="15" borderId="10" xfId="0" applyNumberFormat="1" applyFont="1" applyFill="1" applyBorder="1" applyAlignment="1" applyProtection="1">
      <alignment horizontal="right"/>
      <protection locked="0"/>
    </xf>
    <xf numFmtId="49" fontId="21" fillId="15" borderId="10" xfId="53" applyNumberFormat="1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" fontId="22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9" fontId="21" fillId="0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9" fontId="0" fillId="0" borderId="0" xfId="53" applyFont="1" applyAlignment="1">
      <alignment horizontal="right"/>
    </xf>
    <xf numFmtId="9" fontId="21" fillId="0" borderId="0" xfId="53" applyFont="1" applyAlignment="1">
      <alignment horizontal="right"/>
    </xf>
    <xf numFmtId="49" fontId="41" fillId="0" borderId="0" xfId="0" applyNumberFormat="1" applyFont="1" applyBorder="1" applyAlignment="1">
      <alignment horizontal="left" wrapText="1"/>
    </xf>
    <xf numFmtId="9" fontId="21" fillId="0" borderId="0" xfId="53" applyFont="1" applyBorder="1" applyAlignment="1">
      <alignment horizontal="right" wrapText="1"/>
    </xf>
    <xf numFmtId="3" fontId="40" fillId="0" borderId="0" xfId="53" applyNumberFormat="1" applyFont="1" applyFill="1" applyBorder="1" applyAlignment="1">
      <alignment/>
    </xf>
    <xf numFmtId="9" fontId="30" fillId="0" borderId="0" xfId="53" applyFont="1" applyFill="1" applyBorder="1" applyAlignment="1">
      <alignment horizontal="right"/>
    </xf>
    <xf numFmtId="9" fontId="31" fillId="0" borderId="0" xfId="53" applyFont="1" applyFill="1" applyBorder="1" applyAlignment="1">
      <alignment horizontal="right"/>
    </xf>
    <xf numFmtId="9" fontId="21" fillId="0" borderId="0" xfId="53" applyFont="1" applyBorder="1" applyAlignment="1">
      <alignment horizontal="right"/>
    </xf>
    <xf numFmtId="3" fontId="0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3" fontId="40" fillId="0" borderId="0" xfId="0" applyNumberFormat="1" applyFont="1" applyFill="1" applyBorder="1" applyAlignment="1">
      <alignment/>
    </xf>
    <xf numFmtId="3" fontId="42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2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9" fontId="21" fillId="7" borderId="28" xfId="53" applyFont="1" applyFill="1" applyBorder="1" applyAlignment="1" applyProtection="1">
      <alignment horizontal="righ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2" fillId="7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22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39" fillId="0" borderId="0" xfId="0" applyFont="1" applyAlignment="1">
      <alignment horizontal="left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1" fillId="0" borderId="11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/>
    </xf>
    <xf numFmtId="0" fontId="31" fillId="0" borderId="12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right"/>
    </xf>
    <xf numFmtId="0" fontId="23" fillId="0" borderId="12" xfId="0" applyFont="1" applyBorder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3"/>
  <sheetViews>
    <sheetView tabSelected="1" zoomScalePageLayoutView="0" workbookViewId="0" topLeftCell="A16">
      <selection activeCell="J79" sqref="J79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9.28125" style="0" customWidth="1"/>
    <col min="12" max="12" width="11.140625" style="256" customWidth="1"/>
    <col min="13" max="13" width="11.140625" style="197" customWidth="1"/>
    <col min="14" max="14" width="9.8515625" style="490" customWidth="1"/>
    <col min="15" max="16" width="9.8515625" style="512" customWidth="1"/>
  </cols>
  <sheetData>
    <row r="2" spans="1:20" ht="12.75">
      <c r="A2" t="s">
        <v>644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99"/>
      <c r="O2" s="501"/>
      <c r="P2" s="502"/>
      <c r="Q2" s="419"/>
      <c r="R2" s="420"/>
      <c r="S2" s="420"/>
      <c r="T2" s="420"/>
    </row>
    <row r="3" spans="1:20" ht="12.75">
      <c r="A3" t="s">
        <v>645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199"/>
      <c r="O3" s="501"/>
      <c r="P3" s="502"/>
      <c r="Q3" s="419"/>
      <c r="R3" s="420"/>
      <c r="S3" s="420"/>
      <c r="T3" s="420"/>
    </row>
    <row r="4" spans="1:20" ht="12.75">
      <c r="A4" t="s">
        <v>667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99"/>
      <c r="O4" s="501"/>
      <c r="P4" s="502"/>
      <c r="Q4" s="419"/>
      <c r="R4" s="420"/>
      <c r="S4" s="420"/>
      <c r="T4" s="420"/>
    </row>
    <row r="5" spans="1:20" ht="12.75">
      <c r="A5" t="s">
        <v>685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85"/>
      <c r="O5" s="503"/>
      <c r="P5" s="502"/>
      <c r="Q5" s="421"/>
      <c r="R5" s="422"/>
      <c r="S5" s="422"/>
      <c r="T5" s="422"/>
    </row>
    <row r="6" spans="12:20" ht="14.25">
      <c r="L6"/>
      <c r="M6" s="418"/>
      <c r="N6" s="485"/>
      <c r="O6" s="504"/>
      <c r="P6" s="502"/>
      <c r="Q6" s="421"/>
      <c r="R6" s="422"/>
      <c r="S6" s="198"/>
      <c r="T6" s="198"/>
    </row>
    <row r="7" spans="1:20" ht="15.75">
      <c r="A7" s="200"/>
      <c r="B7" s="200"/>
      <c r="C7" s="200"/>
      <c r="D7" s="200"/>
      <c r="E7" s="200"/>
      <c r="F7" s="200"/>
      <c r="G7" s="200"/>
      <c r="H7" s="200"/>
      <c r="I7" s="200"/>
      <c r="J7" s="634" t="s">
        <v>646</v>
      </c>
      <c r="K7" s="634"/>
      <c r="L7" s="634"/>
      <c r="M7" s="634"/>
      <c r="N7" s="634"/>
      <c r="O7" s="634"/>
      <c r="P7" s="634"/>
      <c r="Q7" s="634"/>
      <c r="R7" s="635"/>
      <c r="S7" s="346"/>
      <c r="T7" s="200"/>
    </row>
    <row r="8" spans="1:20" s="199" customFormat="1" ht="15.75">
      <c r="A8" s="200"/>
      <c r="B8" s="200"/>
      <c r="C8" s="200"/>
      <c r="D8" s="200"/>
      <c r="E8" s="200"/>
      <c r="F8" s="200"/>
      <c r="G8" s="200"/>
      <c r="H8" s="200"/>
      <c r="I8" s="200"/>
      <c r="J8" s="423" t="s">
        <v>647</v>
      </c>
      <c r="K8" s="200"/>
      <c r="L8" s="200"/>
      <c r="M8" s="424"/>
      <c r="N8" s="427"/>
      <c r="O8" s="505"/>
      <c r="P8" s="502"/>
      <c r="Q8" s="425"/>
      <c r="R8" s="426"/>
      <c r="S8" s="201"/>
      <c r="T8" s="201"/>
    </row>
    <row r="9" spans="1:20" s="199" customFormat="1" ht="15.75">
      <c r="A9" s="200"/>
      <c r="B9" s="200"/>
      <c r="C9" s="200"/>
      <c r="D9" s="200"/>
      <c r="E9" s="200"/>
      <c r="F9" s="200"/>
      <c r="G9" s="200"/>
      <c r="H9" s="200"/>
      <c r="I9" s="200"/>
      <c r="J9" s="200" t="s">
        <v>648</v>
      </c>
      <c r="K9" s="200"/>
      <c r="L9" s="200"/>
      <c r="M9" s="424"/>
      <c r="N9" s="427"/>
      <c r="O9" s="505"/>
      <c r="P9" s="502"/>
      <c r="Q9" s="425"/>
      <c r="R9" s="426"/>
      <c r="S9" s="201"/>
      <c r="T9" s="201"/>
    </row>
    <row r="10" spans="1:20" s="199" customFormat="1" ht="15.75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424"/>
      <c r="N10" s="427"/>
      <c r="O10" s="505"/>
      <c r="P10" s="502"/>
      <c r="Q10" s="425"/>
      <c r="R10" s="426"/>
      <c r="S10" s="201"/>
      <c r="T10" s="201"/>
    </row>
    <row r="11" spans="1:20" s="199" customFormat="1" ht="15.75">
      <c r="A11" s="427"/>
      <c r="B11" s="427"/>
      <c r="C11" s="427"/>
      <c r="D11" s="200"/>
      <c r="E11" s="200"/>
      <c r="F11" s="200"/>
      <c r="G11" s="200"/>
      <c r="H11" s="200"/>
      <c r="I11" s="200"/>
      <c r="J11" s="428"/>
      <c r="K11" s="429" t="s">
        <v>422</v>
      </c>
      <c r="L11" s="429"/>
      <c r="M11" s="429"/>
      <c r="N11" s="429"/>
      <c r="O11" s="506"/>
      <c r="P11" s="502"/>
      <c r="Q11" s="430"/>
      <c r="R11" s="426"/>
      <c r="S11" s="201"/>
      <c r="T11" s="201"/>
    </row>
    <row r="12" spans="1:20" s="199" customFormat="1" ht="15.75">
      <c r="A12" s="431" t="s">
        <v>661</v>
      </c>
      <c r="B12"/>
      <c r="C12"/>
      <c r="D12" s="200"/>
      <c r="E12" s="200"/>
      <c r="F12" s="200"/>
      <c r="G12" s="200"/>
      <c r="H12" s="200"/>
      <c r="I12" s="200"/>
      <c r="J12" s="200"/>
      <c r="K12" s="200"/>
      <c r="L12" s="200"/>
      <c r="M12" s="424"/>
      <c r="N12" s="427"/>
      <c r="O12" s="505"/>
      <c r="P12" s="502"/>
      <c r="Q12" s="425"/>
      <c r="R12" s="426"/>
      <c r="S12" s="201"/>
      <c r="T12" s="201"/>
    </row>
    <row r="13" spans="1:20" s="199" customFormat="1" ht="15.75">
      <c r="A13" s="431" t="s">
        <v>649</v>
      </c>
      <c r="B13" s="432"/>
      <c r="C13" s="432"/>
      <c r="D13" s="200"/>
      <c r="E13" s="200"/>
      <c r="F13" s="200"/>
      <c r="G13" s="200"/>
      <c r="H13" s="200"/>
      <c r="I13" s="200"/>
      <c r="J13" s="200"/>
      <c r="K13" s="200"/>
      <c r="L13" s="200"/>
      <c r="M13" s="424"/>
      <c r="N13" s="427"/>
      <c r="O13" s="505"/>
      <c r="P13" s="502"/>
      <c r="Q13" s="425"/>
      <c r="R13" s="426"/>
      <c r="S13" s="201"/>
      <c r="T13" s="201"/>
    </row>
    <row r="14" spans="1:20" s="199" customFormat="1" ht="15.75">
      <c r="A14" s="433" t="s">
        <v>650</v>
      </c>
      <c r="B14" s="236"/>
      <c r="C14" s="236"/>
      <c r="D14" s="200"/>
      <c r="E14" s="200"/>
      <c r="F14" s="200"/>
      <c r="G14" s="200"/>
      <c r="H14" s="200"/>
      <c r="I14" s="200"/>
      <c r="J14" s="200"/>
      <c r="K14" s="200"/>
      <c r="L14" s="200"/>
      <c r="M14" s="424"/>
      <c r="N14" s="427"/>
      <c r="O14" s="505"/>
      <c r="P14" s="502"/>
      <c r="Q14" s="425"/>
      <c r="R14" s="426"/>
      <c r="S14" s="201"/>
      <c r="T14" s="201"/>
    </row>
    <row r="15" spans="1:20" s="199" customFormat="1" ht="15.75">
      <c r="A15" s="433" t="s">
        <v>651</v>
      </c>
      <c r="B15" s="236"/>
      <c r="C15" s="236"/>
      <c r="D15" s="200"/>
      <c r="E15" s="200"/>
      <c r="F15" s="200"/>
      <c r="G15" s="200"/>
      <c r="H15" s="200"/>
      <c r="I15" s="200"/>
      <c r="J15" s="200"/>
      <c r="K15" s="200"/>
      <c r="L15" s="200"/>
      <c r="M15" s="424"/>
      <c r="N15" s="427"/>
      <c r="O15" s="505"/>
      <c r="P15" s="502"/>
      <c r="Q15" s="425"/>
      <c r="R15" s="426"/>
      <c r="S15" s="201"/>
      <c r="T15" s="201"/>
    </row>
    <row r="16" spans="1:20" s="199" customFormat="1" ht="15.75">
      <c r="A16" s="433" t="s">
        <v>652</v>
      </c>
      <c r="B16" s="236"/>
      <c r="C16" s="236"/>
      <c r="D16" s="200"/>
      <c r="E16" s="200"/>
      <c r="F16" s="200"/>
      <c r="G16" s="200"/>
      <c r="H16" s="200"/>
      <c r="I16" s="200"/>
      <c r="J16" s="200"/>
      <c r="K16" s="200"/>
      <c r="L16" s="200"/>
      <c r="M16" s="424"/>
      <c r="N16" s="427"/>
      <c r="O16" s="505"/>
      <c r="P16" s="502"/>
      <c r="Q16" s="425"/>
      <c r="R16" s="426"/>
      <c r="S16" s="201"/>
      <c r="T16" s="201"/>
    </row>
    <row r="17" spans="1:20" s="199" customFormat="1" ht="15.75">
      <c r="A17" s="433" t="s">
        <v>653</v>
      </c>
      <c r="B17" s="236"/>
      <c r="C17" s="236"/>
      <c r="D17" s="200"/>
      <c r="E17" s="200"/>
      <c r="F17" s="200"/>
      <c r="G17" s="200"/>
      <c r="H17" s="200"/>
      <c r="I17" s="200"/>
      <c r="J17" s="200"/>
      <c r="K17" s="200"/>
      <c r="L17" s="200"/>
      <c r="M17" s="424"/>
      <c r="N17" s="427"/>
      <c r="O17" s="505"/>
      <c r="P17" s="502"/>
      <c r="Q17" s="425"/>
      <c r="R17" s="426"/>
      <c r="S17" s="201"/>
      <c r="T17" s="201"/>
    </row>
    <row r="18" spans="1:20" s="199" customFormat="1" ht="15.75">
      <c r="A18" s="433" t="s">
        <v>654</v>
      </c>
      <c r="B18" s="236"/>
      <c r="C18" s="236"/>
      <c r="D18" s="200"/>
      <c r="E18" s="200"/>
      <c r="F18" s="200"/>
      <c r="G18" s="200"/>
      <c r="H18" s="200"/>
      <c r="I18" s="200"/>
      <c r="J18" s="200"/>
      <c r="K18" s="200"/>
      <c r="L18" s="200"/>
      <c r="M18" s="424"/>
      <c r="N18" s="427"/>
      <c r="O18" s="505"/>
      <c r="P18" s="502"/>
      <c r="Q18" s="425"/>
      <c r="R18" s="426"/>
      <c r="S18" s="201"/>
      <c r="T18" s="201"/>
    </row>
    <row r="19" spans="1:20" s="199" customFormat="1" ht="15.75">
      <c r="A19" s="433" t="s">
        <v>655</v>
      </c>
      <c r="B19" s="236"/>
      <c r="C19" s="236"/>
      <c r="D19" s="200"/>
      <c r="E19" s="200"/>
      <c r="F19" s="200"/>
      <c r="G19" s="200"/>
      <c r="H19" s="200"/>
      <c r="I19" s="200"/>
      <c r="J19" s="200"/>
      <c r="K19" s="200"/>
      <c r="L19" s="200"/>
      <c r="M19" s="424"/>
      <c r="N19" s="427"/>
      <c r="O19" s="505"/>
      <c r="P19" s="502"/>
      <c r="Q19" s="425"/>
      <c r="R19" s="426"/>
      <c r="S19" s="201"/>
      <c r="T19" s="201"/>
    </row>
    <row r="20" spans="1:20" s="199" customFormat="1" ht="15.75">
      <c r="A20" s="433" t="s">
        <v>656</v>
      </c>
      <c r="B20" s="236"/>
      <c r="C20" s="236"/>
      <c r="D20" s="200"/>
      <c r="E20" s="200"/>
      <c r="F20" s="200"/>
      <c r="G20" s="200"/>
      <c r="H20" s="200"/>
      <c r="I20" s="200"/>
      <c r="J20" s="200"/>
      <c r="K20" s="200"/>
      <c r="L20" s="200"/>
      <c r="M20" s="424"/>
      <c r="N20" s="427"/>
      <c r="O20" s="505"/>
      <c r="P20" s="502"/>
      <c r="Q20" s="425"/>
      <c r="R20" s="426"/>
      <c r="S20" s="201"/>
      <c r="T20" s="201"/>
    </row>
    <row r="21" spans="1:20" s="199" customFormat="1" ht="15.75">
      <c r="A21" s="433"/>
      <c r="B21" s="236"/>
      <c r="C21" s="236"/>
      <c r="D21" s="200"/>
      <c r="E21" s="200"/>
      <c r="F21" s="200"/>
      <c r="G21" s="200"/>
      <c r="H21" s="200"/>
      <c r="I21" s="200"/>
      <c r="J21" s="200"/>
      <c r="K21" s="200"/>
      <c r="L21" s="200"/>
      <c r="M21" s="424"/>
      <c r="N21" s="427"/>
      <c r="O21" s="505"/>
      <c r="P21" s="502"/>
      <c r="Q21" s="425"/>
      <c r="R21" s="426"/>
      <c r="S21" s="201"/>
      <c r="T21" s="201"/>
    </row>
    <row r="22" spans="1:20" s="199" customFormat="1" ht="15.75">
      <c r="A22" s="431" t="s">
        <v>650</v>
      </c>
      <c r="B22" s="434"/>
      <c r="C22" s="434"/>
      <c r="D22" s="200"/>
      <c r="E22" s="200"/>
      <c r="F22" s="200"/>
      <c r="G22" s="200"/>
      <c r="H22" s="200"/>
      <c r="I22" s="200"/>
      <c r="J22" s="200"/>
      <c r="K22" s="200"/>
      <c r="L22" s="200"/>
      <c r="M22" s="424"/>
      <c r="N22" s="427"/>
      <c r="O22" s="505"/>
      <c r="P22" s="502"/>
      <c r="Q22" s="425"/>
      <c r="R22" s="426"/>
      <c r="S22" s="201"/>
      <c r="T22" s="201"/>
    </row>
    <row r="23" spans="1:20" s="199" customFormat="1" ht="15.75">
      <c r="A23" s="431"/>
      <c r="B23" s="434" t="s">
        <v>657</v>
      </c>
      <c r="C23" s="434"/>
      <c r="D23" s="200"/>
      <c r="E23" s="200"/>
      <c r="F23" s="200"/>
      <c r="G23" s="200"/>
      <c r="H23" s="200"/>
      <c r="I23" s="200"/>
      <c r="J23" s="200"/>
      <c r="K23" s="200"/>
      <c r="L23" s="200"/>
      <c r="M23" s="424"/>
      <c r="N23" s="427"/>
      <c r="O23" s="505"/>
      <c r="P23" s="502"/>
      <c r="Q23" s="425"/>
      <c r="R23" s="426"/>
      <c r="S23" s="201"/>
      <c r="T23" s="201"/>
    </row>
    <row r="24" spans="1:20" s="199" customFormat="1" ht="15.75">
      <c r="A24" s="431"/>
      <c r="B24" s="434" t="s">
        <v>658</v>
      </c>
      <c r="C24" s="434"/>
      <c r="D24" s="200"/>
      <c r="E24" s="200"/>
      <c r="F24" s="200"/>
      <c r="G24" s="200"/>
      <c r="H24" s="200"/>
      <c r="I24" s="200"/>
      <c r="J24" s="200"/>
      <c r="K24" s="200"/>
      <c r="L24" s="200"/>
      <c r="M24" s="424"/>
      <c r="N24" s="427"/>
      <c r="O24" s="505"/>
      <c r="P24" s="502"/>
      <c r="Q24" s="425"/>
      <c r="R24" s="426"/>
      <c r="S24" s="201"/>
      <c r="T24" s="201"/>
    </row>
    <row r="25" spans="1:20" s="199" customFormat="1" ht="15" customHeight="1">
      <c r="A25" s="431"/>
      <c r="B25" s="434" t="s">
        <v>659</v>
      </c>
      <c r="C25" s="434"/>
      <c r="D25" s="427"/>
      <c r="E25" s="427"/>
      <c r="F25" s="427"/>
      <c r="G25" s="427"/>
      <c r="H25" s="427"/>
      <c r="I25" s="427"/>
      <c r="J25" s="427"/>
      <c r="K25" s="427"/>
      <c r="L25" s="427"/>
      <c r="M25" s="435"/>
      <c r="N25" s="427"/>
      <c r="O25" s="506"/>
      <c r="P25" s="502"/>
      <c r="Q25" s="425"/>
      <c r="R25" s="426"/>
      <c r="S25" s="201"/>
      <c r="T25" s="201"/>
    </row>
    <row r="26" spans="1:17" ht="12.75">
      <c r="A26" s="431"/>
      <c r="B26" s="434" t="s">
        <v>660</v>
      </c>
      <c r="C26" s="434"/>
      <c r="D26" s="427"/>
      <c r="E26" s="427"/>
      <c r="F26" s="427"/>
      <c r="G26" s="427"/>
      <c r="H26" s="427"/>
      <c r="I26" s="427"/>
      <c r="J26" s="427"/>
      <c r="K26" s="427"/>
      <c r="L26" s="427"/>
      <c r="M26" s="435"/>
      <c r="N26" s="427"/>
      <c r="O26" s="506"/>
      <c r="P26" s="502"/>
      <c r="Q26" s="425"/>
    </row>
    <row r="27" spans="1:17" ht="12.75">
      <c r="A27" s="431"/>
      <c r="B27" s="434"/>
      <c r="C27" s="434"/>
      <c r="D27" s="427"/>
      <c r="E27" s="427"/>
      <c r="F27" s="427"/>
      <c r="G27" s="427"/>
      <c r="H27" s="427"/>
      <c r="I27" s="427"/>
      <c r="J27" s="427"/>
      <c r="K27" s="427"/>
      <c r="L27" s="427"/>
      <c r="M27" s="435"/>
      <c r="N27" s="427"/>
      <c r="O27" s="506"/>
      <c r="P27" s="502"/>
      <c r="Q27" s="425"/>
    </row>
    <row r="28" spans="1:16" ht="12.75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4" t="s">
        <v>628</v>
      </c>
      <c r="L28" s="409" t="s">
        <v>629</v>
      </c>
      <c r="M28" s="205" t="s">
        <v>630</v>
      </c>
      <c r="N28" s="486" t="s">
        <v>628</v>
      </c>
      <c r="O28" s="507" t="s">
        <v>635</v>
      </c>
      <c r="P28" s="507" t="s">
        <v>628</v>
      </c>
    </row>
    <row r="29" spans="1:16" ht="12.75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4" t="s">
        <v>166</v>
      </c>
      <c r="L29" s="291" t="s">
        <v>167</v>
      </c>
      <c r="M29" s="206" t="s">
        <v>167</v>
      </c>
      <c r="N29" s="487" t="s">
        <v>167</v>
      </c>
      <c r="O29" s="507" t="s">
        <v>642</v>
      </c>
      <c r="P29" s="507" t="s">
        <v>643</v>
      </c>
    </row>
    <row r="30" spans="1:16" ht="12.75">
      <c r="A30" s="207" t="s">
        <v>423</v>
      </c>
      <c r="B30" s="207"/>
      <c r="C30" s="207"/>
      <c r="D30" s="207"/>
      <c r="E30" s="207"/>
      <c r="F30" s="207"/>
      <c r="G30" s="207"/>
      <c r="H30" s="203"/>
      <c r="I30" s="203"/>
      <c r="J30" s="203"/>
      <c r="K30" s="204">
        <v>1</v>
      </c>
      <c r="L30" s="292">
        <v>2</v>
      </c>
      <c r="M30" s="205">
        <v>3</v>
      </c>
      <c r="N30" s="487" t="s">
        <v>636</v>
      </c>
      <c r="O30" s="507" t="s">
        <v>637</v>
      </c>
      <c r="P30" s="507" t="s">
        <v>638</v>
      </c>
    </row>
    <row r="31" spans="1:16" ht="12.75">
      <c r="A31" s="207">
        <v>1</v>
      </c>
      <c r="B31" s="207">
        <v>2</v>
      </c>
      <c r="C31" s="207">
        <v>3</v>
      </c>
      <c r="D31" s="207">
        <v>4</v>
      </c>
      <c r="E31" s="207">
        <v>5</v>
      </c>
      <c r="F31" s="207">
        <v>6</v>
      </c>
      <c r="G31" s="207">
        <v>7</v>
      </c>
      <c r="H31" s="203"/>
      <c r="I31" s="203"/>
      <c r="J31" s="203"/>
      <c r="K31" s="208"/>
      <c r="L31" s="293"/>
      <c r="M31" s="209"/>
      <c r="N31" s="486"/>
      <c r="O31" s="508"/>
      <c r="P31" s="508"/>
    </row>
    <row r="32" spans="1:16" ht="12.75">
      <c r="A32" s="210"/>
      <c r="B32" s="210"/>
      <c r="C32" s="210"/>
      <c r="D32" s="210"/>
      <c r="E32" s="210"/>
      <c r="F32" s="210"/>
      <c r="G32" s="210"/>
      <c r="H32" s="211" t="s">
        <v>424</v>
      </c>
      <c r="I32" s="211"/>
      <c r="J32" s="211"/>
      <c r="K32" s="211"/>
      <c r="L32" s="294"/>
      <c r="M32" s="212"/>
      <c r="N32" s="390"/>
      <c r="O32" s="509"/>
      <c r="P32" s="509"/>
    </row>
    <row r="33" spans="1:16" s="198" customFormat="1" ht="12.75">
      <c r="A33" s="213"/>
      <c r="B33" s="213"/>
      <c r="C33" s="213"/>
      <c r="D33" s="213"/>
      <c r="E33" s="213"/>
      <c r="F33" s="213"/>
      <c r="G33" s="213"/>
      <c r="H33" s="214" t="s">
        <v>527</v>
      </c>
      <c r="I33" s="215"/>
      <c r="J33" s="216"/>
      <c r="K33" s="217">
        <f>K34+K35</f>
        <v>6897410</v>
      </c>
      <c r="L33" s="245">
        <f>L34+L35</f>
        <v>16274700</v>
      </c>
      <c r="M33" s="217">
        <f>M34+M35</f>
        <v>6951787</v>
      </c>
      <c r="N33" s="488">
        <f>N34+N35</f>
        <v>6291411</v>
      </c>
      <c r="O33" s="510">
        <f>N33/K33</f>
        <v>0.9121410790427131</v>
      </c>
      <c r="P33" s="510">
        <f>N33/M33</f>
        <v>0.9050062955035878</v>
      </c>
    </row>
    <row r="34" spans="1:16" ht="12.75">
      <c r="A34" s="207"/>
      <c r="B34" s="207"/>
      <c r="C34" s="207"/>
      <c r="D34" s="207"/>
      <c r="E34" s="207"/>
      <c r="F34" s="207"/>
      <c r="G34" s="207"/>
      <c r="H34" s="218" t="s">
        <v>425</v>
      </c>
      <c r="I34" s="219"/>
      <c r="J34" s="220"/>
      <c r="K34" s="221">
        <f>K66</f>
        <v>6895331</v>
      </c>
      <c r="L34" s="245">
        <f>L66</f>
        <v>16264700</v>
      </c>
      <c r="M34" s="222">
        <f>M66</f>
        <v>6941787</v>
      </c>
      <c r="N34" s="489">
        <f>N66</f>
        <v>6291018</v>
      </c>
      <c r="O34" s="511">
        <f aca="true" t="shared" si="0" ref="O34:O40">N34/K34</f>
        <v>0.9123591021228713</v>
      </c>
      <c r="P34" s="511">
        <f aca="true" t="shared" si="1" ref="P34:P40">N34/M34</f>
        <v>0.9062533897971805</v>
      </c>
    </row>
    <row r="35" spans="1:16" ht="12.75">
      <c r="A35" s="207"/>
      <c r="B35" s="207"/>
      <c r="C35" s="207"/>
      <c r="D35" s="207"/>
      <c r="E35" s="207"/>
      <c r="F35" s="207"/>
      <c r="G35" s="207"/>
      <c r="H35" s="218" t="s">
        <v>426</v>
      </c>
      <c r="I35" s="218"/>
      <c r="J35" s="218"/>
      <c r="K35" s="221">
        <f>K99</f>
        <v>2079</v>
      </c>
      <c r="L35" s="245">
        <f>L99</f>
        <v>10000</v>
      </c>
      <c r="M35" s="222">
        <f>M99</f>
        <v>10000</v>
      </c>
      <c r="N35" s="489">
        <f>N99</f>
        <v>393</v>
      </c>
      <c r="O35" s="511">
        <f t="shared" si="0"/>
        <v>0.18903318903318903</v>
      </c>
      <c r="P35" s="511">
        <f t="shared" si="1"/>
        <v>0.0393</v>
      </c>
    </row>
    <row r="36" spans="1:16" ht="12.75">
      <c r="A36" s="207"/>
      <c r="B36" s="207"/>
      <c r="C36" s="207"/>
      <c r="D36" s="207"/>
      <c r="E36" s="207"/>
      <c r="F36" s="207"/>
      <c r="G36" s="207"/>
      <c r="H36" s="218" t="s">
        <v>0</v>
      </c>
      <c r="I36" s="218"/>
      <c r="J36" s="218"/>
      <c r="K36" s="221">
        <f>K104</f>
        <v>5631976</v>
      </c>
      <c r="L36" s="245">
        <f>L104</f>
        <v>5651750</v>
      </c>
      <c r="M36" s="222">
        <f>M104</f>
        <v>5423287</v>
      </c>
      <c r="N36" s="489">
        <f>N104</f>
        <v>4953229</v>
      </c>
      <c r="O36" s="511">
        <f t="shared" si="0"/>
        <v>0.8794833287641851</v>
      </c>
      <c r="P36" s="511">
        <f t="shared" si="1"/>
        <v>0.9133259958397923</v>
      </c>
    </row>
    <row r="37" spans="1:16" ht="12.75">
      <c r="A37" s="207"/>
      <c r="B37" s="207"/>
      <c r="C37" s="207"/>
      <c r="D37" s="207"/>
      <c r="E37" s="207"/>
      <c r="F37" s="207"/>
      <c r="G37" s="207"/>
      <c r="H37" s="218" t="s">
        <v>1</v>
      </c>
      <c r="I37" s="218"/>
      <c r="J37" s="218"/>
      <c r="K37" s="221">
        <f>K130</f>
        <v>998420</v>
      </c>
      <c r="L37" s="245">
        <f>L130</f>
        <v>10904500</v>
      </c>
      <c r="M37" s="222">
        <f>M130</f>
        <v>1528500</v>
      </c>
      <c r="N37" s="489">
        <f>N130</f>
        <v>923368</v>
      </c>
      <c r="O37" s="511">
        <f t="shared" si="0"/>
        <v>0.9248292301836902</v>
      </c>
      <c r="P37" s="511">
        <f t="shared" si="1"/>
        <v>0.6041007523716061</v>
      </c>
    </row>
    <row r="38" spans="1:16" ht="12.75">
      <c r="A38" s="207"/>
      <c r="B38" s="207"/>
      <c r="C38" s="207"/>
      <c r="D38" s="207"/>
      <c r="E38" s="207"/>
      <c r="F38" s="207"/>
      <c r="G38" s="207"/>
      <c r="H38" s="218" t="s">
        <v>525</v>
      </c>
      <c r="I38" s="219"/>
      <c r="J38" s="220"/>
      <c r="K38" s="221">
        <f>K145</f>
        <v>0</v>
      </c>
      <c r="L38" s="245">
        <f>L145</f>
        <v>0</v>
      </c>
      <c r="M38" s="222">
        <f>M145</f>
        <v>0</v>
      </c>
      <c r="N38" s="489">
        <f>N145</f>
        <v>0</v>
      </c>
      <c r="O38" s="511" t="e">
        <f t="shared" si="0"/>
        <v>#DIV/0!</v>
      </c>
      <c r="P38" s="511" t="e">
        <f t="shared" si="1"/>
        <v>#DIV/0!</v>
      </c>
    </row>
    <row r="39" spans="1:16" ht="12.75">
      <c r="A39" s="207"/>
      <c r="B39" s="207"/>
      <c r="C39" s="207"/>
      <c r="D39" s="207"/>
      <c r="E39" s="207"/>
      <c r="F39" s="207"/>
      <c r="G39" s="207"/>
      <c r="H39" s="223" t="s">
        <v>526</v>
      </c>
      <c r="I39" s="224"/>
      <c r="J39" s="225"/>
      <c r="K39" s="226">
        <f>K36+K37+K38</f>
        <v>6630396</v>
      </c>
      <c r="L39" s="245">
        <f>L36+L37+L38</f>
        <v>16556250</v>
      </c>
      <c r="M39" s="217">
        <f>M36+M37+M38</f>
        <v>6951787</v>
      </c>
      <c r="N39" s="488">
        <f>N36+N37+N38</f>
        <v>5876597</v>
      </c>
      <c r="O39" s="510">
        <f t="shared" si="0"/>
        <v>0.8863116169833597</v>
      </c>
      <c r="P39" s="510">
        <f t="shared" si="1"/>
        <v>0.8453361703976259</v>
      </c>
    </row>
    <row r="40" spans="1:16" ht="12.75">
      <c r="A40" s="207"/>
      <c r="B40" s="207"/>
      <c r="C40" s="207"/>
      <c r="D40" s="207"/>
      <c r="E40" s="207"/>
      <c r="F40" s="207"/>
      <c r="G40" s="207"/>
      <c r="H40" s="218" t="s">
        <v>427</v>
      </c>
      <c r="I40" s="219"/>
      <c r="J40" s="220"/>
      <c r="K40" s="221">
        <f>K33-K39</f>
        <v>267014</v>
      </c>
      <c r="L40" s="295">
        <f>L33-L39</f>
        <v>-281550</v>
      </c>
      <c r="M40" s="221">
        <f>M33-M39</f>
        <v>0</v>
      </c>
      <c r="N40" s="408">
        <f>N33-N39</f>
        <v>414814</v>
      </c>
      <c r="O40" s="511">
        <f t="shared" si="0"/>
        <v>1.5535290284404564</v>
      </c>
      <c r="P40" s="511" t="e">
        <f t="shared" si="1"/>
        <v>#DIV/0!</v>
      </c>
    </row>
    <row r="41" spans="1:13" ht="12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27"/>
      <c r="M41" s="228"/>
    </row>
    <row r="42" spans="1:16" ht="12.75">
      <c r="A42" s="210"/>
      <c r="B42" s="210"/>
      <c r="C42" s="210"/>
      <c r="D42" s="210"/>
      <c r="E42" s="210"/>
      <c r="F42" s="210"/>
      <c r="G42" s="210"/>
      <c r="H42" s="211" t="s">
        <v>428</v>
      </c>
      <c r="I42" s="211"/>
      <c r="J42" s="211"/>
      <c r="K42" s="212"/>
      <c r="L42" s="294"/>
      <c r="M42" s="212"/>
      <c r="N42" s="390"/>
      <c r="O42" s="509"/>
      <c r="P42" s="509"/>
    </row>
    <row r="43" spans="1:16" ht="12.75">
      <c r="A43" s="207"/>
      <c r="B43" s="207"/>
      <c r="C43" s="207"/>
      <c r="D43" s="207"/>
      <c r="E43" s="207"/>
      <c r="F43" s="207"/>
      <c r="G43" s="207"/>
      <c r="H43" s="218" t="s">
        <v>429</v>
      </c>
      <c r="I43" s="218"/>
      <c r="J43" s="218"/>
      <c r="K43" s="221"/>
      <c r="L43" s="245"/>
      <c r="M43" s="222"/>
      <c r="N43" s="489"/>
      <c r="O43" s="511"/>
      <c r="P43" s="511"/>
    </row>
    <row r="44" spans="1:16" ht="12.75">
      <c r="A44" s="207"/>
      <c r="B44" s="207"/>
      <c r="C44" s="207"/>
      <c r="D44" s="207"/>
      <c r="E44" s="207"/>
      <c r="F44" s="207"/>
      <c r="G44" s="207"/>
      <c r="H44" s="218" t="s">
        <v>430</v>
      </c>
      <c r="I44" s="218"/>
      <c r="J44" s="218"/>
      <c r="K44" s="221"/>
      <c r="L44" s="245"/>
      <c r="M44" s="222"/>
      <c r="N44" s="489"/>
      <c r="O44" s="511"/>
      <c r="P44" s="511"/>
    </row>
    <row r="45" spans="1:16" ht="12.75">
      <c r="A45" s="207"/>
      <c r="B45" s="207"/>
      <c r="C45" s="207"/>
      <c r="D45" s="207"/>
      <c r="E45" s="207"/>
      <c r="F45" s="207"/>
      <c r="G45" s="207"/>
      <c r="H45" s="218" t="s">
        <v>431</v>
      </c>
      <c r="I45" s="218"/>
      <c r="J45" s="218"/>
      <c r="K45" s="221"/>
      <c r="L45" s="245"/>
      <c r="M45" s="222"/>
      <c r="N45" s="489"/>
      <c r="O45" s="511"/>
      <c r="P45" s="511"/>
    </row>
    <row r="46" spans="1:13" ht="12.75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27"/>
      <c r="M46" s="228"/>
    </row>
    <row r="47" spans="1:16" ht="12.75">
      <c r="A47" s="210"/>
      <c r="B47" s="210"/>
      <c r="C47" s="210"/>
      <c r="D47" s="210"/>
      <c r="E47" s="210"/>
      <c r="F47" s="210"/>
      <c r="G47" s="210"/>
      <c r="H47" s="211" t="s">
        <v>432</v>
      </c>
      <c r="I47" s="211"/>
      <c r="J47" s="211"/>
      <c r="K47" s="212"/>
      <c r="L47" s="294"/>
      <c r="M47" s="212"/>
      <c r="N47" s="390"/>
      <c r="O47" s="509"/>
      <c r="P47" s="509"/>
    </row>
    <row r="48" spans="1:16" ht="12.75">
      <c r="A48" s="207"/>
      <c r="B48" s="207"/>
      <c r="C48" s="207"/>
      <c r="D48" s="207"/>
      <c r="E48" s="207"/>
      <c r="F48" s="207"/>
      <c r="G48" s="207"/>
      <c r="H48" s="218" t="s">
        <v>433</v>
      </c>
      <c r="I48" s="219"/>
      <c r="J48" s="220"/>
      <c r="K48" s="221"/>
      <c r="L48" s="245">
        <v>111550</v>
      </c>
      <c r="M48" s="222">
        <v>538900</v>
      </c>
      <c r="N48" s="489"/>
      <c r="O48" s="511"/>
      <c r="P48" s="511"/>
    </row>
    <row r="49" spans="1:16" ht="12.75">
      <c r="A49" s="207"/>
      <c r="B49" s="207"/>
      <c r="C49" s="207"/>
      <c r="D49" s="207"/>
      <c r="E49" s="207"/>
      <c r="F49" s="207"/>
      <c r="G49" s="207"/>
      <c r="H49" s="229"/>
      <c r="I49" s="229"/>
      <c r="J49" s="229"/>
      <c r="K49" s="230"/>
      <c r="L49" s="296"/>
      <c r="M49" s="231"/>
      <c r="N49" s="491"/>
      <c r="O49" s="513"/>
      <c r="P49" s="513"/>
    </row>
    <row r="50" spans="1:16" ht="12.75">
      <c r="A50" s="210"/>
      <c r="B50" s="210"/>
      <c r="C50" s="210"/>
      <c r="D50" s="210"/>
      <c r="E50" s="210"/>
      <c r="F50" s="210"/>
      <c r="G50" s="210"/>
      <c r="H50" s="211" t="s">
        <v>434</v>
      </c>
      <c r="I50" s="211"/>
      <c r="J50" s="211"/>
      <c r="K50" s="212"/>
      <c r="L50" s="294"/>
      <c r="M50" s="212"/>
      <c r="N50" s="390"/>
      <c r="O50" s="509"/>
      <c r="P50" s="509"/>
    </row>
    <row r="51" spans="1:16" ht="12.75">
      <c r="A51" s="207"/>
      <c r="B51" s="207"/>
      <c r="C51" s="207"/>
      <c r="D51" s="207"/>
      <c r="E51" s="207"/>
      <c r="F51" s="207"/>
      <c r="G51" s="207"/>
      <c r="H51" s="218" t="s">
        <v>435</v>
      </c>
      <c r="I51" s="219"/>
      <c r="J51" s="220"/>
      <c r="K51" s="221"/>
      <c r="L51" s="221">
        <f>L33</f>
        <v>16274700</v>
      </c>
      <c r="M51" s="221">
        <f>M33</f>
        <v>6951787</v>
      </c>
      <c r="N51" s="408">
        <f>N33</f>
        <v>6291411</v>
      </c>
      <c r="O51" s="514" t="e">
        <f>N51/K51</f>
        <v>#DIV/0!</v>
      </c>
      <c r="P51" s="514">
        <f>N51/M51</f>
        <v>0.9050062955035878</v>
      </c>
    </row>
    <row r="52" spans="1:16" ht="12.75">
      <c r="A52" s="207"/>
      <c r="B52" s="207"/>
      <c r="C52" s="207"/>
      <c r="D52" s="207"/>
      <c r="E52" s="207"/>
      <c r="F52" s="207"/>
      <c r="G52" s="207"/>
      <c r="H52" s="219" t="s">
        <v>436</v>
      </c>
      <c r="I52" s="232"/>
      <c r="J52" s="232"/>
      <c r="K52" s="221"/>
      <c r="L52" s="221">
        <f>L39</f>
        <v>16556250</v>
      </c>
      <c r="M52" s="221">
        <f>M39</f>
        <v>6951787</v>
      </c>
      <c r="N52" s="408">
        <f>N39</f>
        <v>5876597</v>
      </c>
      <c r="O52" s="514" t="e">
        <f>N52/K52</f>
        <v>#DIV/0!</v>
      </c>
      <c r="P52" s="514">
        <f>N52/M52</f>
        <v>0.8453361703976259</v>
      </c>
    </row>
    <row r="53" spans="1:16" s="198" customFormat="1" ht="12.75">
      <c r="A53" s="213"/>
      <c r="B53" s="213"/>
      <c r="C53" s="213"/>
      <c r="D53" s="213"/>
      <c r="E53" s="213"/>
      <c r="F53" s="213"/>
      <c r="G53" s="213"/>
      <c r="H53" s="233" t="s">
        <v>437</v>
      </c>
      <c r="I53" s="234"/>
      <c r="J53" s="234"/>
      <c r="K53" s="235"/>
      <c r="L53" s="235">
        <f>L51-L52+L48</f>
        <v>-170000</v>
      </c>
      <c r="M53" s="235">
        <f>M51-M52+M48</f>
        <v>538900</v>
      </c>
      <c r="N53" s="492">
        <f>N51-N52+N48</f>
        <v>414814</v>
      </c>
      <c r="O53" s="515" t="e">
        <f>N53/K53</f>
        <v>#DIV/0!</v>
      </c>
      <c r="P53" s="515">
        <f>N53/M53</f>
        <v>0.7697420671738727</v>
      </c>
    </row>
    <row r="54" spans="1:16" s="198" customFormat="1" ht="12.75">
      <c r="A54" s="213"/>
      <c r="B54" s="213"/>
      <c r="C54" s="213"/>
      <c r="D54" s="213"/>
      <c r="E54" s="213"/>
      <c r="F54" s="213"/>
      <c r="G54" s="213"/>
      <c r="H54" s="236"/>
      <c r="I54" s="236"/>
      <c r="J54" s="236"/>
      <c r="K54" s="231"/>
      <c r="L54" s="231"/>
      <c r="M54" s="231"/>
      <c r="N54" s="491"/>
      <c r="O54" s="513"/>
      <c r="P54" s="513"/>
    </row>
    <row r="55" spans="1:16" s="198" customFormat="1" ht="12.75">
      <c r="A55" s="213"/>
      <c r="B55" s="213"/>
      <c r="C55" s="213"/>
      <c r="D55" s="213"/>
      <c r="E55" s="213"/>
      <c r="F55" s="213"/>
      <c r="G55" s="213"/>
      <c r="H55" s="236"/>
      <c r="I55" s="236"/>
      <c r="J55" s="236"/>
      <c r="K55" s="296" t="s">
        <v>438</v>
      </c>
      <c r="M55" s="231"/>
      <c r="N55" s="493"/>
      <c r="O55" s="516"/>
      <c r="P55" s="516"/>
    </row>
    <row r="56" spans="1:13" ht="12.75">
      <c r="A56" s="207" t="s">
        <v>439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M56" s="228"/>
    </row>
    <row r="57" spans="1:13" ht="10.5" customHeight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56" t="s">
        <v>440</v>
      </c>
      <c r="M57" s="228"/>
    </row>
    <row r="58" spans="1:13" ht="9" customHeight="1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M58" s="228"/>
    </row>
    <row r="59" spans="1:13" ht="12.75">
      <c r="A59" s="199" t="s">
        <v>559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M59" s="228"/>
    </row>
    <row r="60" spans="1:13" ht="12.75">
      <c r="A60" t="s">
        <v>558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M60" s="228"/>
    </row>
    <row r="61" spans="2:13" ht="12.75"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M61" s="228"/>
    </row>
    <row r="62" spans="1:16" ht="12.75">
      <c r="A62" s="202"/>
      <c r="B62" s="203"/>
      <c r="C62" s="203"/>
      <c r="D62" s="203"/>
      <c r="E62" s="203"/>
      <c r="F62" s="203"/>
      <c r="G62" s="203"/>
      <c r="H62" s="203" t="s">
        <v>441</v>
      </c>
      <c r="I62" s="203"/>
      <c r="J62" s="203"/>
      <c r="K62" s="204" t="s">
        <v>628</v>
      </c>
      <c r="L62" s="409" t="s">
        <v>629</v>
      </c>
      <c r="M62" s="237" t="s">
        <v>630</v>
      </c>
      <c r="N62" s="494" t="s">
        <v>662</v>
      </c>
      <c r="O62" s="517" t="s">
        <v>635</v>
      </c>
      <c r="P62" s="517" t="s">
        <v>635</v>
      </c>
    </row>
    <row r="63" spans="1:16" ht="12.75">
      <c r="A63" s="202"/>
      <c r="B63" s="203"/>
      <c r="C63" s="203"/>
      <c r="D63" s="203"/>
      <c r="E63" s="203"/>
      <c r="F63" s="203"/>
      <c r="G63" s="203"/>
      <c r="H63" s="203"/>
      <c r="I63" s="203"/>
      <c r="J63" s="203"/>
      <c r="K63" s="204" t="s">
        <v>166</v>
      </c>
      <c r="L63" s="291" t="s">
        <v>167</v>
      </c>
      <c r="M63" s="206" t="s">
        <v>167</v>
      </c>
      <c r="N63" s="487" t="s">
        <v>167</v>
      </c>
      <c r="O63" s="507" t="s">
        <v>642</v>
      </c>
      <c r="P63" s="507" t="s">
        <v>643</v>
      </c>
    </row>
    <row r="64" spans="1:16" ht="12.75">
      <c r="A64" s="207" t="s">
        <v>423</v>
      </c>
      <c r="B64" s="207"/>
      <c r="C64" s="207"/>
      <c r="D64" s="207"/>
      <c r="E64" s="207"/>
      <c r="F64" s="207"/>
      <c r="G64" s="207"/>
      <c r="H64" s="203"/>
      <c r="I64" s="203" t="s">
        <v>442</v>
      </c>
      <c r="J64" s="203"/>
      <c r="K64" s="204">
        <v>1</v>
      </c>
      <c r="L64" s="292">
        <v>2</v>
      </c>
      <c r="M64" s="205">
        <v>3</v>
      </c>
      <c r="N64" s="500">
        <v>4</v>
      </c>
      <c r="O64" s="518">
        <v>5</v>
      </c>
      <c r="P64" s="518">
        <v>6</v>
      </c>
    </row>
    <row r="65" spans="1:16" ht="12.75">
      <c r="A65" s="207">
        <v>1</v>
      </c>
      <c r="B65" s="207">
        <v>2</v>
      </c>
      <c r="C65" s="207">
        <v>3</v>
      </c>
      <c r="D65" s="207">
        <v>4</v>
      </c>
      <c r="E65" s="207">
        <v>5</v>
      </c>
      <c r="F65" s="207">
        <v>6</v>
      </c>
      <c r="G65" s="207">
        <v>7</v>
      </c>
      <c r="H65" s="210" t="s">
        <v>424</v>
      </c>
      <c r="I65" s="210"/>
      <c r="J65" s="210"/>
      <c r="K65" s="210"/>
      <c r="L65" s="298"/>
      <c r="M65" s="238"/>
      <c r="N65" s="395"/>
      <c r="O65" s="519"/>
      <c r="P65" s="519"/>
    </row>
    <row r="66" spans="1:16" ht="12.75">
      <c r="A66" s="240"/>
      <c r="B66" s="241"/>
      <c r="C66" s="241"/>
      <c r="D66" s="241"/>
      <c r="E66" s="241"/>
      <c r="F66" s="241"/>
      <c r="G66" s="241"/>
      <c r="H66" s="242">
        <v>6</v>
      </c>
      <c r="I66" s="242" t="s">
        <v>443</v>
      </c>
      <c r="J66" s="242"/>
      <c r="K66" s="243">
        <f aca="true" t="shared" si="2" ref="K66:P66">K67+K73+K89+K92</f>
        <v>6895331</v>
      </c>
      <c r="L66" s="244">
        <f t="shared" si="2"/>
        <v>16264700</v>
      </c>
      <c r="M66" s="495">
        <f>M67+M73+M89+M92+M96</f>
        <v>6941787</v>
      </c>
      <c r="N66" s="495">
        <f>N67+N73+N89+N92+N96</f>
        <v>6291018</v>
      </c>
      <c r="O66" s="520">
        <f t="shared" si="2"/>
        <v>3.816630045824954</v>
      </c>
      <c r="P66" s="520">
        <f t="shared" si="2"/>
        <v>3.370336857092854</v>
      </c>
    </row>
    <row r="67" spans="2:16" ht="12.75">
      <c r="B67" s="207"/>
      <c r="C67" s="207"/>
      <c r="D67" s="207"/>
      <c r="E67" s="207"/>
      <c r="F67" s="207"/>
      <c r="G67" s="207"/>
      <c r="H67" s="223">
        <v>61</v>
      </c>
      <c r="I67" s="223" t="s">
        <v>444</v>
      </c>
      <c r="J67" s="223"/>
      <c r="K67" s="226">
        <f>K68+K69+K70+K71</f>
        <v>662497</v>
      </c>
      <c r="L67" s="297">
        <f>L68+L69+L70+L71</f>
        <v>625000</v>
      </c>
      <c r="M67" s="226">
        <f>M68+M69+M70+M71</f>
        <v>622200</v>
      </c>
      <c r="N67" s="496">
        <f>N68+N69+N70+N71</f>
        <v>458346</v>
      </c>
      <c r="O67" s="521">
        <f>N67/K67</f>
        <v>0.6918461517561589</v>
      </c>
      <c r="P67" s="521">
        <f>N67/M67</f>
        <v>0.7366538090646094</v>
      </c>
    </row>
    <row r="68" spans="2:16" ht="12.75">
      <c r="B68" s="207"/>
      <c r="C68" s="207"/>
      <c r="D68" s="207"/>
      <c r="E68" s="207"/>
      <c r="F68" s="207"/>
      <c r="G68" s="207"/>
      <c r="H68" s="218">
        <v>611</v>
      </c>
      <c r="I68" s="218" t="s">
        <v>445</v>
      </c>
      <c r="J68" s="218"/>
      <c r="K68" s="221">
        <v>564859</v>
      </c>
      <c r="L68" s="248">
        <v>530000</v>
      </c>
      <c r="M68" s="248">
        <v>360000</v>
      </c>
      <c r="N68" s="489">
        <v>251941</v>
      </c>
      <c r="O68" s="521">
        <f aca="true" t="shared" si="3" ref="O68:O97">N68/K68</f>
        <v>0.4460245831260545</v>
      </c>
      <c r="P68" s="521">
        <f aca="true" t="shared" si="4" ref="P68:P97">N68/M68</f>
        <v>0.6998361111111111</v>
      </c>
    </row>
    <row r="69" spans="2:16" ht="12.75">
      <c r="B69" s="207"/>
      <c r="C69" s="207"/>
      <c r="D69" s="207"/>
      <c r="E69" s="207"/>
      <c r="F69" s="207"/>
      <c r="G69" s="207"/>
      <c r="H69" s="218">
        <v>612</v>
      </c>
      <c r="I69" s="218" t="s">
        <v>446</v>
      </c>
      <c r="J69" s="218"/>
      <c r="K69" s="221"/>
      <c r="L69" s="248">
        <v>0</v>
      </c>
      <c r="M69" s="248">
        <v>0</v>
      </c>
      <c r="N69" s="489">
        <v>0</v>
      </c>
      <c r="O69" s="521" t="e">
        <f t="shared" si="3"/>
        <v>#DIV/0!</v>
      </c>
      <c r="P69" s="521" t="e">
        <f t="shared" si="4"/>
        <v>#DIV/0!</v>
      </c>
    </row>
    <row r="70" spans="2:16" ht="12.75">
      <c r="B70" s="207"/>
      <c r="C70" s="207"/>
      <c r="D70" s="207"/>
      <c r="E70" s="207"/>
      <c r="F70" s="207"/>
      <c r="G70" s="207"/>
      <c r="H70" s="218">
        <v>613</v>
      </c>
      <c r="I70" s="218" t="s">
        <v>447</v>
      </c>
      <c r="J70" s="218"/>
      <c r="K70" s="221">
        <v>27798</v>
      </c>
      <c r="L70" s="248">
        <v>15000</v>
      </c>
      <c r="M70" s="248">
        <v>170000</v>
      </c>
      <c r="N70" s="489">
        <v>137420</v>
      </c>
      <c r="O70" s="521">
        <f t="shared" si="3"/>
        <v>4.943521116627095</v>
      </c>
      <c r="P70" s="521">
        <f t="shared" si="4"/>
        <v>0.8083529411764706</v>
      </c>
    </row>
    <row r="71" spans="2:16" ht="12.75">
      <c r="B71" s="207"/>
      <c r="C71" s="207"/>
      <c r="D71" s="207"/>
      <c r="E71" s="207"/>
      <c r="F71" s="207"/>
      <c r="G71" s="207"/>
      <c r="H71" s="218">
        <v>614</v>
      </c>
      <c r="I71" s="218" t="s">
        <v>448</v>
      </c>
      <c r="J71" s="218"/>
      <c r="K71" s="221">
        <v>69840</v>
      </c>
      <c r="L71" s="248">
        <v>80000</v>
      </c>
      <c r="M71" s="248">
        <v>92200</v>
      </c>
      <c r="N71" s="489">
        <v>68985</v>
      </c>
      <c r="O71" s="521">
        <f t="shared" si="3"/>
        <v>0.9877577319587629</v>
      </c>
      <c r="P71" s="521">
        <f t="shared" si="4"/>
        <v>0.7482104121475054</v>
      </c>
    </row>
    <row r="72" spans="2:16" ht="12.75" hidden="1">
      <c r="B72" s="207"/>
      <c r="C72" s="207"/>
      <c r="D72" s="207"/>
      <c r="E72" s="207"/>
      <c r="F72" s="207"/>
      <c r="G72" s="207"/>
      <c r="H72" s="218">
        <v>616</v>
      </c>
      <c r="I72" s="218" t="s">
        <v>449</v>
      </c>
      <c r="J72" s="218"/>
      <c r="K72" s="221"/>
      <c r="L72" s="245"/>
      <c r="M72" s="222"/>
      <c r="N72" s="489"/>
      <c r="O72" s="521" t="e">
        <f t="shared" si="3"/>
        <v>#DIV/0!</v>
      </c>
      <c r="P72" s="521" t="e">
        <f t="shared" si="4"/>
        <v>#DIV/0!</v>
      </c>
    </row>
    <row r="73" spans="2:16" ht="12.75">
      <c r="B73" s="207"/>
      <c r="C73" s="207"/>
      <c r="D73" s="207"/>
      <c r="E73" s="207"/>
      <c r="F73" s="207"/>
      <c r="G73" s="207"/>
      <c r="H73" s="223">
        <v>63</v>
      </c>
      <c r="I73" s="224" t="s">
        <v>450</v>
      </c>
      <c r="J73" s="225"/>
      <c r="K73" s="226">
        <f>K74+K75+K76+K77+K78+K79+K80+K81+K82+K83+K84+K85+K86+K87+K88</f>
        <v>5467517</v>
      </c>
      <c r="L73" s="245">
        <f>L74+L75+L76+L77+L78+L79+L80+L81+L82+L83+L84+L85+L86+L87+L88</f>
        <v>14989200</v>
      </c>
      <c r="M73" s="245">
        <f>M74+M75+M76+M77+M78+M79+M80+M81+M82+M83+M84+M85+M86+M87+M88</f>
        <v>5512087</v>
      </c>
      <c r="N73" s="488">
        <f>N74+N75+N76+N77+N78+N79+N80+N81+N82+N83+N84+N85+N86+N87+N88</f>
        <v>5122008</v>
      </c>
      <c r="O73" s="521">
        <f t="shared" si="3"/>
        <v>0.9368069637460661</v>
      </c>
      <c r="P73" s="521">
        <f t="shared" si="4"/>
        <v>0.9292320676360878</v>
      </c>
    </row>
    <row r="74" spans="2:16" ht="12.75">
      <c r="B74" s="207"/>
      <c r="C74" s="207"/>
      <c r="D74" s="207"/>
      <c r="E74" s="207"/>
      <c r="F74" s="207"/>
      <c r="G74" s="207"/>
      <c r="H74" s="218">
        <v>633</v>
      </c>
      <c r="I74" s="246" t="s">
        <v>451</v>
      </c>
      <c r="J74" s="218"/>
      <c r="K74" s="221">
        <v>4409124</v>
      </c>
      <c r="L74" s="248">
        <v>3394000</v>
      </c>
      <c r="M74" s="222">
        <v>3345000</v>
      </c>
      <c r="N74" s="489">
        <v>3343685</v>
      </c>
      <c r="O74" s="521">
        <f t="shared" si="3"/>
        <v>0.7583558548137906</v>
      </c>
      <c r="P74" s="521">
        <f t="shared" si="4"/>
        <v>0.9996068759342301</v>
      </c>
    </row>
    <row r="75" spans="2:16" ht="12.75">
      <c r="B75" s="207"/>
      <c r="C75" s="207"/>
      <c r="D75" s="207"/>
      <c r="E75" s="207"/>
      <c r="F75" s="207"/>
      <c r="G75" s="207"/>
      <c r="H75" s="218">
        <v>633</v>
      </c>
      <c r="I75" s="218" t="s">
        <v>665</v>
      </c>
      <c r="J75" s="218"/>
      <c r="K75" s="221">
        <v>0</v>
      </c>
      <c r="L75" s="248">
        <v>0</v>
      </c>
      <c r="M75" s="222">
        <v>745000</v>
      </c>
      <c r="N75" s="489">
        <v>625952</v>
      </c>
      <c r="O75" s="521" t="e">
        <f t="shared" si="3"/>
        <v>#DIV/0!</v>
      </c>
      <c r="P75" s="521">
        <f t="shared" si="4"/>
        <v>0.8402040268456376</v>
      </c>
    </row>
    <row r="76" spans="2:16" ht="12.75">
      <c r="B76" s="207"/>
      <c r="C76" s="207"/>
      <c r="D76" s="207"/>
      <c r="E76" s="207"/>
      <c r="F76" s="207"/>
      <c r="G76" s="207"/>
      <c r="H76" s="218">
        <v>633</v>
      </c>
      <c r="I76" s="218" t="s">
        <v>452</v>
      </c>
      <c r="J76" s="218"/>
      <c r="K76" s="221">
        <v>0</v>
      </c>
      <c r="L76" s="248">
        <v>2000000</v>
      </c>
      <c r="M76" s="222">
        <v>0</v>
      </c>
      <c r="N76" s="489">
        <v>0</v>
      </c>
      <c r="O76" s="521" t="e">
        <f t="shared" si="3"/>
        <v>#DIV/0!</v>
      </c>
      <c r="P76" s="521" t="e">
        <f t="shared" si="4"/>
        <v>#DIV/0!</v>
      </c>
    </row>
    <row r="77" spans="2:16" ht="12.75">
      <c r="B77" s="207"/>
      <c r="C77" s="207"/>
      <c r="D77" s="207"/>
      <c r="E77" s="207"/>
      <c r="F77" s="207"/>
      <c r="G77" s="207"/>
      <c r="H77" s="218">
        <v>633</v>
      </c>
      <c r="I77" s="218" t="s">
        <v>453</v>
      </c>
      <c r="J77" s="218"/>
      <c r="K77" s="221">
        <v>8000</v>
      </c>
      <c r="L77" s="248">
        <v>8000</v>
      </c>
      <c r="M77" s="222">
        <v>8000</v>
      </c>
      <c r="N77" s="489">
        <v>4100</v>
      </c>
      <c r="O77" s="521">
        <f t="shared" si="3"/>
        <v>0.5125</v>
      </c>
      <c r="P77" s="521">
        <f t="shared" si="4"/>
        <v>0.5125</v>
      </c>
    </row>
    <row r="78" spans="2:16" ht="12.75">
      <c r="B78" s="207"/>
      <c r="C78" s="207"/>
      <c r="D78" s="207"/>
      <c r="E78" s="207"/>
      <c r="F78" s="207"/>
      <c r="G78" s="207"/>
      <c r="H78" s="218">
        <v>633</v>
      </c>
      <c r="I78" s="218" t="s">
        <v>528</v>
      </c>
      <c r="J78" s="218"/>
      <c r="K78" s="221">
        <v>297000</v>
      </c>
      <c r="L78" s="248">
        <v>0</v>
      </c>
      <c r="M78" s="222">
        <v>0</v>
      </c>
      <c r="N78" s="489">
        <v>0</v>
      </c>
      <c r="O78" s="521">
        <f t="shared" si="3"/>
        <v>0</v>
      </c>
      <c r="P78" s="521" t="e">
        <f t="shared" si="4"/>
        <v>#DIV/0!</v>
      </c>
    </row>
    <row r="79" spans="2:16" ht="12.75">
      <c r="B79" s="207"/>
      <c r="C79" s="207"/>
      <c r="D79" s="207"/>
      <c r="E79" s="207"/>
      <c r="F79" s="207"/>
      <c r="G79" s="207"/>
      <c r="H79" s="218">
        <v>633</v>
      </c>
      <c r="I79" s="218" t="s">
        <v>553</v>
      </c>
      <c r="J79" s="218"/>
      <c r="K79" s="221">
        <v>0</v>
      </c>
      <c r="L79" s="248">
        <v>7300000</v>
      </c>
      <c r="M79" s="222">
        <v>60000</v>
      </c>
      <c r="N79" s="489">
        <v>59687</v>
      </c>
      <c r="O79" s="521" t="e">
        <f t="shared" si="3"/>
        <v>#DIV/0!</v>
      </c>
      <c r="P79" s="521">
        <f t="shared" si="4"/>
        <v>0.9947833333333334</v>
      </c>
    </row>
    <row r="80" spans="2:16" ht="12.75">
      <c r="B80" s="207"/>
      <c r="C80" s="207"/>
      <c r="D80" s="207"/>
      <c r="E80" s="207"/>
      <c r="F80" s="207"/>
      <c r="G80" s="207"/>
      <c r="H80" s="218">
        <v>633</v>
      </c>
      <c r="I80" s="218" t="s">
        <v>454</v>
      </c>
      <c r="J80" s="218"/>
      <c r="K80" s="221">
        <v>563000</v>
      </c>
      <c r="L80" s="248">
        <v>650000</v>
      </c>
      <c r="M80" s="222">
        <v>640000</v>
      </c>
      <c r="N80" s="489">
        <v>583550</v>
      </c>
      <c r="O80" s="521">
        <f t="shared" si="3"/>
        <v>1.036500888099467</v>
      </c>
      <c r="P80" s="521">
        <f t="shared" si="4"/>
        <v>0.911796875</v>
      </c>
    </row>
    <row r="81" spans="2:16" ht="12.75">
      <c r="B81" s="207"/>
      <c r="C81" s="207"/>
      <c r="D81" s="207"/>
      <c r="E81" s="207"/>
      <c r="F81" s="207"/>
      <c r="G81" s="207"/>
      <c r="H81" s="218">
        <v>634</v>
      </c>
      <c r="I81" s="218" t="s">
        <v>455</v>
      </c>
      <c r="J81" s="218"/>
      <c r="K81" s="221">
        <v>125556</v>
      </c>
      <c r="L81" s="248">
        <v>0</v>
      </c>
      <c r="M81" s="222">
        <v>0</v>
      </c>
      <c r="N81" s="489">
        <v>0</v>
      </c>
      <c r="O81" s="521">
        <f t="shared" si="3"/>
        <v>0</v>
      </c>
      <c r="P81" s="521" t="e">
        <f t="shared" si="4"/>
        <v>#DIV/0!</v>
      </c>
    </row>
    <row r="82" spans="2:16" ht="12.75">
      <c r="B82" s="207"/>
      <c r="C82" s="207"/>
      <c r="D82" s="207"/>
      <c r="E82" s="207"/>
      <c r="F82" s="207"/>
      <c r="G82" s="207"/>
      <c r="H82" s="218">
        <v>634</v>
      </c>
      <c r="I82" s="218" t="s">
        <v>663</v>
      </c>
      <c r="J82" s="218"/>
      <c r="K82" s="221">
        <v>0</v>
      </c>
      <c r="L82" s="248">
        <v>0</v>
      </c>
      <c r="M82" s="222">
        <v>112000</v>
      </c>
      <c r="N82" s="489">
        <v>112000</v>
      </c>
      <c r="O82" s="521" t="e">
        <f t="shared" si="3"/>
        <v>#DIV/0!</v>
      </c>
      <c r="P82" s="521">
        <f t="shared" si="4"/>
        <v>1</v>
      </c>
    </row>
    <row r="83" spans="2:16" ht="12.75">
      <c r="B83" s="207"/>
      <c r="C83" s="207"/>
      <c r="D83" s="207"/>
      <c r="E83" s="207"/>
      <c r="F83" s="207"/>
      <c r="G83" s="207"/>
      <c r="H83" s="218">
        <v>634</v>
      </c>
      <c r="I83" s="218" t="s">
        <v>456</v>
      </c>
      <c r="J83" s="218"/>
      <c r="K83" s="221">
        <v>64837</v>
      </c>
      <c r="L83" s="248">
        <v>1050000</v>
      </c>
      <c r="M83" s="222">
        <v>50000</v>
      </c>
      <c r="N83" s="489">
        <v>50000</v>
      </c>
      <c r="O83" s="521">
        <f t="shared" si="3"/>
        <v>0.7711646127982479</v>
      </c>
      <c r="P83" s="521">
        <f t="shared" si="4"/>
        <v>1</v>
      </c>
    </row>
    <row r="84" spans="2:16" ht="12.75">
      <c r="B84" s="207"/>
      <c r="C84" s="207"/>
      <c r="D84" s="207"/>
      <c r="E84" s="207"/>
      <c r="F84" s="207"/>
      <c r="G84" s="207"/>
      <c r="H84" s="218">
        <v>634</v>
      </c>
      <c r="I84" s="218" t="s">
        <v>550</v>
      </c>
      <c r="J84" s="218"/>
      <c r="K84" s="221">
        <v>0</v>
      </c>
      <c r="L84" s="248">
        <v>150000</v>
      </c>
      <c r="M84" s="222">
        <v>0</v>
      </c>
      <c r="N84" s="489">
        <v>0</v>
      </c>
      <c r="O84" s="521" t="e">
        <f t="shared" si="3"/>
        <v>#DIV/0!</v>
      </c>
      <c r="P84" s="521" t="e">
        <f t="shared" si="4"/>
        <v>#DIV/0!</v>
      </c>
    </row>
    <row r="85" spans="2:16" ht="12.75">
      <c r="B85" s="207"/>
      <c r="C85" s="207"/>
      <c r="D85" s="207"/>
      <c r="E85" s="207"/>
      <c r="F85" s="207"/>
      <c r="G85" s="207"/>
      <c r="H85" s="218">
        <v>634</v>
      </c>
      <c r="I85" s="246" t="s">
        <v>457</v>
      </c>
      <c r="J85" s="218"/>
      <c r="K85" s="221">
        <v>0</v>
      </c>
      <c r="L85" s="248">
        <v>400000</v>
      </c>
      <c r="M85" s="222">
        <v>400000</v>
      </c>
      <c r="N85" s="489">
        <v>193429</v>
      </c>
      <c r="O85" s="521" t="e">
        <f t="shared" si="3"/>
        <v>#DIV/0!</v>
      </c>
      <c r="P85" s="521">
        <f t="shared" si="4"/>
        <v>0.4835725</v>
      </c>
    </row>
    <row r="86" spans="2:16" ht="12.75">
      <c r="B86" s="207"/>
      <c r="C86" s="207"/>
      <c r="D86" s="207"/>
      <c r="E86" s="207"/>
      <c r="F86" s="207"/>
      <c r="G86" s="207"/>
      <c r="H86" s="218">
        <v>634</v>
      </c>
      <c r="I86" s="218" t="s">
        <v>458</v>
      </c>
      <c r="J86" s="218"/>
      <c r="K86" s="221">
        <v>0</v>
      </c>
      <c r="L86" s="248">
        <v>35000</v>
      </c>
      <c r="M86" s="222">
        <v>122000</v>
      </c>
      <c r="N86" s="489">
        <v>121718</v>
      </c>
      <c r="O86" s="521" t="e">
        <f t="shared" si="3"/>
        <v>#DIV/0!</v>
      </c>
      <c r="P86" s="521">
        <f t="shared" si="4"/>
        <v>0.9976885245901639</v>
      </c>
    </row>
    <row r="87" spans="2:16" ht="12.75">
      <c r="B87" s="207"/>
      <c r="C87" s="207"/>
      <c r="D87" s="207"/>
      <c r="E87" s="207"/>
      <c r="F87" s="207"/>
      <c r="G87" s="207"/>
      <c r="H87" s="218">
        <v>634</v>
      </c>
      <c r="I87" s="218" t="s">
        <v>459</v>
      </c>
      <c r="J87" s="218"/>
      <c r="K87" s="221">
        <v>0</v>
      </c>
      <c r="L87" s="248">
        <v>2200</v>
      </c>
      <c r="M87" s="222">
        <v>2200</v>
      </c>
      <c r="N87" s="489">
        <v>0</v>
      </c>
      <c r="O87" s="521" t="e">
        <f t="shared" si="3"/>
        <v>#DIV/0!</v>
      </c>
      <c r="P87" s="521">
        <f t="shared" si="4"/>
        <v>0</v>
      </c>
    </row>
    <row r="88" spans="2:16" ht="12.75">
      <c r="B88" s="207"/>
      <c r="C88" s="207"/>
      <c r="D88" s="207"/>
      <c r="E88" s="207"/>
      <c r="F88" s="207"/>
      <c r="G88" s="207"/>
      <c r="H88" s="218">
        <v>634</v>
      </c>
      <c r="I88" s="218" t="s">
        <v>664</v>
      </c>
      <c r="J88" s="218"/>
      <c r="K88" s="221">
        <v>0</v>
      </c>
      <c r="L88" s="248">
        <v>0</v>
      </c>
      <c r="M88" s="222">
        <v>27887</v>
      </c>
      <c r="N88" s="489">
        <v>27887</v>
      </c>
      <c r="O88" s="521" t="e">
        <f t="shared" si="3"/>
        <v>#DIV/0!</v>
      </c>
      <c r="P88" s="521">
        <f t="shared" si="4"/>
        <v>1</v>
      </c>
    </row>
    <row r="89" spans="2:16" ht="12.75">
      <c r="B89" s="207"/>
      <c r="C89" s="207"/>
      <c r="D89" s="207"/>
      <c r="E89" s="207"/>
      <c r="F89" s="207"/>
      <c r="G89" s="207"/>
      <c r="H89" s="223">
        <v>64</v>
      </c>
      <c r="I89" s="223" t="s">
        <v>460</v>
      </c>
      <c r="J89" s="223"/>
      <c r="K89" s="226">
        <f>K90+K91</f>
        <v>179455</v>
      </c>
      <c r="L89" s="245">
        <f>L90+L91</f>
        <v>320500</v>
      </c>
      <c r="M89" s="217">
        <f>M90+M91</f>
        <v>340500</v>
      </c>
      <c r="N89" s="488">
        <f>N90+N91</f>
        <v>315757</v>
      </c>
      <c r="O89" s="521">
        <f t="shared" si="3"/>
        <v>1.7595330305647656</v>
      </c>
      <c r="P89" s="521">
        <f t="shared" si="4"/>
        <v>0.9273333333333333</v>
      </c>
    </row>
    <row r="90" spans="2:16" ht="12.75">
      <c r="B90" s="207"/>
      <c r="C90" s="207"/>
      <c r="D90" s="207"/>
      <c r="E90" s="207"/>
      <c r="F90" s="207"/>
      <c r="G90" s="207"/>
      <c r="H90" s="218">
        <v>641</v>
      </c>
      <c r="I90" s="218" t="s">
        <v>461</v>
      </c>
      <c r="J90" s="218"/>
      <c r="K90" s="221">
        <v>0</v>
      </c>
      <c r="L90" s="248">
        <v>500</v>
      </c>
      <c r="M90" s="222">
        <v>500</v>
      </c>
      <c r="N90" s="489">
        <v>0</v>
      </c>
      <c r="O90" s="521" t="e">
        <f t="shared" si="3"/>
        <v>#DIV/0!</v>
      </c>
      <c r="P90" s="521">
        <f t="shared" si="4"/>
        <v>0</v>
      </c>
    </row>
    <row r="91" spans="2:16" ht="12.75">
      <c r="B91" s="207"/>
      <c r="C91" s="207"/>
      <c r="D91" s="207"/>
      <c r="E91" s="207"/>
      <c r="F91" s="207"/>
      <c r="G91" s="207"/>
      <c r="H91" s="218">
        <v>642</v>
      </c>
      <c r="I91" s="218" t="s">
        <v>462</v>
      </c>
      <c r="J91" s="218"/>
      <c r="K91" s="221">
        <v>179455</v>
      </c>
      <c r="L91" s="248">
        <v>320000</v>
      </c>
      <c r="M91" s="222">
        <v>340000</v>
      </c>
      <c r="N91" s="489">
        <v>315757</v>
      </c>
      <c r="O91" s="521">
        <f t="shared" si="3"/>
        <v>1.7595330305647656</v>
      </c>
      <c r="P91" s="521">
        <f t="shared" si="4"/>
        <v>0.9286970588235294</v>
      </c>
    </row>
    <row r="92" spans="2:16" ht="12.75">
      <c r="B92" s="207"/>
      <c r="C92" s="207"/>
      <c r="D92" s="207"/>
      <c r="E92" s="207"/>
      <c r="F92" s="207"/>
      <c r="G92" s="207"/>
      <c r="H92" s="223">
        <v>65</v>
      </c>
      <c r="I92" s="223" t="s">
        <v>463</v>
      </c>
      <c r="J92" s="223"/>
      <c r="K92" s="226">
        <f>K93+K94+K95</f>
        <v>585862</v>
      </c>
      <c r="L92" s="245">
        <f>L93+L94+L95</f>
        <v>330000</v>
      </c>
      <c r="M92" s="245">
        <f>M93+M94+M95</f>
        <v>323000</v>
      </c>
      <c r="N92" s="488">
        <f>N93+N94+N95</f>
        <v>251009</v>
      </c>
      <c r="O92" s="521">
        <f t="shared" si="3"/>
        <v>0.4284438997579635</v>
      </c>
      <c r="P92" s="521">
        <f t="shared" si="4"/>
        <v>0.7771176470588236</v>
      </c>
    </row>
    <row r="93" spans="2:16" ht="12.75">
      <c r="B93" s="207"/>
      <c r="C93" s="207"/>
      <c r="D93" s="207"/>
      <c r="E93" s="207"/>
      <c r="F93" s="207"/>
      <c r="G93" s="207"/>
      <c r="H93" s="218">
        <v>651</v>
      </c>
      <c r="I93" s="218" t="s">
        <v>464</v>
      </c>
      <c r="J93" s="218"/>
      <c r="K93" s="221">
        <v>0</v>
      </c>
      <c r="L93" s="248">
        <v>30000</v>
      </c>
      <c r="M93" s="222">
        <v>45000</v>
      </c>
      <c r="N93" s="489">
        <v>39257</v>
      </c>
      <c r="O93" s="521" t="e">
        <f t="shared" si="3"/>
        <v>#DIV/0!</v>
      </c>
      <c r="P93" s="521">
        <f t="shared" si="4"/>
        <v>0.8723777777777778</v>
      </c>
    </row>
    <row r="94" spans="2:16" ht="12.75">
      <c r="B94" s="207"/>
      <c r="C94" s="207"/>
      <c r="D94" s="207"/>
      <c r="E94" s="207"/>
      <c r="F94" s="207"/>
      <c r="G94" s="207"/>
      <c r="H94" s="218">
        <v>652</v>
      </c>
      <c r="I94" s="218" t="s">
        <v>465</v>
      </c>
      <c r="J94" s="218"/>
      <c r="K94" s="221">
        <v>349215</v>
      </c>
      <c r="L94" s="248">
        <v>50000</v>
      </c>
      <c r="M94" s="222">
        <v>18000</v>
      </c>
      <c r="N94" s="489">
        <v>19243</v>
      </c>
      <c r="O94" s="521">
        <f t="shared" si="3"/>
        <v>0.055103589479260626</v>
      </c>
      <c r="P94" s="521">
        <f t="shared" si="4"/>
        <v>1.0690555555555556</v>
      </c>
    </row>
    <row r="95" spans="2:16" ht="12.75">
      <c r="B95" s="207"/>
      <c r="C95" s="207"/>
      <c r="D95" s="207"/>
      <c r="E95" s="207"/>
      <c r="F95" s="207"/>
      <c r="G95" s="207"/>
      <c r="H95" s="218">
        <v>653</v>
      </c>
      <c r="I95" s="218" t="s">
        <v>466</v>
      </c>
      <c r="J95" s="218"/>
      <c r="K95" s="221">
        <v>236647</v>
      </c>
      <c r="L95" s="248">
        <v>250000</v>
      </c>
      <c r="M95" s="222">
        <v>260000</v>
      </c>
      <c r="N95" s="489">
        <v>192509</v>
      </c>
      <c r="O95" s="521">
        <f t="shared" si="3"/>
        <v>0.8134859093924707</v>
      </c>
      <c r="P95" s="521">
        <f t="shared" si="4"/>
        <v>0.7404192307692308</v>
      </c>
    </row>
    <row r="96" spans="2:16" ht="12.75">
      <c r="B96" s="207"/>
      <c r="C96" s="207"/>
      <c r="D96" s="207"/>
      <c r="E96" s="207"/>
      <c r="F96" s="207"/>
      <c r="G96" s="207"/>
      <c r="H96" s="223">
        <v>68</v>
      </c>
      <c r="I96" s="223" t="s">
        <v>467</v>
      </c>
      <c r="J96" s="223"/>
      <c r="K96" s="226">
        <f>K97</f>
        <v>0</v>
      </c>
      <c r="L96" s="226">
        <f>L97</f>
        <v>0</v>
      </c>
      <c r="M96" s="226">
        <f>M97</f>
        <v>144000</v>
      </c>
      <c r="N96" s="496">
        <f>N97</f>
        <v>143898</v>
      </c>
      <c r="O96" s="521" t="e">
        <f t="shared" si="3"/>
        <v>#DIV/0!</v>
      </c>
      <c r="P96" s="521">
        <f t="shared" si="4"/>
        <v>0.9992916666666667</v>
      </c>
    </row>
    <row r="97" spans="2:16" ht="12.75">
      <c r="B97" s="207"/>
      <c r="C97" s="207"/>
      <c r="D97" s="207"/>
      <c r="E97" s="207"/>
      <c r="F97" s="207"/>
      <c r="G97" s="207"/>
      <c r="H97" s="218">
        <v>683</v>
      </c>
      <c r="I97" s="218" t="s">
        <v>467</v>
      </c>
      <c r="J97" s="218"/>
      <c r="K97" s="221"/>
      <c r="L97" s="245"/>
      <c r="M97" s="222">
        <v>144000</v>
      </c>
      <c r="N97" s="489">
        <v>143898</v>
      </c>
      <c r="O97" s="521" t="e">
        <f t="shared" si="3"/>
        <v>#DIV/0!</v>
      </c>
      <c r="P97" s="521">
        <f t="shared" si="4"/>
        <v>0.9992916666666667</v>
      </c>
    </row>
    <row r="98" spans="2:16" ht="12.75" hidden="1">
      <c r="B98" s="207"/>
      <c r="C98" s="207"/>
      <c r="D98" s="207"/>
      <c r="E98" s="207"/>
      <c r="F98" s="207"/>
      <c r="G98" s="207"/>
      <c r="H98" s="218">
        <v>663</v>
      </c>
      <c r="I98" s="218" t="s">
        <v>469</v>
      </c>
      <c r="J98" s="218"/>
      <c r="K98" s="221"/>
      <c r="L98" s="245"/>
      <c r="M98" s="222"/>
      <c r="N98" s="489"/>
      <c r="O98" s="511"/>
      <c r="P98" s="511"/>
    </row>
    <row r="99" spans="1:16" ht="12.75">
      <c r="A99" s="240"/>
      <c r="B99" s="241"/>
      <c r="C99" s="241"/>
      <c r="D99" s="241"/>
      <c r="E99" s="241"/>
      <c r="F99" s="241"/>
      <c r="G99" s="241"/>
      <c r="H99" s="242">
        <v>7</v>
      </c>
      <c r="I99" s="242" t="s">
        <v>470</v>
      </c>
      <c r="J99" s="242"/>
      <c r="K99" s="243">
        <f>K102</f>
        <v>2079</v>
      </c>
      <c r="L99" s="244">
        <f>L102</f>
        <v>10000</v>
      </c>
      <c r="M99" s="243">
        <f>M102</f>
        <v>10000</v>
      </c>
      <c r="N99" s="495">
        <f>N102</f>
        <v>393</v>
      </c>
      <c r="O99" s="522">
        <f>N99/K99</f>
        <v>0.18903318903318903</v>
      </c>
      <c r="P99" s="522">
        <f>N99/M99</f>
        <v>0.0393</v>
      </c>
    </row>
    <row r="100" spans="2:16" ht="12.75" hidden="1">
      <c r="B100" s="207"/>
      <c r="C100" s="207"/>
      <c r="D100" s="207"/>
      <c r="E100" s="207"/>
      <c r="F100" s="207"/>
      <c r="G100" s="207"/>
      <c r="H100" s="223">
        <v>71</v>
      </c>
      <c r="I100" s="223" t="s">
        <v>471</v>
      </c>
      <c r="J100" s="223"/>
      <c r="K100" s="226"/>
      <c r="L100" s="245"/>
      <c r="M100" s="217"/>
      <c r="N100" s="489"/>
      <c r="O100" s="511"/>
      <c r="P100" s="511"/>
    </row>
    <row r="101" spans="2:16" ht="12.75" hidden="1">
      <c r="B101" s="207"/>
      <c r="C101" s="207"/>
      <c r="D101" s="207"/>
      <c r="E101" s="207"/>
      <c r="F101" s="207"/>
      <c r="G101" s="207"/>
      <c r="H101" s="218">
        <v>711</v>
      </c>
      <c r="I101" s="218" t="s">
        <v>472</v>
      </c>
      <c r="J101" s="218"/>
      <c r="K101" s="221"/>
      <c r="L101" s="245"/>
      <c r="M101" s="222"/>
      <c r="N101" s="489"/>
      <c r="O101" s="511"/>
      <c r="P101" s="511"/>
    </row>
    <row r="102" spans="2:16" ht="12.75">
      <c r="B102" s="207"/>
      <c r="C102" s="207"/>
      <c r="D102" s="207"/>
      <c r="E102" s="207"/>
      <c r="F102" s="207"/>
      <c r="G102" s="207"/>
      <c r="H102" s="223">
        <v>72</v>
      </c>
      <c r="I102" s="223" t="s">
        <v>473</v>
      </c>
      <c r="J102" s="223"/>
      <c r="K102" s="226">
        <f>K103</f>
        <v>2079</v>
      </c>
      <c r="L102" s="297">
        <f>L103</f>
        <v>10000</v>
      </c>
      <c r="M102" s="226">
        <f>M103</f>
        <v>10000</v>
      </c>
      <c r="N102" s="496">
        <f>N103</f>
        <v>393</v>
      </c>
      <c r="O102" s="521">
        <f>N102/K102</f>
        <v>0.18903318903318903</v>
      </c>
      <c r="P102" s="521">
        <f>N102/M102</f>
        <v>0.0393</v>
      </c>
    </row>
    <row r="103" spans="2:16" ht="12.75">
      <c r="B103" s="207"/>
      <c r="C103" s="207"/>
      <c r="D103" s="207"/>
      <c r="E103" s="207"/>
      <c r="F103" s="207"/>
      <c r="G103" s="207"/>
      <c r="H103" s="218">
        <v>721</v>
      </c>
      <c r="I103" s="218" t="s">
        <v>474</v>
      </c>
      <c r="J103" s="218"/>
      <c r="K103" s="221">
        <v>2079</v>
      </c>
      <c r="L103" s="248">
        <v>10000</v>
      </c>
      <c r="M103" s="222">
        <v>10000</v>
      </c>
      <c r="N103" s="489">
        <v>393</v>
      </c>
      <c r="O103" s="521">
        <f>N103/K103</f>
        <v>0.18903318903318903</v>
      </c>
      <c r="P103" s="521">
        <f>N103/M103</f>
        <v>0.0393</v>
      </c>
    </row>
    <row r="104" spans="1:16" ht="12.75">
      <c r="A104" s="240"/>
      <c r="B104" s="241"/>
      <c r="C104" s="241"/>
      <c r="D104" s="241"/>
      <c r="E104" s="241"/>
      <c r="F104" s="241"/>
      <c r="G104" s="241"/>
      <c r="H104" s="242">
        <v>3</v>
      </c>
      <c r="I104" s="242" t="s">
        <v>0</v>
      </c>
      <c r="J104" s="242"/>
      <c r="K104" s="243">
        <f>K105+K109+K115+K118+K120+K122+K124</f>
        <v>5631976</v>
      </c>
      <c r="L104" s="247">
        <f>L105+L109+L115+L118+L120+L122+L124</f>
        <v>5651750</v>
      </c>
      <c r="M104" s="243">
        <f>M105+M109+M115+M118+M120+M122+M124</f>
        <v>5423287</v>
      </c>
      <c r="N104" s="495">
        <f>N105+N109+N115+N118+N120+N122+N124</f>
        <v>4953229</v>
      </c>
      <c r="O104" s="522">
        <f>N104/K104</f>
        <v>0.8794833287641851</v>
      </c>
      <c r="P104" s="522">
        <f>N104/M104</f>
        <v>0.9133259958397923</v>
      </c>
    </row>
    <row r="105" spans="2:16" ht="12.75">
      <c r="B105" s="207"/>
      <c r="C105" s="207"/>
      <c r="D105" s="207"/>
      <c r="E105" s="207"/>
      <c r="F105" s="207"/>
      <c r="G105" s="207"/>
      <c r="H105" s="223">
        <v>31</v>
      </c>
      <c r="I105" s="223" t="s">
        <v>2</v>
      </c>
      <c r="J105" s="223"/>
      <c r="K105" s="226">
        <f>K106+K107+K108</f>
        <v>1284309</v>
      </c>
      <c r="L105" s="245">
        <f>L106+L107+L108</f>
        <v>1374250</v>
      </c>
      <c r="M105" s="245">
        <f>M106+M107+M108</f>
        <v>1323783</v>
      </c>
      <c r="N105" s="488">
        <f>N106+N107+N108</f>
        <v>1269072</v>
      </c>
      <c r="O105" s="510">
        <f>N105/K105</f>
        <v>0.9881360326837233</v>
      </c>
      <c r="P105" s="523">
        <f>N105/M105</f>
        <v>0.958670718690299</v>
      </c>
    </row>
    <row r="106" spans="2:16" ht="12.75">
      <c r="B106" s="207"/>
      <c r="C106" s="207"/>
      <c r="D106" s="207"/>
      <c r="E106" s="207"/>
      <c r="F106" s="207"/>
      <c r="G106" s="207"/>
      <c r="H106" s="218">
        <v>311</v>
      </c>
      <c r="I106" s="219" t="s">
        <v>475</v>
      </c>
      <c r="J106" s="220"/>
      <c r="K106" s="248">
        <f>List2!N108+List2!N137+List2!N328+List2!N549</f>
        <v>1081104</v>
      </c>
      <c r="L106" s="248">
        <f>List2!O108+List2!O137+List2!O328+List2!O549</f>
        <v>1175850</v>
      </c>
      <c r="M106" s="248">
        <f>List2!P108+List2!P137+List2!P328+List2!P549</f>
        <v>1084000</v>
      </c>
      <c r="N106" s="489">
        <f>List2!Q108+List2!Q137+List2!Q328+List2!Q549</f>
        <v>1046883</v>
      </c>
      <c r="O106" s="510">
        <f aca="true" t="shared" si="5" ref="O106:O126">N106/K106</f>
        <v>0.9683462460595835</v>
      </c>
      <c r="P106" s="523">
        <f aca="true" t="shared" si="6" ref="P106:P127">N106/M106</f>
        <v>0.9657592250922509</v>
      </c>
    </row>
    <row r="107" spans="2:16" ht="12.75">
      <c r="B107" s="207"/>
      <c r="C107" s="207"/>
      <c r="D107" s="207"/>
      <c r="E107" s="207"/>
      <c r="F107" s="207"/>
      <c r="G107" s="207"/>
      <c r="H107" s="218">
        <v>312</v>
      </c>
      <c r="I107" s="218" t="s">
        <v>3</v>
      </c>
      <c r="J107" s="218"/>
      <c r="K107" s="221">
        <f>List2!N111+List2!N141</f>
        <v>11169</v>
      </c>
      <c r="L107" s="295">
        <f>List2!O111+List2!O141</f>
        <v>11000</v>
      </c>
      <c r="M107" s="221">
        <f>List2!P111+List2!P141</f>
        <v>52064</v>
      </c>
      <c r="N107" s="408">
        <f>List2!Q111+List2!Q141</f>
        <v>37510</v>
      </c>
      <c r="O107" s="510">
        <f t="shared" si="5"/>
        <v>3.3584027218193215</v>
      </c>
      <c r="P107" s="523">
        <f t="shared" si="6"/>
        <v>0.720459434542102</v>
      </c>
    </row>
    <row r="108" spans="2:16" ht="12.75">
      <c r="B108" s="207"/>
      <c r="C108" s="207"/>
      <c r="D108" s="207"/>
      <c r="E108" s="207"/>
      <c r="F108" s="207"/>
      <c r="G108" s="207"/>
      <c r="H108" s="218">
        <v>313</v>
      </c>
      <c r="I108" s="218" t="s">
        <v>4</v>
      </c>
      <c r="J108" s="218"/>
      <c r="K108" s="221">
        <f>List2!N113+List2!N148+List2!N330+List2!N551</f>
        <v>192036</v>
      </c>
      <c r="L108" s="295">
        <f>List2!O113+List2!O148+List2!O330+List2!O551</f>
        <v>187400</v>
      </c>
      <c r="M108" s="221">
        <f>List2!P113+List2!P148+List2!P330+List2!P551</f>
        <v>187719</v>
      </c>
      <c r="N108" s="408">
        <f>List2!Q113+List2!Q148+List2!Q330+List2!Q551</f>
        <v>184679</v>
      </c>
      <c r="O108" s="510">
        <f t="shared" si="5"/>
        <v>0.9616894748901248</v>
      </c>
      <c r="P108" s="523">
        <f t="shared" si="6"/>
        <v>0.9838055817471859</v>
      </c>
    </row>
    <row r="109" spans="2:16" ht="12.75">
      <c r="B109" s="207"/>
      <c r="C109" s="207"/>
      <c r="D109" s="207"/>
      <c r="E109" s="207"/>
      <c r="F109" s="207"/>
      <c r="G109" s="207"/>
      <c r="H109" s="223">
        <v>32</v>
      </c>
      <c r="I109" s="223" t="s">
        <v>5</v>
      </c>
      <c r="J109" s="223"/>
      <c r="K109" s="226">
        <f>K110+K111+K112+K113+K114</f>
        <v>2810522</v>
      </c>
      <c r="L109" s="245">
        <f>L110+L111+L112+L113+L114</f>
        <v>2849500</v>
      </c>
      <c r="M109" s="217">
        <f>M110+M111+M112+M113+M114</f>
        <v>2839504</v>
      </c>
      <c r="N109" s="488">
        <f>N110+N111+N112+N113+N114</f>
        <v>2574572</v>
      </c>
      <c r="O109" s="510">
        <f t="shared" si="5"/>
        <v>0.916047623893355</v>
      </c>
      <c r="P109" s="523">
        <f t="shared" si="6"/>
        <v>0.9066977894730911</v>
      </c>
    </row>
    <row r="110" spans="2:16" ht="12.75">
      <c r="B110" s="207"/>
      <c r="C110" s="207"/>
      <c r="D110" s="207"/>
      <c r="E110" s="207"/>
      <c r="F110" s="207"/>
      <c r="G110" s="207"/>
      <c r="H110" s="218">
        <v>321</v>
      </c>
      <c r="I110" s="218" t="s">
        <v>6</v>
      </c>
      <c r="J110" s="218"/>
      <c r="K110" s="221">
        <f>List2!N117+List2!N153+List2!N334+List2!N555</f>
        <v>85656</v>
      </c>
      <c r="L110" s="295">
        <f>List2!O117+List2!O153+List2!O334+List2!O555</f>
        <v>106100</v>
      </c>
      <c r="M110" s="221">
        <f>List2!P117+List2!P153+List2!P334+List2!P555</f>
        <v>104700</v>
      </c>
      <c r="N110" s="408">
        <f>List2!Q117+List2!Q153+List2!Q334+List2!Q555</f>
        <v>88386</v>
      </c>
      <c r="O110" s="510">
        <f t="shared" si="5"/>
        <v>1.0318716727374615</v>
      </c>
      <c r="P110" s="523">
        <f t="shared" si="6"/>
        <v>0.8441833810888252</v>
      </c>
    </row>
    <row r="111" spans="2:16" ht="12.75">
      <c r="B111" s="207"/>
      <c r="C111" s="207"/>
      <c r="D111" s="207"/>
      <c r="E111" s="207"/>
      <c r="F111" s="207"/>
      <c r="G111" s="207"/>
      <c r="H111" s="218">
        <v>322</v>
      </c>
      <c r="I111" s="218" t="s">
        <v>476</v>
      </c>
      <c r="J111" s="218"/>
      <c r="K111" s="221">
        <f>List2!N45+List2!N67+List2!N79+List2!N91+List2!N158+List2!N337+List2!N356+List2!N473+List2!N557</f>
        <v>690883</v>
      </c>
      <c r="L111" s="295">
        <f>List2!O45+List2!O67+List2!O79+List2!O91+List2!O158+List2!O337+List2!O356+List2!O473+List2!O557+List2!O312</f>
        <v>670600</v>
      </c>
      <c r="M111" s="295">
        <f>List2!P45+List2!P67+List2!P79+List2!P91+List2!P158+List2!P337+List2!P356+List2!P473+List2!P557+List2!P312</f>
        <v>511400</v>
      </c>
      <c r="N111" s="408">
        <f>List2!Q45+List2!Q67+List2!Q79+List2!Q91+List2!Q158+List2!Q337+List2!Q356+List2!Q473+List2!Q557+List2!Q312</f>
        <v>422000</v>
      </c>
      <c r="O111" s="510">
        <f t="shared" si="5"/>
        <v>0.6108125398945986</v>
      </c>
      <c r="P111" s="523">
        <f t="shared" si="6"/>
        <v>0.825185764567853</v>
      </c>
    </row>
    <row r="112" spans="2:16" ht="12.75">
      <c r="B112" s="207"/>
      <c r="C112" s="207"/>
      <c r="D112" s="207"/>
      <c r="E112" s="207"/>
      <c r="F112" s="207"/>
      <c r="G112" s="207"/>
      <c r="H112" s="218">
        <v>323</v>
      </c>
      <c r="I112" s="218" t="s">
        <v>7</v>
      </c>
      <c r="J112" s="218"/>
      <c r="K112" s="222">
        <f>List2!N24+List2!N47+List2!N70+List2!N81+List2!N163+List2!N214+List2!N287+List2!N304+List2!N314+List2!N342+List2!N358+List2!N366+List2!N375+List2!N399+List2!N449+List2!N475+List2!N515+List2!N561+List2!N579</f>
        <v>1632864</v>
      </c>
      <c r="L112" s="248">
        <f>List2!O24+List2!O47+List2!O70+List2!O81+List2!O163+List2!O214+List2!O287+List2!O304+List2!O314+List2!O342+List2!O358+List2!O366+List2!O375+List2!O399+List2!O449+List2!O475+List2!O515+List2!O561+List2!O579</f>
        <v>1629300</v>
      </c>
      <c r="M112" s="222">
        <f>List2!P24+List2!P47+List2!P70+List2!P81+List2!P163+List2!P214+List2!P287+List2!P304+List2!P314+List2!P342+List2!P358+List2!P366+List2!P375+List2!P399+List2!P449+List2!P475+List2!P515+List2!P561+List2!P579</f>
        <v>1815904</v>
      </c>
      <c r="N112" s="489">
        <f>List2!Q24+List2!Q47+List2!Q70+List2!Q81+List2!Q163+List2!Q214+List2!Q287+List2!Q304+List2!Q314+List2!Q342+List2!Q358+List2!Q366+List2!Q375+List2!Q399+List2!Q449+List2!Q475+List2!Q515+List2!Q561+List2!Q579</f>
        <v>1672419</v>
      </c>
      <c r="O112" s="510">
        <f t="shared" si="5"/>
        <v>1.0242243077194426</v>
      </c>
      <c r="P112" s="523">
        <f t="shared" si="6"/>
        <v>0.9209842590797751</v>
      </c>
    </row>
    <row r="113" spans="2:16" ht="12.75">
      <c r="B113" s="207"/>
      <c r="C113" s="207"/>
      <c r="D113" s="207"/>
      <c r="E113" s="207"/>
      <c r="F113" s="207"/>
      <c r="G113" s="207"/>
      <c r="H113" s="218">
        <v>324</v>
      </c>
      <c r="I113" s="218" t="s">
        <v>477</v>
      </c>
      <c r="J113" s="218"/>
      <c r="K113" s="221">
        <f>List2!N185</f>
        <v>4419</v>
      </c>
      <c r="L113" s="295">
        <f>List2!O185</f>
        <v>6000</v>
      </c>
      <c r="M113" s="221">
        <f>List2!P185</f>
        <v>2000</v>
      </c>
      <c r="N113" s="408">
        <f>List2!Q185</f>
        <v>210</v>
      </c>
      <c r="O113" s="510">
        <f t="shared" si="5"/>
        <v>0.04752206381534284</v>
      </c>
      <c r="P113" s="523">
        <f t="shared" si="6"/>
        <v>0.105</v>
      </c>
    </row>
    <row r="114" spans="2:16" ht="12.75">
      <c r="B114" s="207"/>
      <c r="C114" s="207"/>
      <c r="D114" s="207"/>
      <c r="E114" s="207"/>
      <c r="F114" s="207"/>
      <c r="G114" s="207"/>
      <c r="H114" s="218">
        <v>329</v>
      </c>
      <c r="I114" s="218" t="s">
        <v>478</v>
      </c>
      <c r="J114" s="218"/>
      <c r="K114" s="222">
        <f>List2!N26+List2!N49+List2!N72+List2!N93+List2!N119+List2!N188</f>
        <v>396700</v>
      </c>
      <c r="L114" s="248">
        <f>List2!O26+List2!O49+List2!O72+List2!O93+List2!O119+List2!O188</f>
        <v>437500</v>
      </c>
      <c r="M114" s="222">
        <f>List2!P26+List2!P49+List2!P72+List2!P93+List2!P119+List2!P188</f>
        <v>405500</v>
      </c>
      <c r="N114" s="489">
        <f>List2!Q26+List2!Q49+List2!Q72+List2!Q93+List2!Q119+List2!Q188</f>
        <v>391557</v>
      </c>
      <c r="O114" s="510">
        <f t="shared" si="5"/>
        <v>0.9870355432316612</v>
      </c>
      <c r="P114" s="523">
        <f t="shared" si="6"/>
        <v>0.9656152897657213</v>
      </c>
    </row>
    <row r="115" spans="2:16" ht="12.75">
      <c r="B115" s="207"/>
      <c r="C115" s="207"/>
      <c r="D115" s="207"/>
      <c r="E115" s="207"/>
      <c r="F115" s="207"/>
      <c r="G115" s="207"/>
      <c r="H115" s="223">
        <v>34</v>
      </c>
      <c r="I115" s="223" t="s">
        <v>8</v>
      </c>
      <c r="J115" s="223"/>
      <c r="K115" s="226">
        <f>K116+K117</f>
        <v>28853</v>
      </c>
      <c r="L115" s="245">
        <f>L116+L117</f>
        <v>246000</v>
      </c>
      <c r="M115" s="217">
        <f>M116+M117</f>
        <v>46000</v>
      </c>
      <c r="N115" s="488">
        <f>N116+N117</f>
        <v>38565</v>
      </c>
      <c r="O115" s="510">
        <f t="shared" si="5"/>
        <v>1.3366027796069733</v>
      </c>
      <c r="P115" s="523">
        <f t="shared" si="6"/>
        <v>0.8383695652173913</v>
      </c>
    </row>
    <row r="116" spans="2:16" ht="12.75" hidden="1">
      <c r="B116" s="207"/>
      <c r="C116" s="207"/>
      <c r="D116" s="207"/>
      <c r="E116" s="207"/>
      <c r="F116" s="207"/>
      <c r="G116" s="207"/>
      <c r="H116" s="218">
        <v>342</v>
      </c>
      <c r="I116" s="218" t="s">
        <v>479</v>
      </c>
      <c r="J116" s="218"/>
      <c r="K116" s="221"/>
      <c r="L116" s="245"/>
      <c r="M116" s="222"/>
      <c r="N116" s="489"/>
      <c r="O116" s="510" t="e">
        <f t="shared" si="5"/>
        <v>#DIV/0!</v>
      </c>
      <c r="P116" s="523" t="e">
        <f t="shared" si="6"/>
        <v>#DIV/0!</v>
      </c>
    </row>
    <row r="117" spans="2:16" ht="12.75">
      <c r="B117" s="207"/>
      <c r="C117" s="207"/>
      <c r="D117" s="207"/>
      <c r="E117" s="207"/>
      <c r="F117" s="207"/>
      <c r="G117" s="207"/>
      <c r="H117" s="218">
        <v>343</v>
      </c>
      <c r="I117" s="218" t="s">
        <v>9</v>
      </c>
      <c r="J117" s="218"/>
      <c r="K117" s="221">
        <f>List2!N195</f>
        <v>28853</v>
      </c>
      <c r="L117" s="295">
        <f>List2!O195</f>
        <v>246000</v>
      </c>
      <c r="M117" s="221">
        <f>List2!P195</f>
        <v>46000</v>
      </c>
      <c r="N117" s="408">
        <f>List2!Q195</f>
        <v>38565</v>
      </c>
      <c r="O117" s="510">
        <f t="shared" si="5"/>
        <v>1.3366027796069733</v>
      </c>
      <c r="P117" s="523">
        <f t="shared" si="6"/>
        <v>0.8383695652173913</v>
      </c>
    </row>
    <row r="118" spans="2:16" ht="12.75" hidden="1">
      <c r="B118" s="207"/>
      <c r="C118" s="207"/>
      <c r="D118" s="207"/>
      <c r="E118" s="207"/>
      <c r="F118" s="207"/>
      <c r="G118" s="207"/>
      <c r="H118" s="223">
        <v>35</v>
      </c>
      <c r="I118" s="224" t="s">
        <v>10</v>
      </c>
      <c r="J118" s="225"/>
      <c r="K118" s="226">
        <f>K119</f>
        <v>0</v>
      </c>
      <c r="L118" s="245">
        <f>L119</f>
        <v>0</v>
      </c>
      <c r="M118" s="217">
        <f>M119</f>
        <v>0</v>
      </c>
      <c r="N118" s="489">
        <f>N119</f>
        <v>0</v>
      </c>
      <c r="O118" s="510" t="e">
        <f t="shared" si="5"/>
        <v>#DIV/0!</v>
      </c>
      <c r="P118" s="523" t="e">
        <f t="shared" si="6"/>
        <v>#DIV/0!</v>
      </c>
    </row>
    <row r="119" spans="2:16" ht="12.75" customHeight="1" hidden="1">
      <c r="B119" s="207"/>
      <c r="C119" s="207"/>
      <c r="D119" s="207"/>
      <c r="E119" s="207"/>
      <c r="F119" s="207"/>
      <c r="G119" s="207"/>
      <c r="H119" s="218">
        <v>352</v>
      </c>
      <c r="I119" s="632" t="s">
        <v>480</v>
      </c>
      <c r="J119" s="633"/>
      <c r="K119" s="221">
        <f>List2!N247</f>
        <v>0</v>
      </c>
      <c r="L119" s="245">
        <f>List2!O247</f>
        <v>0</v>
      </c>
      <c r="M119" s="222">
        <f>List2!P247</f>
        <v>0</v>
      </c>
      <c r="N119" s="489">
        <f>List2!Q247</f>
        <v>0</v>
      </c>
      <c r="O119" s="510" t="e">
        <f t="shared" si="5"/>
        <v>#DIV/0!</v>
      </c>
      <c r="P119" s="523" t="e">
        <f t="shared" si="6"/>
        <v>#DIV/0!</v>
      </c>
    </row>
    <row r="120" spans="2:16" ht="12.75" customHeight="1" hidden="1">
      <c r="B120" s="207"/>
      <c r="C120" s="207"/>
      <c r="D120" s="207"/>
      <c r="E120" s="207"/>
      <c r="F120" s="207"/>
      <c r="G120" s="207"/>
      <c r="H120" s="223">
        <v>36</v>
      </c>
      <c r="I120" s="223" t="s">
        <v>481</v>
      </c>
      <c r="J120" s="223"/>
      <c r="K120" s="226">
        <f>K121</f>
        <v>0</v>
      </c>
      <c r="L120" s="245">
        <f>L121</f>
        <v>0</v>
      </c>
      <c r="M120" s="217">
        <f>M121</f>
        <v>0</v>
      </c>
      <c r="N120" s="489">
        <f>N121</f>
        <v>0</v>
      </c>
      <c r="O120" s="510" t="e">
        <f t="shared" si="5"/>
        <v>#DIV/0!</v>
      </c>
      <c r="P120" s="523" t="e">
        <f t="shared" si="6"/>
        <v>#DIV/0!</v>
      </c>
    </row>
    <row r="121" spans="2:16" ht="12.75" hidden="1">
      <c r="B121" s="207"/>
      <c r="C121" s="207"/>
      <c r="D121" s="207"/>
      <c r="E121" s="207"/>
      <c r="F121" s="207"/>
      <c r="G121" s="207"/>
      <c r="H121" s="218">
        <v>363</v>
      </c>
      <c r="I121" s="218" t="s">
        <v>482</v>
      </c>
      <c r="J121" s="218"/>
      <c r="K121" s="221"/>
      <c r="L121" s="245"/>
      <c r="M121" s="222"/>
      <c r="N121" s="489"/>
      <c r="O121" s="510" t="e">
        <f t="shared" si="5"/>
        <v>#DIV/0!</v>
      </c>
      <c r="P121" s="523" t="e">
        <f t="shared" si="6"/>
        <v>#DIV/0!</v>
      </c>
    </row>
    <row r="122" spans="2:16" ht="12.75">
      <c r="B122" s="207"/>
      <c r="C122" s="207"/>
      <c r="D122" s="207"/>
      <c r="E122" s="207"/>
      <c r="F122" s="207"/>
      <c r="G122" s="207"/>
      <c r="H122" s="223">
        <v>37</v>
      </c>
      <c r="I122" s="223" t="s">
        <v>483</v>
      </c>
      <c r="J122" s="223"/>
      <c r="K122" s="226">
        <f>K123</f>
        <v>596040</v>
      </c>
      <c r="L122" s="245">
        <f>L123</f>
        <v>680000</v>
      </c>
      <c r="M122" s="217">
        <f>M123</f>
        <v>664000</v>
      </c>
      <c r="N122" s="488">
        <f>N123</f>
        <v>648658</v>
      </c>
      <c r="O122" s="510">
        <f t="shared" si="5"/>
        <v>1.0882793101134152</v>
      </c>
      <c r="P122" s="523">
        <f t="shared" si="6"/>
        <v>0.976894578313253</v>
      </c>
    </row>
    <row r="123" spans="2:16" ht="12.75">
      <c r="B123" s="207"/>
      <c r="C123" s="207"/>
      <c r="D123" s="207"/>
      <c r="E123" s="207"/>
      <c r="F123" s="207"/>
      <c r="G123" s="207"/>
      <c r="H123" s="218">
        <v>372</v>
      </c>
      <c r="I123" s="218" t="s">
        <v>484</v>
      </c>
      <c r="J123" s="218"/>
      <c r="K123" s="248">
        <f>List2!N250+List2!N487+List2!N496+List2!N534+List2!N542</f>
        <v>596040</v>
      </c>
      <c r="L123" s="248">
        <f>List2!O250+List2!O487+List2!O496+List2!O534+List2!O542</f>
        <v>680000</v>
      </c>
      <c r="M123" s="248">
        <f>List2!P250+List2!P487+List2!P496+List2!P534+List2!P542</f>
        <v>664000</v>
      </c>
      <c r="N123" s="489">
        <f>List2!Q250+List2!Q487+List2!Q496+List2!Q534+List2!Q542</f>
        <v>648658</v>
      </c>
      <c r="O123" s="510">
        <f t="shared" si="5"/>
        <v>1.0882793101134152</v>
      </c>
      <c r="P123" s="523">
        <f t="shared" si="6"/>
        <v>0.976894578313253</v>
      </c>
    </row>
    <row r="124" spans="2:16" ht="12.75">
      <c r="B124" s="207"/>
      <c r="C124" s="207"/>
      <c r="D124" s="207"/>
      <c r="E124" s="207"/>
      <c r="F124" s="207"/>
      <c r="G124" s="207"/>
      <c r="H124" s="223">
        <v>38</v>
      </c>
      <c r="I124" s="223" t="s">
        <v>11</v>
      </c>
      <c r="J124" s="223"/>
      <c r="K124" s="226">
        <f>K125+K126+K127+K128+K129</f>
        <v>912252</v>
      </c>
      <c r="L124" s="245">
        <f>L125+L126+L127+L128+L129</f>
        <v>502000</v>
      </c>
      <c r="M124" s="217">
        <f>M125+M126+M127+M128+M129</f>
        <v>550000</v>
      </c>
      <c r="N124" s="488">
        <f>N125+N126+N127+N128+N129</f>
        <v>422362</v>
      </c>
      <c r="O124" s="510">
        <f t="shared" si="5"/>
        <v>0.462988297093347</v>
      </c>
      <c r="P124" s="523">
        <f t="shared" si="6"/>
        <v>0.7679309090909091</v>
      </c>
    </row>
    <row r="125" spans="2:16" ht="12.75">
      <c r="B125" s="207"/>
      <c r="C125" s="207"/>
      <c r="D125" s="207"/>
      <c r="E125" s="207"/>
      <c r="F125" s="207"/>
      <c r="G125" s="207"/>
      <c r="H125" s="218">
        <v>381</v>
      </c>
      <c r="I125" s="218" t="s">
        <v>12</v>
      </c>
      <c r="J125" s="218"/>
      <c r="K125" s="222">
        <f>List2!N37+List2!N56+List2!N96+List2!N123+List2!N199+List2!N253+List2!N280+List2!N291+List2!N478+List2!N504+List2!N518+List2!N526+List2!N565</f>
        <v>912252</v>
      </c>
      <c r="L125" s="248">
        <f>List2!O37+List2!O56+List2!O96+List2!O123+List2!O199+List2!O253+List2!O280+List2!O291+List2!O478+List2!O504+List2!O518+List2!O526+List2!O565</f>
        <v>497000</v>
      </c>
      <c r="M125" s="222">
        <f>List2!P37+List2!P56+List2!P96+List2!P123+List2!P199+List2!P253+List2!P280+List2!P291+List2!P478+List2!P504+List2!P518+List2!P526+List2!P565</f>
        <v>545000</v>
      </c>
      <c r="N125" s="489">
        <f>List2!Q37+List2!Q56+List2!Q96+List2!Q123+List2!Q199+List2!Q253+List2!Q280+List2!Q291+List2!Q478+List2!Q504+List2!Q518+List2!Q526+List2!Q565</f>
        <v>422362</v>
      </c>
      <c r="O125" s="510">
        <f t="shared" si="5"/>
        <v>0.462988297093347</v>
      </c>
      <c r="P125" s="523">
        <f t="shared" si="6"/>
        <v>0.7749761467889908</v>
      </c>
    </row>
    <row r="126" spans="2:16" ht="12" customHeight="1" hidden="1">
      <c r="B126" s="207"/>
      <c r="C126" s="207"/>
      <c r="D126" s="207"/>
      <c r="E126" s="207"/>
      <c r="F126" s="207"/>
      <c r="G126" s="207"/>
      <c r="H126" s="218">
        <v>382</v>
      </c>
      <c r="I126" s="218" t="s">
        <v>485</v>
      </c>
      <c r="J126" s="218"/>
      <c r="K126" s="221"/>
      <c r="L126" s="245"/>
      <c r="M126" s="222"/>
      <c r="N126" s="489"/>
      <c r="O126" s="510" t="e">
        <f t="shared" si="5"/>
        <v>#DIV/0!</v>
      </c>
      <c r="P126" s="523" t="e">
        <f t="shared" si="6"/>
        <v>#DIV/0!</v>
      </c>
    </row>
    <row r="127" spans="2:16" ht="12.75">
      <c r="B127" s="207"/>
      <c r="C127" s="207"/>
      <c r="D127" s="207"/>
      <c r="E127" s="207"/>
      <c r="F127" s="207"/>
      <c r="G127" s="207"/>
      <c r="H127" s="218">
        <v>383</v>
      </c>
      <c r="I127" s="218" t="s">
        <v>486</v>
      </c>
      <c r="J127" s="218"/>
      <c r="K127" s="221">
        <f>List2!N224</f>
        <v>0</v>
      </c>
      <c r="L127" s="295">
        <f>List2!O224</f>
        <v>5000</v>
      </c>
      <c r="M127" s="221">
        <f>List2!P224</f>
        <v>5000</v>
      </c>
      <c r="N127" s="408">
        <f>List2!Q224</f>
        <v>0</v>
      </c>
      <c r="O127" s="510" t="e">
        <f>N127/K127</f>
        <v>#DIV/0!</v>
      </c>
      <c r="P127" s="523">
        <f t="shared" si="6"/>
        <v>0</v>
      </c>
    </row>
    <row r="128" spans="2:16" ht="12.75" hidden="1">
      <c r="B128" s="207"/>
      <c r="C128" s="207"/>
      <c r="D128" s="207"/>
      <c r="E128" s="207"/>
      <c r="F128" s="207"/>
      <c r="G128" s="207"/>
      <c r="H128" s="218">
        <v>385</v>
      </c>
      <c r="I128" s="218" t="s">
        <v>487</v>
      </c>
      <c r="J128" s="218"/>
      <c r="K128" s="221"/>
      <c r="L128" s="245"/>
      <c r="M128" s="222"/>
      <c r="N128" s="489"/>
      <c r="O128" s="511"/>
      <c r="P128" s="511"/>
    </row>
    <row r="129" spans="2:16" ht="12.75" hidden="1">
      <c r="B129" s="207"/>
      <c r="C129" s="207"/>
      <c r="D129" s="207"/>
      <c r="E129" s="207"/>
      <c r="F129" s="207"/>
      <c r="G129" s="207"/>
      <c r="H129" s="218">
        <v>386</v>
      </c>
      <c r="I129" s="218" t="s">
        <v>488</v>
      </c>
      <c r="J129" s="218"/>
      <c r="K129" s="221"/>
      <c r="L129" s="245"/>
      <c r="M129" s="222"/>
      <c r="N129" s="489"/>
      <c r="O129" s="511"/>
      <c r="P129" s="511"/>
    </row>
    <row r="130" spans="1:16" ht="12.75">
      <c r="A130" s="240"/>
      <c r="B130" s="241"/>
      <c r="C130" s="241"/>
      <c r="D130" s="241"/>
      <c r="E130" s="241"/>
      <c r="F130" s="241"/>
      <c r="G130" s="241"/>
      <c r="H130" s="242">
        <v>4</v>
      </c>
      <c r="I130" s="242" t="s">
        <v>489</v>
      </c>
      <c r="J130" s="242"/>
      <c r="K130" s="243">
        <f>K131+K133+K139</f>
        <v>998420</v>
      </c>
      <c r="L130" s="244">
        <f>L131+L133+L139</f>
        <v>10904500</v>
      </c>
      <c r="M130" s="243">
        <f>M131+M133+M139</f>
        <v>1528500</v>
      </c>
      <c r="N130" s="495">
        <f>N131+N133+N139</f>
        <v>923368</v>
      </c>
      <c r="O130" s="522">
        <f>N130/K130</f>
        <v>0.9248292301836902</v>
      </c>
      <c r="P130" s="522">
        <f>N130/M130</f>
        <v>0.6041007523716061</v>
      </c>
    </row>
    <row r="131" spans="2:16" ht="12.75" hidden="1">
      <c r="B131" s="207"/>
      <c r="C131" s="207"/>
      <c r="D131" s="207"/>
      <c r="E131" s="207"/>
      <c r="F131" s="207"/>
      <c r="G131" s="207"/>
      <c r="H131" s="223">
        <v>41</v>
      </c>
      <c r="I131" s="223" t="s">
        <v>490</v>
      </c>
      <c r="J131" s="223"/>
      <c r="K131" s="221">
        <f aca="true" t="shared" si="7" ref="K131:P131">K132</f>
        <v>0</v>
      </c>
      <c r="L131" s="245">
        <f t="shared" si="7"/>
        <v>0</v>
      </c>
      <c r="M131" s="222">
        <f t="shared" si="7"/>
        <v>0</v>
      </c>
      <c r="N131" s="489">
        <f t="shared" si="7"/>
        <v>0</v>
      </c>
      <c r="O131" s="511">
        <f t="shared" si="7"/>
        <v>0</v>
      </c>
      <c r="P131" s="511">
        <f t="shared" si="7"/>
        <v>0</v>
      </c>
    </row>
    <row r="132" spans="2:16" ht="12.75" hidden="1">
      <c r="B132" s="207"/>
      <c r="C132" s="207"/>
      <c r="D132" s="207"/>
      <c r="E132" s="207"/>
      <c r="F132" s="207"/>
      <c r="G132" s="207"/>
      <c r="H132" s="218">
        <v>412</v>
      </c>
      <c r="I132" s="218" t="s">
        <v>491</v>
      </c>
      <c r="J132" s="218"/>
      <c r="K132" s="221"/>
      <c r="L132" s="245"/>
      <c r="M132" s="222"/>
      <c r="N132" s="489"/>
      <c r="O132" s="511"/>
      <c r="P132" s="511"/>
    </row>
    <row r="133" spans="2:16" ht="12.75">
      <c r="B133" s="207"/>
      <c r="C133" s="207"/>
      <c r="D133" s="207"/>
      <c r="E133" s="207"/>
      <c r="F133" s="207"/>
      <c r="G133" s="207"/>
      <c r="H133" s="223">
        <v>42</v>
      </c>
      <c r="I133" s="223" t="s">
        <v>492</v>
      </c>
      <c r="J133" s="223"/>
      <c r="K133" s="226">
        <f>K134+K135+K136+K137+K138</f>
        <v>975707</v>
      </c>
      <c r="L133" s="245">
        <f>L134+L135+L136+L137+L138</f>
        <v>10904500</v>
      </c>
      <c r="M133" s="217">
        <f>M134+M135+M136+M137+M138</f>
        <v>1528500</v>
      </c>
      <c r="N133" s="488">
        <f>N134+N135+N136+N137+N138</f>
        <v>923368</v>
      </c>
      <c r="O133" s="510">
        <f>N133/K133</f>
        <v>0.9463578717791304</v>
      </c>
      <c r="P133" s="510">
        <f>N133/M133</f>
        <v>0.6041007523716061</v>
      </c>
    </row>
    <row r="134" spans="2:16" ht="12.75">
      <c r="B134" s="207"/>
      <c r="C134" s="207"/>
      <c r="D134" s="207"/>
      <c r="E134" s="207"/>
      <c r="F134" s="207"/>
      <c r="G134" s="207"/>
      <c r="H134" s="218">
        <v>421</v>
      </c>
      <c r="I134" s="218" t="s">
        <v>13</v>
      </c>
      <c r="J134" s="218"/>
      <c r="K134" s="222">
        <f>List2!N232+List2!N262+List2!N320+List2!N406+List2!N416+List2!N441+List2!N218</f>
        <v>241747</v>
      </c>
      <c r="L134" s="248">
        <f>List2!O232+List2!O262+List2!O320+List2!O406+List2!O416+List2!O441</f>
        <v>10425000</v>
      </c>
      <c r="M134" s="222">
        <f>List2!P232+List2!P262+List2!P320+List2!P406+List2!P416+List2!P441</f>
        <v>1399000</v>
      </c>
      <c r="N134" s="489">
        <f>List2!Q232+List2!Q262+List2!Q320+List2!Q406+List2!Q416+List2!Q441</f>
        <v>854204</v>
      </c>
      <c r="O134" s="510">
        <f aca="true" t="shared" si="8" ref="O134:O140">N134/K134</f>
        <v>3.5334626696505023</v>
      </c>
      <c r="P134" s="510">
        <f aca="true" t="shared" si="9" ref="P134:P140">N134/M134</f>
        <v>0.6105818441744103</v>
      </c>
    </row>
    <row r="135" spans="2:16" ht="12.75">
      <c r="B135" s="207"/>
      <c r="C135" s="207"/>
      <c r="D135" s="207"/>
      <c r="E135" s="207"/>
      <c r="F135" s="207"/>
      <c r="G135" s="207"/>
      <c r="H135" s="218">
        <v>422</v>
      </c>
      <c r="I135" s="218" t="s">
        <v>14</v>
      </c>
      <c r="J135" s="218"/>
      <c r="K135" s="222">
        <f>List2!N234+List2!N295+List2!N348+List2!N383</f>
        <v>83885</v>
      </c>
      <c r="L135" s="248">
        <f>List2!O234+List2!O295+List2!O348+List2!O383</f>
        <v>119500</v>
      </c>
      <c r="M135" s="222">
        <f>List2!P234+List2!P295+List2!P348+List2!P383</f>
        <v>25500</v>
      </c>
      <c r="N135" s="489">
        <f>List2!Q234+List2!Q295+List2!Q348+List2!Q383</f>
        <v>18290</v>
      </c>
      <c r="O135" s="510">
        <f t="shared" si="8"/>
        <v>0.21803659772307327</v>
      </c>
      <c r="P135" s="510">
        <f t="shared" si="9"/>
        <v>0.7172549019607843</v>
      </c>
    </row>
    <row r="136" spans="2:16" ht="12.75">
      <c r="B136" s="207"/>
      <c r="C136" s="207"/>
      <c r="D136" s="207"/>
      <c r="E136" s="207"/>
      <c r="F136" s="207"/>
      <c r="G136" s="207"/>
      <c r="H136" s="218">
        <v>423</v>
      </c>
      <c r="I136" s="218" t="s">
        <v>15</v>
      </c>
      <c r="J136" s="218"/>
      <c r="K136" s="221">
        <f>List2!N570+List2!N389</f>
        <v>306250</v>
      </c>
      <c r="L136" s="295">
        <f>List2!O570+List2!O389</f>
        <v>0</v>
      </c>
      <c r="M136" s="221">
        <f>List2!P570+List2!P389</f>
        <v>0</v>
      </c>
      <c r="N136" s="408">
        <f>List2!Q570+List2!Q389</f>
        <v>0</v>
      </c>
      <c r="O136" s="510">
        <f t="shared" si="8"/>
        <v>0</v>
      </c>
      <c r="P136" s="510" t="e">
        <f t="shared" si="9"/>
        <v>#DIV/0!</v>
      </c>
    </row>
    <row r="137" spans="2:16" ht="12.75" hidden="1">
      <c r="B137" s="207"/>
      <c r="C137" s="207"/>
      <c r="D137" s="207"/>
      <c r="E137" s="207"/>
      <c r="F137" s="207"/>
      <c r="G137" s="207"/>
      <c r="H137" s="218">
        <v>424</v>
      </c>
      <c r="I137" s="218" t="s">
        <v>493</v>
      </c>
      <c r="J137" s="218"/>
      <c r="K137" s="221"/>
      <c r="L137" s="245"/>
      <c r="M137" s="222"/>
      <c r="N137" s="489"/>
      <c r="O137" s="510" t="e">
        <f t="shared" si="8"/>
        <v>#DIV/0!</v>
      </c>
      <c r="P137" s="510" t="e">
        <f t="shared" si="9"/>
        <v>#DIV/0!</v>
      </c>
    </row>
    <row r="138" spans="2:16" ht="12.75">
      <c r="B138" s="207"/>
      <c r="C138" s="207"/>
      <c r="D138" s="207"/>
      <c r="E138" s="207"/>
      <c r="F138" s="207"/>
      <c r="G138" s="207"/>
      <c r="H138" s="218">
        <v>426</v>
      </c>
      <c r="I138" s="218" t="s">
        <v>491</v>
      </c>
      <c r="J138" s="218"/>
      <c r="K138" s="222">
        <f>List2!N238+List2!N271+List2!N408+List2!N457</f>
        <v>343825</v>
      </c>
      <c r="L138" s="248">
        <f>List2!O238+List2!O271+List2!O408+List2!O457</f>
        <v>360000</v>
      </c>
      <c r="M138" s="222">
        <f>List2!P238+List2!P271+List2!P408+List2!P457</f>
        <v>104000</v>
      </c>
      <c r="N138" s="489">
        <f>List2!Q238+List2!Q271+List2!Q408+List2!Q457</f>
        <v>50874</v>
      </c>
      <c r="O138" s="510">
        <f t="shared" si="8"/>
        <v>0.14796480767832473</v>
      </c>
      <c r="P138" s="510">
        <f t="shared" si="9"/>
        <v>0.48917307692307693</v>
      </c>
    </row>
    <row r="139" spans="2:16" ht="12.75">
      <c r="B139" s="207"/>
      <c r="C139" s="207"/>
      <c r="D139" s="207"/>
      <c r="E139" s="207"/>
      <c r="F139" s="207"/>
      <c r="G139" s="207"/>
      <c r="H139" s="223">
        <v>45</v>
      </c>
      <c r="I139" s="223" t="s">
        <v>494</v>
      </c>
      <c r="J139" s="223"/>
      <c r="K139" s="226">
        <f>K140</f>
        <v>22713</v>
      </c>
      <c r="L139" s="245">
        <f>L140</f>
        <v>0</v>
      </c>
      <c r="M139" s="217">
        <f>M140</f>
        <v>0</v>
      </c>
      <c r="N139" s="489">
        <f>N140</f>
        <v>0</v>
      </c>
      <c r="O139" s="510">
        <f t="shared" si="8"/>
        <v>0</v>
      </c>
      <c r="P139" s="510" t="e">
        <f t="shared" si="9"/>
        <v>#DIV/0!</v>
      </c>
    </row>
    <row r="140" spans="2:16" ht="12.75">
      <c r="B140" s="207"/>
      <c r="C140" s="207"/>
      <c r="D140" s="207"/>
      <c r="E140" s="207"/>
      <c r="F140" s="207"/>
      <c r="G140" s="207"/>
      <c r="H140" s="218">
        <v>451</v>
      </c>
      <c r="I140" s="218" t="s">
        <v>556</v>
      </c>
      <c r="J140" s="218"/>
      <c r="K140" s="221">
        <f>List2!N392</f>
        <v>22713</v>
      </c>
      <c r="L140" s="221">
        <f>List2!O392</f>
        <v>0</v>
      </c>
      <c r="M140" s="221">
        <f>List2!P392</f>
        <v>0</v>
      </c>
      <c r="N140" s="408">
        <f>List2!Q392</f>
        <v>0</v>
      </c>
      <c r="O140" s="510">
        <f t="shared" si="8"/>
        <v>0</v>
      </c>
      <c r="P140" s="510" t="e">
        <f t="shared" si="9"/>
        <v>#DIV/0!</v>
      </c>
    </row>
    <row r="141" spans="1:16" ht="12.75">
      <c r="A141" s="239"/>
      <c r="B141" s="210"/>
      <c r="C141" s="210"/>
      <c r="D141" s="210"/>
      <c r="E141" s="210"/>
      <c r="F141" s="210"/>
      <c r="G141" s="210"/>
      <c r="H141" s="210" t="s">
        <v>428</v>
      </c>
      <c r="I141" s="210"/>
      <c r="J141" s="210"/>
      <c r="K141" s="210"/>
      <c r="L141" s="298"/>
      <c r="M141" s="238"/>
      <c r="N141" s="395"/>
      <c r="O141" s="524"/>
      <c r="P141" s="524"/>
    </row>
    <row r="142" spans="1:16" ht="12.75">
      <c r="A142" s="240"/>
      <c r="B142" s="241"/>
      <c r="C142" s="241"/>
      <c r="D142" s="241"/>
      <c r="E142" s="241"/>
      <c r="F142" s="241"/>
      <c r="G142" s="241"/>
      <c r="H142" s="249">
        <v>8</v>
      </c>
      <c r="I142" s="249" t="s">
        <v>495</v>
      </c>
      <c r="J142" s="249"/>
      <c r="K142" s="249">
        <f>K143</f>
        <v>0</v>
      </c>
      <c r="L142" s="244">
        <f aca="true" t="shared" si="10" ref="L142:N143">L143</f>
        <v>0</v>
      </c>
      <c r="M142" s="250">
        <f t="shared" si="10"/>
        <v>0</v>
      </c>
      <c r="N142" s="497">
        <f t="shared" si="10"/>
        <v>0</v>
      </c>
      <c r="O142" s="525" t="e">
        <f aca="true" t="shared" si="11" ref="O142:O147">N142/K142</f>
        <v>#DIV/0!</v>
      </c>
      <c r="P142" s="525" t="e">
        <f aca="true" t="shared" si="12" ref="P142:P147">N142/M142</f>
        <v>#DIV/0!</v>
      </c>
    </row>
    <row r="143" spans="2:16" ht="12.75">
      <c r="B143" s="207"/>
      <c r="C143" s="207"/>
      <c r="D143" s="207"/>
      <c r="E143" s="207"/>
      <c r="F143" s="207"/>
      <c r="G143" s="207"/>
      <c r="H143" s="223">
        <v>84</v>
      </c>
      <c r="I143" s="223" t="s">
        <v>496</v>
      </c>
      <c r="J143" s="223"/>
      <c r="K143" s="218">
        <f>K144</f>
        <v>0</v>
      </c>
      <c r="L143" s="245">
        <f t="shared" si="10"/>
        <v>0</v>
      </c>
      <c r="M143" s="222">
        <f t="shared" si="10"/>
        <v>0</v>
      </c>
      <c r="N143" s="498">
        <f t="shared" si="10"/>
        <v>0</v>
      </c>
      <c r="O143" s="511" t="e">
        <f t="shared" si="11"/>
        <v>#DIV/0!</v>
      </c>
      <c r="P143" s="511" t="e">
        <f t="shared" si="12"/>
        <v>#DIV/0!</v>
      </c>
    </row>
    <row r="144" spans="2:16" ht="12.75">
      <c r="B144" s="207"/>
      <c r="C144" s="207"/>
      <c r="D144" s="207"/>
      <c r="E144" s="207"/>
      <c r="F144" s="207"/>
      <c r="G144" s="207"/>
      <c r="H144" s="218">
        <v>843</v>
      </c>
      <c r="I144" s="218" t="s">
        <v>497</v>
      </c>
      <c r="J144" s="218"/>
      <c r="K144" s="218"/>
      <c r="L144" s="245"/>
      <c r="M144" s="222"/>
      <c r="N144" s="498"/>
      <c r="O144" s="511" t="e">
        <f t="shared" si="11"/>
        <v>#DIV/0!</v>
      </c>
      <c r="P144" s="511" t="e">
        <f t="shared" si="12"/>
        <v>#DIV/0!</v>
      </c>
    </row>
    <row r="145" spans="1:16" ht="12.75">
      <c r="A145" s="240"/>
      <c r="B145" s="241"/>
      <c r="C145" s="241"/>
      <c r="D145" s="241"/>
      <c r="E145" s="241"/>
      <c r="F145" s="241"/>
      <c r="G145" s="241"/>
      <c r="H145" s="251">
        <v>5</v>
      </c>
      <c r="I145" s="251" t="s">
        <v>430</v>
      </c>
      <c r="J145" s="251"/>
      <c r="K145" s="244">
        <f>K146</f>
        <v>0</v>
      </c>
      <c r="L145" s="251">
        <f aca="true" t="shared" si="13" ref="L145:N146">L146</f>
        <v>0</v>
      </c>
      <c r="M145" s="251">
        <f t="shared" si="13"/>
        <v>0</v>
      </c>
      <c r="N145" s="499">
        <f t="shared" si="13"/>
        <v>0</v>
      </c>
      <c r="O145" s="520" t="e">
        <f t="shared" si="11"/>
        <v>#DIV/0!</v>
      </c>
      <c r="P145" s="520" t="e">
        <f t="shared" si="12"/>
        <v>#DIV/0!</v>
      </c>
    </row>
    <row r="146" spans="2:16" ht="12.75">
      <c r="B146" s="207"/>
      <c r="C146" s="207"/>
      <c r="D146" s="207"/>
      <c r="E146" s="207"/>
      <c r="F146" s="207"/>
      <c r="G146" s="207"/>
      <c r="H146" s="223">
        <v>51</v>
      </c>
      <c r="I146" s="223" t="s">
        <v>498</v>
      </c>
      <c r="J146" s="223"/>
      <c r="K146" s="221">
        <f>K147</f>
        <v>0</v>
      </c>
      <c r="L146" s="246">
        <f t="shared" si="13"/>
        <v>0</v>
      </c>
      <c r="M146" s="218">
        <f t="shared" si="13"/>
        <v>0</v>
      </c>
      <c r="N146" s="353">
        <f t="shared" si="13"/>
        <v>0</v>
      </c>
      <c r="O146" s="514" t="e">
        <f t="shared" si="11"/>
        <v>#DIV/0!</v>
      </c>
      <c r="P146" s="514" t="e">
        <f t="shared" si="12"/>
        <v>#DIV/0!</v>
      </c>
    </row>
    <row r="147" spans="2:16" ht="12.75">
      <c r="B147" s="207"/>
      <c r="C147" s="207"/>
      <c r="D147" s="207"/>
      <c r="E147" s="207"/>
      <c r="F147" s="207"/>
      <c r="G147" s="207"/>
      <c r="H147" s="218">
        <v>514</v>
      </c>
      <c r="I147" s="218" t="s">
        <v>499</v>
      </c>
      <c r="J147" s="218"/>
      <c r="K147" s="221">
        <f>List2!N206</f>
        <v>0</v>
      </c>
      <c r="L147" s="246">
        <f>List2!O206</f>
        <v>0</v>
      </c>
      <c r="M147" s="218">
        <f>List2!P206</f>
        <v>0</v>
      </c>
      <c r="N147" s="353">
        <f>List2!Q206</f>
        <v>0</v>
      </c>
      <c r="O147" s="514" t="e">
        <f t="shared" si="11"/>
        <v>#DIV/0!</v>
      </c>
      <c r="P147" s="514" t="e">
        <f t="shared" si="12"/>
        <v>#DIV/0!</v>
      </c>
    </row>
    <row r="148" spans="1:16" ht="12.75">
      <c r="A148" s="239"/>
      <c r="B148" s="210"/>
      <c r="C148" s="210"/>
      <c r="D148" s="210"/>
      <c r="E148" s="210"/>
      <c r="F148" s="210"/>
      <c r="G148" s="210"/>
      <c r="H148" s="211" t="s">
        <v>500</v>
      </c>
      <c r="I148" s="211"/>
      <c r="J148" s="211"/>
      <c r="K148" s="211"/>
      <c r="L148" s="294"/>
      <c r="M148" s="212"/>
      <c r="N148" s="390"/>
      <c r="O148" s="526"/>
      <c r="P148" s="526"/>
    </row>
    <row r="149" spans="1:16" ht="12.75">
      <c r="A149" s="240"/>
      <c r="B149" s="241"/>
      <c r="C149" s="241"/>
      <c r="D149" s="241"/>
      <c r="E149" s="241"/>
      <c r="F149" s="241"/>
      <c r="G149" s="241"/>
      <c r="H149" s="249">
        <v>9</v>
      </c>
      <c r="I149" s="252" t="s">
        <v>433</v>
      </c>
      <c r="J149" s="253"/>
      <c r="K149" s="250">
        <f>K150</f>
        <v>0</v>
      </c>
      <c r="L149" s="244">
        <f aca="true" t="shared" si="14" ref="L149:N150">L150</f>
        <v>0</v>
      </c>
      <c r="M149" s="250">
        <f t="shared" si="14"/>
        <v>0</v>
      </c>
      <c r="N149" s="497">
        <f t="shared" si="14"/>
        <v>0</v>
      </c>
      <c r="O149" s="525" t="e">
        <f>N149/K149</f>
        <v>#DIV/0!</v>
      </c>
      <c r="P149" s="525" t="e">
        <f>N149/M149</f>
        <v>#DIV/0!</v>
      </c>
    </row>
    <row r="150" spans="2:16" ht="12.75">
      <c r="B150" s="207"/>
      <c r="C150" s="207"/>
      <c r="D150" s="207"/>
      <c r="E150" s="207"/>
      <c r="F150" s="207"/>
      <c r="G150" s="207"/>
      <c r="H150" s="223">
        <v>92</v>
      </c>
      <c r="I150" s="223" t="s">
        <v>501</v>
      </c>
      <c r="J150" s="223"/>
      <c r="K150" s="221">
        <f>K151</f>
        <v>0</v>
      </c>
      <c r="L150" s="245">
        <f t="shared" si="14"/>
        <v>0</v>
      </c>
      <c r="M150" s="222">
        <f t="shared" si="14"/>
        <v>0</v>
      </c>
      <c r="N150" s="498">
        <f t="shared" si="14"/>
        <v>0</v>
      </c>
      <c r="O150" s="511" t="e">
        <f>N150/K150</f>
        <v>#DIV/0!</v>
      </c>
      <c r="P150" s="511" t="e">
        <f>N150/M150</f>
        <v>#DIV/0!</v>
      </c>
    </row>
    <row r="151" spans="2:16" ht="12.75">
      <c r="B151" s="207"/>
      <c r="C151" s="207"/>
      <c r="D151" s="207"/>
      <c r="E151" s="207"/>
      <c r="F151" s="207"/>
      <c r="G151" s="207"/>
      <c r="H151" s="218">
        <v>922</v>
      </c>
      <c r="I151" s="218" t="s">
        <v>502</v>
      </c>
      <c r="J151" s="218"/>
      <c r="K151" s="221"/>
      <c r="L151" s="245"/>
      <c r="M151" s="222"/>
      <c r="N151" s="498"/>
      <c r="O151" s="511"/>
      <c r="P151" s="511"/>
    </row>
    <row r="152" spans="2:16" ht="12.75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54"/>
      <c r="M152" s="228"/>
      <c r="O152" s="527"/>
      <c r="P152" s="527"/>
    </row>
    <row r="153" spans="2:13" ht="12.75">
      <c r="B153" s="207"/>
      <c r="C153" s="207"/>
      <c r="D153" s="207"/>
      <c r="E153" s="207"/>
      <c r="F153" s="207"/>
      <c r="G153" s="207"/>
      <c r="H153" s="207"/>
      <c r="I153" s="241" t="s">
        <v>423</v>
      </c>
      <c r="J153" s="241"/>
      <c r="K153" s="207"/>
      <c r="L153" s="254"/>
      <c r="M153" s="228"/>
    </row>
    <row r="154" spans="2:13" ht="12.75">
      <c r="B154" s="207"/>
      <c r="C154" s="207"/>
      <c r="D154" s="207"/>
      <c r="E154" s="207"/>
      <c r="F154" s="207"/>
      <c r="G154" s="207"/>
      <c r="H154" s="207">
        <v>1</v>
      </c>
      <c r="I154" s="207" t="s">
        <v>503</v>
      </c>
      <c r="J154" s="207"/>
      <c r="K154" s="207"/>
      <c r="L154" s="254"/>
      <c r="M154" s="228"/>
    </row>
    <row r="155" spans="2:13" ht="12.75">
      <c r="B155" s="207"/>
      <c r="C155" s="207"/>
      <c r="D155" s="207"/>
      <c r="E155" s="207"/>
      <c r="F155" s="207"/>
      <c r="G155" s="207"/>
      <c r="H155" s="207">
        <v>2</v>
      </c>
      <c r="I155" s="255" t="s">
        <v>504</v>
      </c>
      <c r="J155" s="207"/>
      <c r="K155" s="207"/>
      <c r="L155" s="254"/>
      <c r="M155" s="228"/>
    </row>
    <row r="156" spans="2:13" ht="12.75">
      <c r="B156" s="207"/>
      <c r="C156" s="207"/>
      <c r="D156" s="207"/>
      <c r="E156" s="207"/>
      <c r="F156" s="207"/>
      <c r="G156" s="207"/>
      <c r="H156" s="207">
        <v>3</v>
      </c>
      <c r="I156" s="255" t="s">
        <v>468</v>
      </c>
      <c r="J156" s="207"/>
      <c r="K156" s="207"/>
      <c r="L156" s="254"/>
      <c r="M156" s="228"/>
    </row>
    <row r="157" spans="2:13" ht="12.75">
      <c r="B157" s="207"/>
      <c r="C157" s="207"/>
      <c r="D157" s="207"/>
      <c r="E157" s="207"/>
      <c r="F157" s="207"/>
      <c r="G157" s="207"/>
      <c r="H157" s="207">
        <v>4</v>
      </c>
      <c r="I157" s="255" t="s">
        <v>505</v>
      </c>
      <c r="J157" s="207"/>
      <c r="K157" s="207"/>
      <c r="L157" s="254"/>
      <c r="M157" s="228"/>
    </row>
    <row r="158" spans="2:13" ht="12.75">
      <c r="B158" s="207"/>
      <c r="C158" s="207"/>
      <c r="D158" s="207"/>
      <c r="E158" s="207"/>
      <c r="F158" s="207"/>
      <c r="G158" s="207"/>
      <c r="H158" s="207">
        <v>5</v>
      </c>
      <c r="I158" s="255" t="s">
        <v>506</v>
      </c>
      <c r="J158" s="207"/>
      <c r="K158" s="207"/>
      <c r="L158" s="254"/>
      <c r="M158" s="228"/>
    </row>
    <row r="159" spans="2:13" ht="12.75">
      <c r="B159" s="207"/>
      <c r="C159" s="207"/>
      <c r="D159" s="207"/>
      <c r="E159" s="207"/>
      <c r="F159" s="207"/>
      <c r="G159" s="207"/>
      <c r="H159" s="207">
        <v>6</v>
      </c>
      <c r="I159" s="255" t="s">
        <v>507</v>
      </c>
      <c r="J159" s="207"/>
      <c r="K159" s="207"/>
      <c r="L159" s="254"/>
      <c r="M159" s="228"/>
    </row>
    <row r="160" spans="2:16" ht="12.75">
      <c r="B160" s="207"/>
      <c r="C160" s="207"/>
      <c r="D160" s="207"/>
      <c r="E160" s="207"/>
      <c r="F160" s="207"/>
      <c r="G160" s="207"/>
      <c r="H160" s="207">
        <v>7</v>
      </c>
      <c r="I160" s="630" t="s">
        <v>508</v>
      </c>
      <c r="J160" s="631"/>
      <c r="K160" s="631"/>
      <c r="L160" s="631"/>
      <c r="M160" s="631"/>
      <c r="N160" s="631"/>
      <c r="O160" s="528"/>
      <c r="P160" s="528"/>
    </row>
    <row r="161" spans="2:16" ht="12.75">
      <c r="B161" s="207"/>
      <c r="C161" s="207"/>
      <c r="D161" s="207"/>
      <c r="E161" s="207"/>
      <c r="F161" s="207"/>
      <c r="G161" s="207"/>
      <c r="H161" s="207">
        <v>8</v>
      </c>
      <c r="I161" s="630" t="s">
        <v>509</v>
      </c>
      <c r="J161" s="631"/>
      <c r="K161" s="631"/>
      <c r="L161" s="631"/>
      <c r="M161" s="631"/>
      <c r="N161" s="631"/>
      <c r="O161" s="528"/>
      <c r="P161" s="528"/>
    </row>
    <row r="162" spans="2:13" ht="12.75">
      <c r="B162" s="207"/>
      <c r="C162" s="207"/>
      <c r="D162" s="207"/>
      <c r="E162" s="207"/>
      <c r="F162" s="207"/>
      <c r="G162" s="207"/>
      <c r="H162" s="207"/>
      <c r="I162" s="207"/>
      <c r="J162" s="207"/>
      <c r="K162" s="207"/>
      <c r="L162" s="254"/>
      <c r="M162" s="228"/>
    </row>
    <row r="163" spans="2:13" ht="12.75">
      <c r="B163" s="207"/>
      <c r="C163" s="207"/>
      <c r="D163" s="207"/>
      <c r="E163" s="207"/>
      <c r="F163" s="207"/>
      <c r="G163" s="207"/>
      <c r="H163" s="207"/>
      <c r="I163" s="207"/>
      <c r="J163" s="207"/>
      <c r="K163" s="207"/>
      <c r="L163" s="254"/>
      <c r="M163" s="228"/>
    </row>
    <row r="164" spans="2:13" ht="12.75">
      <c r="B164" s="207"/>
      <c r="C164" s="207"/>
      <c r="D164" s="207"/>
      <c r="E164" s="207"/>
      <c r="F164" s="207"/>
      <c r="G164" s="207"/>
      <c r="H164" s="207"/>
      <c r="I164" s="207"/>
      <c r="J164" s="207"/>
      <c r="K164" s="207"/>
      <c r="L164" s="254"/>
      <c r="M164" s="228"/>
    </row>
    <row r="165" spans="2:13" ht="12.75"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54"/>
      <c r="M165" s="228"/>
    </row>
    <row r="166" spans="2:13" ht="12.75"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54"/>
      <c r="M166" s="228"/>
    </row>
    <row r="167" spans="2:13" ht="12.75"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54"/>
      <c r="M167" s="228"/>
    </row>
    <row r="168" spans="2:13" ht="12.75">
      <c r="B168" s="207"/>
      <c r="C168" s="207"/>
      <c r="D168" s="207"/>
      <c r="E168" s="207"/>
      <c r="F168" s="207"/>
      <c r="G168" s="207"/>
      <c r="H168" s="207"/>
      <c r="I168" s="207"/>
      <c r="J168" s="207"/>
      <c r="K168" s="207"/>
      <c r="L168" s="254"/>
      <c r="M168" s="228"/>
    </row>
    <row r="169" spans="2:13" ht="12.75"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54"/>
      <c r="M169" s="228"/>
    </row>
    <row r="170" spans="2:13" ht="12.75">
      <c r="B170" s="207"/>
      <c r="C170" s="207"/>
      <c r="D170" s="207"/>
      <c r="E170" s="207"/>
      <c r="F170" s="207"/>
      <c r="G170" s="207"/>
      <c r="H170" s="207"/>
      <c r="I170" s="207"/>
      <c r="J170" s="207"/>
      <c r="K170" s="207"/>
      <c r="L170" s="254"/>
      <c r="M170" s="228"/>
    </row>
    <row r="171" spans="2:13" ht="12.75"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54"/>
      <c r="M171" s="228"/>
    </row>
    <row r="172" spans="2:13" ht="12.75"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54"/>
      <c r="M172" s="228"/>
    </row>
    <row r="173" spans="2:13" ht="12.75">
      <c r="B173" s="207"/>
      <c r="C173" s="207"/>
      <c r="D173" s="207"/>
      <c r="E173" s="207"/>
      <c r="F173" s="207"/>
      <c r="G173" s="207"/>
      <c r="H173" s="207"/>
      <c r="I173" s="207"/>
      <c r="J173" s="207"/>
      <c r="K173" s="207"/>
      <c r="L173" s="254"/>
      <c r="M173" s="228"/>
    </row>
    <row r="174" spans="2:13" ht="12.75">
      <c r="B174" s="207"/>
      <c r="C174" s="207"/>
      <c r="D174" s="207"/>
      <c r="E174" s="207"/>
      <c r="F174" s="207"/>
      <c r="G174" s="207"/>
      <c r="H174" s="207"/>
      <c r="I174" s="207"/>
      <c r="J174" s="207"/>
      <c r="K174" s="207"/>
      <c r="L174" s="254"/>
      <c r="M174" s="228"/>
    </row>
    <row r="175" spans="2:13" ht="12.75"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54"/>
      <c r="M175" s="228"/>
    </row>
    <row r="176" spans="2:13" ht="12.75">
      <c r="B176" s="207"/>
      <c r="C176" s="207"/>
      <c r="D176" s="207"/>
      <c r="E176" s="207"/>
      <c r="F176" s="207"/>
      <c r="G176" s="207"/>
      <c r="H176" s="207"/>
      <c r="I176" s="207"/>
      <c r="J176" s="207"/>
      <c r="K176" s="207"/>
      <c r="L176" s="254"/>
      <c r="M176" s="228"/>
    </row>
    <row r="177" spans="1:13" ht="12.75">
      <c r="A177" s="207"/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  <c r="L177" s="254"/>
      <c r="M177" s="228"/>
    </row>
    <row r="178" spans="1:13" ht="12.75">
      <c r="A178" s="207"/>
      <c r="B178" s="207"/>
      <c r="C178" s="207"/>
      <c r="D178" s="207"/>
      <c r="E178" s="207"/>
      <c r="F178" s="207"/>
      <c r="G178" s="207"/>
      <c r="H178" s="207"/>
      <c r="I178" s="207"/>
      <c r="J178" s="207"/>
      <c r="K178" s="207"/>
      <c r="L178" s="254"/>
      <c r="M178" s="228"/>
    </row>
    <row r="179" spans="2:13" ht="12.75"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54"/>
      <c r="M179" s="228"/>
    </row>
    <row r="180" spans="2:13" ht="12.75">
      <c r="B180" s="207"/>
      <c r="C180" s="207"/>
      <c r="D180" s="207"/>
      <c r="E180" s="207"/>
      <c r="F180" s="207"/>
      <c r="G180" s="207"/>
      <c r="H180" s="207"/>
      <c r="I180" s="207"/>
      <c r="J180" s="207"/>
      <c r="K180" s="207"/>
      <c r="L180" s="254"/>
      <c r="M180" s="228"/>
    </row>
    <row r="181" spans="2:13" ht="12.75"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54"/>
      <c r="M181" s="228"/>
    </row>
    <row r="182" spans="2:13" ht="12.75">
      <c r="B182" s="207"/>
      <c r="C182" s="207"/>
      <c r="D182" s="207"/>
      <c r="E182" s="207"/>
      <c r="F182" s="207"/>
      <c r="G182" s="207"/>
      <c r="H182" s="207"/>
      <c r="I182" s="207"/>
      <c r="J182" s="207"/>
      <c r="K182" s="207"/>
      <c r="L182" s="254"/>
      <c r="M182" s="228"/>
    </row>
    <row r="183" spans="2:13" ht="12.75">
      <c r="B183" s="207"/>
      <c r="C183" s="207"/>
      <c r="D183" s="207"/>
      <c r="E183" s="207"/>
      <c r="F183" s="207"/>
      <c r="G183" s="207"/>
      <c r="H183" s="207"/>
      <c r="I183" s="207"/>
      <c r="J183" s="207"/>
      <c r="K183" s="207"/>
      <c r="L183" s="254"/>
      <c r="M183" s="228"/>
    </row>
    <row r="184" spans="2:13" ht="12.75">
      <c r="B184" s="207"/>
      <c r="C184" s="207"/>
      <c r="D184" s="207"/>
      <c r="E184" s="207"/>
      <c r="F184" s="207"/>
      <c r="G184" s="207"/>
      <c r="H184" s="207"/>
      <c r="I184" s="207"/>
      <c r="J184" s="207"/>
      <c r="K184" s="207"/>
      <c r="L184" s="254"/>
      <c r="M184" s="228"/>
    </row>
    <row r="185" spans="2:13" ht="12.75">
      <c r="B185" s="207"/>
      <c r="C185" s="207"/>
      <c r="D185" s="207"/>
      <c r="E185" s="207"/>
      <c r="F185" s="207"/>
      <c r="G185" s="207"/>
      <c r="H185" s="207"/>
      <c r="I185" s="207"/>
      <c r="J185" s="207"/>
      <c r="K185" s="207"/>
      <c r="L185" s="254"/>
      <c r="M185" s="228"/>
    </row>
    <row r="186" spans="2:13" ht="12.75">
      <c r="B186" s="207"/>
      <c r="C186" s="207"/>
      <c r="D186" s="207"/>
      <c r="E186" s="207"/>
      <c r="F186" s="207"/>
      <c r="G186" s="207"/>
      <c r="H186" s="207"/>
      <c r="I186" s="207"/>
      <c r="J186" s="207"/>
      <c r="K186" s="207"/>
      <c r="L186" s="254"/>
      <c r="M186" s="228"/>
    </row>
    <row r="187" spans="2:13" ht="12.75">
      <c r="B187" s="207"/>
      <c r="C187" s="207"/>
      <c r="D187" s="207"/>
      <c r="E187" s="207"/>
      <c r="F187" s="207"/>
      <c r="G187" s="207"/>
      <c r="H187" s="207"/>
      <c r="I187" s="207"/>
      <c r="J187" s="207"/>
      <c r="K187" s="207"/>
      <c r="L187" s="254"/>
      <c r="M187" s="228"/>
    </row>
    <row r="188" spans="2:13" ht="12.75">
      <c r="B188" s="207"/>
      <c r="C188" s="207"/>
      <c r="D188" s="207"/>
      <c r="E188" s="207"/>
      <c r="F188" s="207"/>
      <c r="G188" s="207"/>
      <c r="H188" s="207"/>
      <c r="I188" s="207"/>
      <c r="J188" s="207"/>
      <c r="K188" s="207"/>
      <c r="L188" s="254"/>
      <c r="M188" s="228"/>
    </row>
    <row r="189" spans="2:13" ht="12.75">
      <c r="B189" s="207"/>
      <c r="C189" s="207"/>
      <c r="D189" s="207"/>
      <c r="E189" s="207"/>
      <c r="F189" s="207"/>
      <c r="G189" s="207"/>
      <c r="H189" s="207"/>
      <c r="I189" s="207"/>
      <c r="J189" s="207"/>
      <c r="K189" s="207"/>
      <c r="L189" s="254"/>
      <c r="M189" s="228"/>
    </row>
    <row r="190" spans="2:13" ht="12.75">
      <c r="B190" s="207"/>
      <c r="C190" s="207"/>
      <c r="D190" s="207"/>
      <c r="E190" s="207"/>
      <c r="F190" s="207"/>
      <c r="G190" s="207"/>
      <c r="H190" s="207"/>
      <c r="I190" s="207"/>
      <c r="J190" s="207"/>
      <c r="K190" s="207"/>
      <c r="L190" s="254"/>
      <c r="M190" s="228"/>
    </row>
    <row r="191" spans="2:13" ht="12.75">
      <c r="B191" s="207"/>
      <c r="C191" s="207"/>
      <c r="D191" s="207"/>
      <c r="E191" s="207"/>
      <c r="F191" s="207"/>
      <c r="G191" s="207"/>
      <c r="H191" s="207"/>
      <c r="I191" s="207"/>
      <c r="J191" s="207"/>
      <c r="K191" s="207"/>
      <c r="L191" s="254"/>
      <c r="M191" s="228"/>
    </row>
    <row r="192" spans="2:13" ht="12.75"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  <c r="L192" s="254"/>
      <c r="M192" s="228"/>
    </row>
    <row r="193" spans="2:13" ht="12.75"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  <c r="L193" s="254"/>
      <c r="M193" s="228"/>
    </row>
    <row r="194" spans="2:13" ht="12.75">
      <c r="B194" s="207"/>
      <c r="C194" s="207"/>
      <c r="D194" s="207"/>
      <c r="E194" s="207"/>
      <c r="F194" s="207"/>
      <c r="G194" s="207"/>
      <c r="H194" s="207"/>
      <c r="I194" s="207"/>
      <c r="J194" s="207"/>
      <c r="K194" s="207"/>
      <c r="L194" s="254"/>
      <c r="M194" s="228"/>
    </row>
    <row r="195" spans="2:13" ht="12.75">
      <c r="B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54"/>
      <c r="M195" s="228"/>
    </row>
    <row r="196" spans="2:13" ht="12.75"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54"/>
      <c r="M196" s="228"/>
    </row>
    <row r="197" spans="2:13" ht="12.75">
      <c r="B197" s="207"/>
      <c r="C197" s="207"/>
      <c r="D197" s="207"/>
      <c r="E197" s="207"/>
      <c r="F197" s="207"/>
      <c r="G197" s="207"/>
      <c r="H197" s="207"/>
      <c r="I197" s="207"/>
      <c r="J197" s="207"/>
      <c r="K197" s="207"/>
      <c r="L197" s="254"/>
      <c r="M197" s="228"/>
    </row>
    <row r="198" spans="2:13" ht="12.75">
      <c r="B198" s="207"/>
      <c r="C198" s="207"/>
      <c r="D198" s="207"/>
      <c r="E198" s="207"/>
      <c r="F198" s="207"/>
      <c r="G198" s="207"/>
      <c r="H198" s="207"/>
      <c r="I198" s="207"/>
      <c r="J198" s="207"/>
      <c r="K198" s="207"/>
      <c r="L198" s="254"/>
      <c r="M198" s="228"/>
    </row>
    <row r="199" spans="2:13" ht="12.75">
      <c r="B199" s="207"/>
      <c r="C199" s="207"/>
      <c r="D199" s="207"/>
      <c r="E199" s="207"/>
      <c r="F199" s="207"/>
      <c r="G199" s="207"/>
      <c r="H199" s="207"/>
      <c r="I199" s="207"/>
      <c r="J199" s="207"/>
      <c r="K199" s="207"/>
      <c r="L199" s="254"/>
      <c r="M199" s="228"/>
    </row>
    <row r="200" spans="2:13" ht="12.75">
      <c r="B200" s="207"/>
      <c r="C200" s="207"/>
      <c r="D200" s="207"/>
      <c r="E200" s="207"/>
      <c r="F200" s="207"/>
      <c r="G200" s="207"/>
      <c r="H200" s="207"/>
      <c r="I200" s="207"/>
      <c r="J200" s="207"/>
      <c r="K200" s="207"/>
      <c r="L200" s="254"/>
      <c r="M200" s="228"/>
    </row>
    <row r="201" spans="2:13" ht="12.75"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54"/>
      <c r="M201" s="228"/>
    </row>
    <row r="202" spans="2:13" ht="12.75">
      <c r="B202" s="207"/>
      <c r="C202" s="207"/>
      <c r="D202" s="207"/>
      <c r="E202" s="207"/>
      <c r="F202" s="207"/>
      <c r="G202" s="207"/>
      <c r="H202" s="207"/>
      <c r="I202" s="207"/>
      <c r="J202" s="207"/>
      <c r="K202" s="207"/>
      <c r="L202" s="254"/>
      <c r="M202" s="228"/>
    </row>
    <row r="203" spans="2:13" ht="12.75">
      <c r="B203" s="207"/>
      <c r="C203" s="207"/>
      <c r="D203" s="207"/>
      <c r="E203" s="207"/>
      <c r="F203" s="207"/>
      <c r="G203" s="207"/>
      <c r="H203" s="207"/>
      <c r="I203" s="207"/>
      <c r="J203" s="207"/>
      <c r="K203" s="207"/>
      <c r="L203" s="254"/>
      <c r="M203" s="228"/>
    </row>
    <row r="204" spans="2:13" ht="12.75">
      <c r="B204" s="207"/>
      <c r="C204" s="207"/>
      <c r="D204" s="207"/>
      <c r="E204" s="207"/>
      <c r="F204" s="207"/>
      <c r="G204" s="207"/>
      <c r="H204" s="207"/>
      <c r="I204" s="207"/>
      <c r="J204" s="207"/>
      <c r="K204" s="207"/>
      <c r="L204" s="254"/>
      <c r="M204" s="228"/>
    </row>
    <row r="205" spans="2:13" ht="12.75">
      <c r="B205" s="207"/>
      <c r="C205" s="207"/>
      <c r="D205" s="207"/>
      <c r="E205" s="207"/>
      <c r="F205" s="207"/>
      <c r="G205" s="207"/>
      <c r="H205" s="207"/>
      <c r="I205" s="207"/>
      <c r="J205" s="207"/>
      <c r="K205" s="207"/>
      <c r="L205" s="254"/>
      <c r="M205" s="228"/>
    </row>
    <row r="206" spans="2:13" ht="12.75">
      <c r="B206" s="207"/>
      <c r="C206" s="207"/>
      <c r="D206" s="207"/>
      <c r="E206" s="207"/>
      <c r="F206" s="207"/>
      <c r="G206" s="207"/>
      <c r="H206" s="207"/>
      <c r="I206" s="207"/>
      <c r="J206" s="207"/>
      <c r="K206" s="207"/>
      <c r="L206" s="254"/>
      <c r="M206" s="228"/>
    </row>
    <row r="207" spans="2:13" ht="12.75"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54"/>
      <c r="M207" s="228"/>
    </row>
    <row r="208" spans="2:13" ht="12.75">
      <c r="B208" s="207"/>
      <c r="C208" s="207"/>
      <c r="D208" s="207"/>
      <c r="E208" s="207"/>
      <c r="F208" s="207"/>
      <c r="G208" s="207"/>
      <c r="H208" s="207"/>
      <c r="I208" s="207"/>
      <c r="J208" s="207"/>
      <c r="K208" s="207"/>
      <c r="L208" s="254"/>
      <c r="M208" s="228"/>
    </row>
    <row r="209" spans="2:13" ht="12.75"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54"/>
      <c r="M209" s="228"/>
    </row>
    <row r="210" spans="2:13" ht="12.75">
      <c r="B210" s="207"/>
      <c r="C210" s="207"/>
      <c r="D210" s="207"/>
      <c r="E210" s="207"/>
      <c r="F210" s="207"/>
      <c r="G210" s="207"/>
      <c r="H210" s="207"/>
      <c r="I210" s="207"/>
      <c r="J210" s="207"/>
      <c r="K210" s="207"/>
      <c r="L210" s="254"/>
      <c r="M210" s="228"/>
    </row>
    <row r="211" spans="2:13" ht="12.75"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54"/>
      <c r="M211" s="228"/>
    </row>
    <row r="212" spans="2:13" ht="12.75"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54"/>
      <c r="M212" s="228"/>
    </row>
    <row r="213" spans="2:13" ht="12.75"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54"/>
      <c r="M213" s="228"/>
    </row>
    <row r="214" spans="2:13" ht="12.75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254"/>
      <c r="M214" s="228"/>
    </row>
    <row r="215" spans="2:13" ht="12.75">
      <c r="B215" s="207"/>
      <c r="C215" s="207"/>
      <c r="D215" s="207"/>
      <c r="E215" s="207"/>
      <c r="F215" s="207"/>
      <c r="G215" s="207"/>
      <c r="H215" s="207"/>
      <c r="I215" s="207"/>
      <c r="J215" s="207"/>
      <c r="K215" s="207"/>
      <c r="L215" s="254"/>
      <c r="M215" s="228"/>
    </row>
    <row r="216" spans="2:13" ht="12.75"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54"/>
      <c r="M216" s="228"/>
    </row>
    <row r="217" spans="2:13" ht="12.75">
      <c r="B217" s="207"/>
      <c r="C217" s="207"/>
      <c r="D217" s="207"/>
      <c r="E217" s="207"/>
      <c r="F217" s="207"/>
      <c r="G217" s="207"/>
      <c r="H217" s="207"/>
      <c r="I217" s="207"/>
      <c r="J217" s="207"/>
      <c r="K217" s="207"/>
      <c r="L217" s="254"/>
      <c r="M217" s="228"/>
    </row>
    <row r="218" spans="2:13" ht="12.75">
      <c r="B218" s="207"/>
      <c r="C218" s="207"/>
      <c r="D218" s="207"/>
      <c r="E218" s="207"/>
      <c r="F218" s="207"/>
      <c r="G218" s="207"/>
      <c r="H218" s="207"/>
      <c r="I218" s="207"/>
      <c r="J218" s="207"/>
      <c r="K218" s="207"/>
      <c r="L218" s="254"/>
      <c r="M218" s="228"/>
    </row>
    <row r="219" spans="2:13" ht="12.75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254"/>
      <c r="M219" s="228"/>
    </row>
    <row r="220" spans="2:13" ht="12.75">
      <c r="B220" s="207"/>
      <c r="C220" s="207"/>
      <c r="D220" s="207"/>
      <c r="E220" s="207"/>
      <c r="F220" s="207"/>
      <c r="G220" s="207"/>
      <c r="H220" s="207"/>
      <c r="I220" s="207"/>
      <c r="J220" s="207"/>
      <c r="K220" s="207"/>
      <c r="L220" s="254"/>
      <c r="M220" s="228"/>
    </row>
    <row r="221" spans="2:13" ht="12.75">
      <c r="B221" s="207"/>
      <c r="C221" s="207"/>
      <c r="D221" s="207"/>
      <c r="E221" s="207"/>
      <c r="F221" s="207"/>
      <c r="G221" s="207"/>
      <c r="H221" s="207"/>
      <c r="I221" s="207"/>
      <c r="J221" s="207"/>
      <c r="K221" s="207"/>
      <c r="L221" s="254"/>
      <c r="M221" s="228"/>
    </row>
    <row r="222" spans="2:13" ht="12.75">
      <c r="B222" s="207"/>
      <c r="C222" s="207"/>
      <c r="D222" s="207"/>
      <c r="E222" s="207"/>
      <c r="F222" s="207"/>
      <c r="G222" s="207"/>
      <c r="H222" s="207"/>
      <c r="I222" s="207"/>
      <c r="J222" s="207"/>
      <c r="K222" s="207"/>
      <c r="L222" s="254"/>
      <c r="M222" s="228"/>
    </row>
    <row r="223" spans="2:13" ht="12.75">
      <c r="B223" s="207"/>
      <c r="C223" s="207"/>
      <c r="D223" s="207"/>
      <c r="E223" s="207"/>
      <c r="F223" s="207"/>
      <c r="G223" s="207"/>
      <c r="H223" s="207"/>
      <c r="I223" s="207"/>
      <c r="J223" s="207"/>
      <c r="K223" s="207"/>
      <c r="L223" s="254"/>
      <c r="M223" s="228"/>
    </row>
    <row r="224" spans="2:13" ht="12.75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  <c r="L224" s="254"/>
      <c r="M224" s="228"/>
    </row>
    <row r="225" spans="2:13" ht="12.75">
      <c r="B225" s="207"/>
      <c r="C225" s="207"/>
      <c r="D225" s="207"/>
      <c r="E225" s="207"/>
      <c r="F225" s="207"/>
      <c r="G225" s="207"/>
      <c r="H225" s="207"/>
      <c r="I225" s="207"/>
      <c r="J225" s="207"/>
      <c r="K225" s="207"/>
      <c r="M225" s="228"/>
    </row>
    <row r="226" spans="2:13" ht="12.75">
      <c r="B226" s="207"/>
      <c r="C226" s="207"/>
      <c r="D226" s="207"/>
      <c r="E226" s="207"/>
      <c r="F226" s="207"/>
      <c r="G226" s="207"/>
      <c r="H226" s="207"/>
      <c r="I226" s="207"/>
      <c r="J226" s="207"/>
      <c r="K226" s="207"/>
      <c r="M226" s="228"/>
    </row>
    <row r="227" spans="2:13" ht="12.75"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M227" s="228"/>
    </row>
    <row r="228" spans="2:13" ht="12.75"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M228" s="228"/>
    </row>
    <row r="229" spans="2:13" ht="12.75"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M229" s="228"/>
    </row>
    <row r="230" spans="2:13" ht="12.75">
      <c r="B230" s="207"/>
      <c r="C230" s="207"/>
      <c r="D230" s="207"/>
      <c r="E230" s="207"/>
      <c r="F230" s="207"/>
      <c r="G230" s="207"/>
      <c r="H230" s="207"/>
      <c r="I230" s="207"/>
      <c r="J230" s="207"/>
      <c r="K230" s="207"/>
      <c r="M230" s="228"/>
    </row>
    <row r="231" spans="2:13" ht="12.75">
      <c r="B231" s="207"/>
      <c r="C231" s="207"/>
      <c r="D231" s="207"/>
      <c r="E231" s="207"/>
      <c r="F231" s="207"/>
      <c r="G231" s="207"/>
      <c r="H231" s="207"/>
      <c r="I231" s="207"/>
      <c r="J231" s="207"/>
      <c r="K231" s="207"/>
      <c r="M231" s="228"/>
    </row>
    <row r="232" spans="2:13" ht="12.75">
      <c r="B232" s="207"/>
      <c r="C232" s="207"/>
      <c r="D232" s="207"/>
      <c r="E232" s="207"/>
      <c r="F232" s="207"/>
      <c r="G232" s="207"/>
      <c r="H232" s="207"/>
      <c r="I232" s="207"/>
      <c r="J232" s="207"/>
      <c r="K232" s="207"/>
      <c r="M232" s="228"/>
    </row>
    <row r="233" spans="2:13" ht="12.75">
      <c r="B233" s="207"/>
      <c r="C233" s="207"/>
      <c r="D233" s="207"/>
      <c r="E233" s="207"/>
      <c r="F233" s="207"/>
      <c r="G233" s="207"/>
      <c r="H233" s="207"/>
      <c r="I233" s="207"/>
      <c r="J233" s="207"/>
      <c r="K233" s="207"/>
      <c r="M233" s="228"/>
    </row>
    <row r="234" spans="2:13" ht="12.75">
      <c r="B234" s="207"/>
      <c r="C234" s="207"/>
      <c r="D234" s="207"/>
      <c r="E234" s="207"/>
      <c r="F234" s="207"/>
      <c r="G234" s="207"/>
      <c r="H234" s="207"/>
      <c r="I234" s="207"/>
      <c r="J234" s="207"/>
      <c r="K234" s="207"/>
      <c r="M234" s="228"/>
    </row>
    <row r="235" spans="2:13" ht="12.75"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M235" s="228"/>
    </row>
    <row r="236" spans="2:13" ht="12.75"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M236" s="228"/>
    </row>
    <row r="237" spans="2:13" ht="12.75"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M237" s="228"/>
    </row>
    <row r="238" spans="2:13" ht="12.75">
      <c r="B238" s="207"/>
      <c r="C238" s="207"/>
      <c r="D238" s="207"/>
      <c r="E238" s="207"/>
      <c r="F238" s="207"/>
      <c r="G238" s="207"/>
      <c r="H238" s="207"/>
      <c r="I238" s="207"/>
      <c r="J238" s="207"/>
      <c r="K238" s="207"/>
      <c r="M238" s="228"/>
    </row>
    <row r="239" spans="2:13" ht="12.75">
      <c r="B239" s="207"/>
      <c r="C239" s="207"/>
      <c r="D239" s="207"/>
      <c r="E239" s="207"/>
      <c r="F239" s="207"/>
      <c r="G239" s="207"/>
      <c r="H239" s="207"/>
      <c r="I239" s="207"/>
      <c r="J239" s="207"/>
      <c r="K239" s="207"/>
      <c r="M239" s="228"/>
    </row>
    <row r="240" spans="2:13" ht="12.75">
      <c r="B240" s="207"/>
      <c r="C240" s="207"/>
      <c r="D240" s="207"/>
      <c r="E240" s="207"/>
      <c r="F240" s="207"/>
      <c r="G240" s="207"/>
      <c r="H240" s="207"/>
      <c r="I240" s="207"/>
      <c r="J240" s="207"/>
      <c r="K240" s="207"/>
      <c r="M240" s="228"/>
    </row>
    <row r="241" spans="2:13" ht="12.75"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M241" s="228"/>
    </row>
    <row r="242" spans="2:13" ht="12.75">
      <c r="B242" s="207"/>
      <c r="C242" s="207"/>
      <c r="D242" s="207"/>
      <c r="E242" s="207"/>
      <c r="F242" s="207"/>
      <c r="G242" s="207"/>
      <c r="H242" s="207"/>
      <c r="I242" s="207"/>
      <c r="J242" s="207"/>
      <c r="K242" s="207"/>
      <c r="M242" s="228"/>
    </row>
    <row r="243" spans="2:13" ht="12.75">
      <c r="B243" s="207"/>
      <c r="C243" s="207"/>
      <c r="D243" s="207"/>
      <c r="E243" s="207"/>
      <c r="F243" s="207"/>
      <c r="G243" s="207"/>
      <c r="H243" s="207"/>
      <c r="I243" s="207"/>
      <c r="J243" s="207"/>
      <c r="K243" s="207"/>
      <c r="M243" s="228"/>
    </row>
    <row r="244" spans="2:13" ht="12.75">
      <c r="B244" s="207"/>
      <c r="C244" s="207"/>
      <c r="D244" s="207"/>
      <c r="E244" s="207"/>
      <c r="F244" s="207"/>
      <c r="G244" s="207"/>
      <c r="H244" s="207"/>
      <c r="I244" s="207"/>
      <c r="J244" s="207"/>
      <c r="K244" s="207"/>
      <c r="M244" s="228"/>
    </row>
    <row r="245" spans="2:13" ht="12.75">
      <c r="B245" s="207"/>
      <c r="C245" s="207"/>
      <c r="D245" s="207"/>
      <c r="E245" s="207"/>
      <c r="F245" s="207"/>
      <c r="G245" s="207"/>
      <c r="H245" s="207"/>
      <c r="I245" s="207"/>
      <c r="J245" s="207"/>
      <c r="K245" s="207"/>
      <c r="M245" s="228"/>
    </row>
    <row r="246" spans="2:13" ht="12.75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M246" s="228"/>
    </row>
    <row r="247" spans="2:13" ht="12.75">
      <c r="B247" s="207"/>
      <c r="C247" s="207"/>
      <c r="D247" s="207"/>
      <c r="E247" s="207"/>
      <c r="F247" s="207"/>
      <c r="G247" s="207"/>
      <c r="H247" s="207"/>
      <c r="I247" s="207"/>
      <c r="J247" s="207"/>
      <c r="K247" s="207"/>
      <c r="M247" s="228"/>
    </row>
    <row r="248" spans="2:13" ht="12.75">
      <c r="B248" s="207"/>
      <c r="C248" s="207"/>
      <c r="D248" s="207"/>
      <c r="E248" s="207"/>
      <c r="F248" s="207"/>
      <c r="G248" s="207"/>
      <c r="H248" s="207"/>
      <c r="I248" s="207"/>
      <c r="J248" s="207"/>
      <c r="K248" s="207"/>
      <c r="M248" s="228"/>
    </row>
    <row r="249" spans="2:13" ht="12.75"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M249" s="228"/>
    </row>
    <row r="250" spans="2:13" ht="12.75">
      <c r="B250" s="207"/>
      <c r="C250" s="207"/>
      <c r="D250" s="207"/>
      <c r="E250" s="207"/>
      <c r="F250" s="207"/>
      <c r="G250" s="207"/>
      <c r="H250" s="207"/>
      <c r="I250" s="207"/>
      <c r="J250" s="207"/>
      <c r="K250" s="207"/>
      <c r="M250" s="228"/>
    </row>
    <row r="251" spans="2:13" ht="12.75">
      <c r="B251" s="207"/>
      <c r="C251" s="207"/>
      <c r="D251" s="207"/>
      <c r="E251" s="207"/>
      <c r="F251" s="207"/>
      <c r="G251" s="207"/>
      <c r="H251" s="207"/>
      <c r="I251" s="207"/>
      <c r="J251" s="207"/>
      <c r="K251" s="207"/>
      <c r="M251" s="228"/>
    </row>
    <row r="252" spans="2:13" ht="12.75">
      <c r="B252" s="207"/>
      <c r="C252" s="207"/>
      <c r="D252" s="207"/>
      <c r="E252" s="207"/>
      <c r="F252" s="207"/>
      <c r="G252" s="207"/>
      <c r="H252" s="207"/>
      <c r="I252" s="207"/>
      <c r="J252" s="207"/>
      <c r="K252" s="207"/>
      <c r="M252" s="228"/>
    </row>
    <row r="253" spans="2:13" ht="12.75">
      <c r="B253" s="207"/>
      <c r="C253" s="207"/>
      <c r="D253" s="207"/>
      <c r="E253" s="207"/>
      <c r="F253" s="207"/>
      <c r="G253" s="207"/>
      <c r="H253" s="207"/>
      <c r="I253" s="207"/>
      <c r="J253" s="207"/>
      <c r="K253" s="207"/>
      <c r="M253" s="228"/>
    </row>
    <row r="254" spans="2:13" ht="12.75">
      <c r="B254" s="207"/>
      <c r="C254" s="207"/>
      <c r="D254" s="207"/>
      <c r="E254" s="207"/>
      <c r="F254" s="207"/>
      <c r="G254" s="207"/>
      <c r="H254" s="207"/>
      <c r="I254" s="207"/>
      <c r="J254" s="207"/>
      <c r="K254" s="207"/>
      <c r="M254" s="228"/>
    </row>
    <row r="255" spans="2:13" ht="12.75"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M255" s="228"/>
    </row>
    <row r="256" spans="2:13" ht="12.75"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M256" s="228"/>
    </row>
    <row r="257" spans="2:13" ht="12.75">
      <c r="B257" s="207"/>
      <c r="C257" s="207"/>
      <c r="D257" s="207"/>
      <c r="E257" s="207"/>
      <c r="F257" s="207"/>
      <c r="G257" s="207"/>
      <c r="H257" s="207"/>
      <c r="I257" s="207"/>
      <c r="J257" s="207"/>
      <c r="K257" s="207"/>
      <c r="M257" s="228"/>
    </row>
    <row r="258" spans="2:13" ht="12.75"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M258" s="228"/>
    </row>
    <row r="259" spans="2:13" ht="12.75">
      <c r="B259" s="207"/>
      <c r="C259" s="207"/>
      <c r="D259" s="207"/>
      <c r="E259" s="207"/>
      <c r="F259" s="207"/>
      <c r="G259" s="207"/>
      <c r="H259" s="207"/>
      <c r="I259" s="207"/>
      <c r="J259" s="207"/>
      <c r="K259" s="207"/>
      <c r="M259" s="228"/>
    </row>
    <row r="260" spans="2:13" ht="12.75"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M260" s="228"/>
    </row>
    <row r="261" spans="2:13" ht="12.75">
      <c r="B261" s="207"/>
      <c r="C261" s="207"/>
      <c r="D261" s="207"/>
      <c r="E261" s="207"/>
      <c r="F261" s="207"/>
      <c r="G261" s="207"/>
      <c r="H261" s="207"/>
      <c r="I261" s="207"/>
      <c r="J261" s="207"/>
      <c r="K261" s="207"/>
      <c r="M261" s="228"/>
    </row>
    <row r="262" spans="2:13" ht="12.75">
      <c r="B262" s="207"/>
      <c r="C262" s="207"/>
      <c r="D262" s="207"/>
      <c r="E262" s="207"/>
      <c r="F262" s="207"/>
      <c r="G262" s="207"/>
      <c r="H262" s="207"/>
      <c r="I262" s="207"/>
      <c r="J262" s="207"/>
      <c r="K262" s="207"/>
      <c r="M262" s="228"/>
    </row>
    <row r="263" spans="2:13" ht="12.75">
      <c r="B263" s="207"/>
      <c r="C263" s="207"/>
      <c r="D263" s="207"/>
      <c r="E263" s="207"/>
      <c r="F263" s="207"/>
      <c r="G263" s="207"/>
      <c r="H263" s="207"/>
      <c r="I263" s="207"/>
      <c r="J263" s="207"/>
      <c r="K263" s="207"/>
      <c r="M263" s="228"/>
    </row>
    <row r="264" spans="2:13" ht="12.75">
      <c r="B264" s="207"/>
      <c r="C264" s="207"/>
      <c r="D264" s="207"/>
      <c r="E264" s="207"/>
      <c r="F264" s="207"/>
      <c r="G264" s="207"/>
      <c r="H264" s="207"/>
      <c r="I264" s="207"/>
      <c r="J264" s="207"/>
      <c r="K264" s="207"/>
      <c r="M264" s="228"/>
    </row>
    <row r="265" spans="2:13" ht="12.75">
      <c r="B265" s="207"/>
      <c r="C265" s="207"/>
      <c r="D265" s="207"/>
      <c r="E265" s="207"/>
      <c r="F265" s="207"/>
      <c r="G265" s="207"/>
      <c r="H265" s="207"/>
      <c r="I265" s="207"/>
      <c r="J265" s="207"/>
      <c r="K265" s="207"/>
      <c r="M265" s="228"/>
    </row>
    <row r="266" spans="2:13" ht="12.75">
      <c r="B266" s="207"/>
      <c r="C266" s="207"/>
      <c r="D266" s="207"/>
      <c r="E266" s="207"/>
      <c r="F266" s="207"/>
      <c r="G266" s="207"/>
      <c r="H266" s="207"/>
      <c r="I266" s="207"/>
      <c r="J266" s="207"/>
      <c r="K266" s="207"/>
      <c r="M266" s="228"/>
    </row>
    <row r="267" spans="2:13" ht="12.75"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M267" s="228"/>
    </row>
    <row r="268" spans="2:13" ht="12.75">
      <c r="B268" s="207"/>
      <c r="C268" s="207"/>
      <c r="D268" s="207"/>
      <c r="E268" s="207"/>
      <c r="F268" s="207"/>
      <c r="G268" s="207"/>
      <c r="H268" s="207"/>
      <c r="I268" s="207"/>
      <c r="J268" s="207"/>
      <c r="K268" s="207"/>
      <c r="M268" s="228"/>
    </row>
    <row r="269" spans="2:13" ht="12.75"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M269" s="228"/>
    </row>
    <row r="270" spans="2:13" ht="12.75">
      <c r="B270" s="207"/>
      <c r="C270" s="207"/>
      <c r="D270" s="207"/>
      <c r="E270" s="207"/>
      <c r="F270" s="207"/>
      <c r="G270" s="207"/>
      <c r="H270" s="207"/>
      <c r="I270" s="207"/>
      <c r="J270" s="207"/>
      <c r="K270" s="207"/>
      <c r="M270" s="228"/>
    </row>
    <row r="271" spans="2:13" ht="12.75">
      <c r="B271" s="207"/>
      <c r="C271" s="207"/>
      <c r="D271" s="207"/>
      <c r="E271" s="207"/>
      <c r="F271" s="207"/>
      <c r="G271" s="207"/>
      <c r="H271" s="207"/>
      <c r="I271" s="207"/>
      <c r="J271" s="207"/>
      <c r="K271" s="207"/>
      <c r="M271" s="228"/>
    </row>
    <row r="272" spans="2:13" ht="12.75">
      <c r="B272" s="207"/>
      <c r="C272" s="207"/>
      <c r="D272" s="207"/>
      <c r="E272" s="207"/>
      <c r="F272" s="207"/>
      <c r="G272" s="207"/>
      <c r="H272" s="207"/>
      <c r="I272" s="207"/>
      <c r="J272" s="207"/>
      <c r="K272" s="207"/>
      <c r="M272" s="228"/>
    </row>
    <row r="273" spans="2:13" ht="12.75"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M273" s="228"/>
    </row>
    <row r="274" spans="2:13" ht="12.75">
      <c r="B274" s="207"/>
      <c r="C274" s="207"/>
      <c r="D274" s="207"/>
      <c r="E274" s="207"/>
      <c r="F274" s="207"/>
      <c r="G274" s="207"/>
      <c r="H274" s="207"/>
      <c r="I274" s="207"/>
      <c r="J274" s="207"/>
      <c r="K274" s="207"/>
      <c r="M274" s="228"/>
    </row>
    <row r="275" spans="2:13" ht="12.75">
      <c r="B275" s="207"/>
      <c r="C275" s="207"/>
      <c r="D275" s="207"/>
      <c r="E275" s="207"/>
      <c r="F275" s="207"/>
      <c r="G275" s="207"/>
      <c r="H275" s="207"/>
      <c r="I275" s="207"/>
      <c r="J275" s="207"/>
      <c r="K275" s="207"/>
      <c r="M275" s="228"/>
    </row>
    <row r="276" spans="2:13" ht="12.75">
      <c r="B276" s="207"/>
      <c r="C276" s="207"/>
      <c r="D276" s="207"/>
      <c r="E276" s="207"/>
      <c r="F276" s="207"/>
      <c r="G276" s="207"/>
      <c r="H276" s="207"/>
      <c r="I276" s="207"/>
      <c r="J276" s="207"/>
      <c r="K276" s="207"/>
      <c r="M276" s="228"/>
    </row>
    <row r="277" spans="2:13" ht="12.75">
      <c r="B277" s="207"/>
      <c r="C277" s="207"/>
      <c r="D277" s="207"/>
      <c r="E277" s="207"/>
      <c r="F277" s="207"/>
      <c r="G277" s="207"/>
      <c r="H277" s="207"/>
      <c r="I277" s="207"/>
      <c r="J277" s="207"/>
      <c r="K277" s="207"/>
      <c r="M277" s="228"/>
    </row>
    <row r="278" spans="2:13" ht="12.75">
      <c r="B278" s="207"/>
      <c r="C278" s="207"/>
      <c r="D278" s="207"/>
      <c r="E278" s="207"/>
      <c r="F278" s="207"/>
      <c r="G278" s="207"/>
      <c r="H278" s="207"/>
      <c r="I278" s="207"/>
      <c r="J278" s="207"/>
      <c r="K278" s="207"/>
      <c r="M278" s="228"/>
    </row>
    <row r="279" spans="2:13" ht="12.75">
      <c r="B279" s="207"/>
      <c r="C279" s="207"/>
      <c r="D279" s="207"/>
      <c r="E279" s="207"/>
      <c r="F279" s="207"/>
      <c r="G279" s="207"/>
      <c r="H279" s="207"/>
      <c r="I279" s="207"/>
      <c r="J279" s="207"/>
      <c r="K279" s="207"/>
      <c r="M279" s="228"/>
    </row>
    <row r="280" spans="2:13" ht="12.75">
      <c r="B280" s="207"/>
      <c r="C280" s="207"/>
      <c r="D280" s="207"/>
      <c r="E280" s="207"/>
      <c r="F280" s="207"/>
      <c r="G280" s="207"/>
      <c r="H280" s="207"/>
      <c r="I280" s="207"/>
      <c r="J280" s="207"/>
      <c r="K280" s="207"/>
      <c r="M280" s="228"/>
    </row>
    <row r="281" spans="2:13" ht="12.75">
      <c r="B281" s="207"/>
      <c r="C281" s="207"/>
      <c r="D281" s="207"/>
      <c r="E281" s="207"/>
      <c r="F281" s="207"/>
      <c r="G281" s="207"/>
      <c r="H281" s="207"/>
      <c r="I281" s="207"/>
      <c r="J281" s="207"/>
      <c r="K281" s="207"/>
      <c r="M281" s="228"/>
    </row>
    <row r="282" spans="2:13" ht="12.75">
      <c r="B282" s="207"/>
      <c r="C282" s="207"/>
      <c r="D282" s="207"/>
      <c r="E282" s="207"/>
      <c r="F282" s="207"/>
      <c r="G282" s="207"/>
      <c r="H282" s="207"/>
      <c r="I282" s="207"/>
      <c r="J282" s="207"/>
      <c r="K282" s="207"/>
      <c r="M282" s="228"/>
    </row>
    <row r="283" spans="2:13" ht="12.75">
      <c r="B283" s="207"/>
      <c r="C283" s="207"/>
      <c r="D283" s="207"/>
      <c r="E283" s="207"/>
      <c r="F283" s="207"/>
      <c r="G283" s="207"/>
      <c r="H283" s="207"/>
      <c r="I283" s="207"/>
      <c r="J283" s="207"/>
      <c r="K283" s="207"/>
      <c r="M283" s="228"/>
    </row>
    <row r="284" spans="2:13" ht="12.75">
      <c r="B284" s="207"/>
      <c r="C284" s="207"/>
      <c r="D284" s="207"/>
      <c r="E284" s="207"/>
      <c r="F284" s="207"/>
      <c r="G284" s="207"/>
      <c r="H284" s="207"/>
      <c r="I284" s="207"/>
      <c r="J284" s="207"/>
      <c r="K284" s="207"/>
      <c r="M284" s="228"/>
    </row>
    <row r="285" spans="2:13" ht="12.75"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M285" s="228"/>
    </row>
    <row r="286" spans="2:13" ht="12.75">
      <c r="B286" s="207"/>
      <c r="C286" s="207"/>
      <c r="D286" s="207"/>
      <c r="E286" s="207"/>
      <c r="F286" s="207"/>
      <c r="G286" s="207"/>
      <c r="H286" s="207"/>
      <c r="I286" s="207"/>
      <c r="J286" s="207"/>
      <c r="K286" s="207"/>
      <c r="M286" s="228"/>
    </row>
    <row r="287" spans="2:13" ht="12.75">
      <c r="B287" s="207"/>
      <c r="C287" s="207"/>
      <c r="D287" s="207"/>
      <c r="E287" s="207"/>
      <c r="F287" s="207"/>
      <c r="G287" s="207"/>
      <c r="H287" s="207"/>
      <c r="I287" s="207"/>
      <c r="J287" s="207"/>
      <c r="K287" s="207"/>
      <c r="M287" s="228"/>
    </row>
    <row r="288" spans="2:13" ht="12.75">
      <c r="B288" s="207"/>
      <c r="C288" s="207"/>
      <c r="D288" s="207"/>
      <c r="E288" s="207"/>
      <c r="F288" s="207"/>
      <c r="G288" s="207"/>
      <c r="H288" s="207"/>
      <c r="I288" s="207"/>
      <c r="J288" s="207"/>
      <c r="K288" s="207"/>
      <c r="M288" s="228"/>
    </row>
    <row r="289" spans="2:13" ht="12.75">
      <c r="B289" s="207"/>
      <c r="C289" s="207"/>
      <c r="D289" s="207"/>
      <c r="E289" s="207"/>
      <c r="F289" s="207"/>
      <c r="G289" s="207"/>
      <c r="H289" s="207"/>
      <c r="I289" s="207"/>
      <c r="J289" s="207"/>
      <c r="K289" s="207"/>
      <c r="M289" s="228"/>
    </row>
    <row r="290" spans="2:13" ht="12.75">
      <c r="B290" s="207"/>
      <c r="C290" s="207"/>
      <c r="D290" s="207"/>
      <c r="E290" s="207"/>
      <c r="F290" s="207"/>
      <c r="G290" s="207"/>
      <c r="H290" s="207"/>
      <c r="I290" s="207"/>
      <c r="J290" s="207"/>
      <c r="K290" s="207"/>
      <c r="M290" s="228"/>
    </row>
    <row r="291" spans="2:13" ht="12.75">
      <c r="B291" s="207"/>
      <c r="C291" s="207"/>
      <c r="D291" s="207"/>
      <c r="E291" s="207"/>
      <c r="F291" s="207"/>
      <c r="G291" s="207"/>
      <c r="H291" s="207"/>
      <c r="I291" s="207"/>
      <c r="J291" s="207"/>
      <c r="K291" s="207"/>
      <c r="M291" s="228"/>
    </row>
    <row r="292" spans="2:13" ht="12.75">
      <c r="B292" s="207"/>
      <c r="C292" s="207"/>
      <c r="D292" s="207"/>
      <c r="E292" s="207"/>
      <c r="F292" s="207"/>
      <c r="G292" s="207"/>
      <c r="H292" s="207"/>
      <c r="I292" s="207"/>
      <c r="J292" s="207"/>
      <c r="K292" s="207"/>
      <c r="M292" s="228"/>
    </row>
    <row r="293" spans="2:13" ht="12.75">
      <c r="B293" s="207"/>
      <c r="C293" s="207"/>
      <c r="D293" s="207"/>
      <c r="E293" s="207"/>
      <c r="F293" s="207"/>
      <c r="G293" s="207"/>
      <c r="H293" s="207"/>
      <c r="I293" s="207"/>
      <c r="J293" s="207"/>
      <c r="K293" s="207"/>
      <c r="M293" s="228"/>
    </row>
    <row r="294" spans="2:13" ht="12.75"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M294" s="228"/>
    </row>
    <row r="295" spans="2:13" ht="12.75">
      <c r="B295" s="207"/>
      <c r="C295" s="207"/>
      <c r="D295" s="207"/>
      <c r="E295" s="207"/>
      <c r="F295" s="207"/>
      <c r="G295" s="207"/>
      <c r="H295" s="207"/>
      <c r="I295" s="207"/>
      <c r="J295" s="207"/>
      <c r="K295" s="207"/>
      <c r="M295" s="228"/>
    </row>
    <row r="296" spans="2:13" ht="12.75">
      <c r="B296" s="207"/>
      <c r="C296" s="207"/>
      <c r="D296" s="207"/>
      <c r="E296" s="207"/>
      <c r="F296" s="207"/>
      <c r="G296" s="207"/>
      <c r="H296" s="207"/>
      <c r="I296" s="207"/>
      <c r="J296" s="207"/>
      <c r="K296" s="207"/>
      <c r="M296" s="228"/>
    </row>
    <row r="297" spans="2:13" ht="12.75">
      <c r="B297" s="207"/>
      <c r="C297" s="207"/>
      <c r="D297" s="207"/>
      <c r="E297" s="207"/>
      <c r="F297" s="207"/>
      <c r="G297" s="207"/>
      <c r="H297" s="207"/>
      <c r="I297" s="207"/>
      <c r="J297" s="207"/>
      <c r="K297" s="207"/>
      <c r="M297" s="228"/>
    </row>
    <row r="298" spans="2:13" ht="12.75"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M298" s="228"/>
    </row>
    <row r="299" spans="2:13" ht="12.75"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M299" s="228"/>
    </row>
    <row r="300" spans="2:13" ht="12.75">
      <c r="B300" s="207"/>
      <c r="C300" s="207"/>
      <c r="D300" s="207"/>
      <c r="E300" s="207"/>
      <c r="F300" s="207"/>
      <c r="G300" s="207"/>
      <c r="H300" s="207"/>
      <c r="I300" s="207"/>
      <c r="J300" s="207"/>
      <c r="K300" s="207"/>
      <c r="M300" s="228"/>
    </row>
    <row r="301" spans="2:13" ht="12.75"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M301" s="228"/>
    </row>
    <row r="302" spans="2:13" ht="12.75">
      <c r="B302" s="207"/>
      <c r="C302" s="207"/>
      <c r="D302" s="207"/>
      <c r="E302" s="207"/>
      <c r="F302" s="207"/>
      <c r="G302" s="207"/>
      <c r="H302" s="207"/>
      <c r="I302" s="207"/>
      <c r="J302" s="207"/>
      <c r="K302" s="207"/>
      <c r="M302" s="228"/>
    </row>
    <row r="303" spans="2:13" ht="12.75">
      <c r="B303" s="207"/>
      <c r="C303" s="207"/>
      <c r="D303" s="207"/>
      <c r="E303" s="207"/>
      <c r="F303" s="207"/>
      <c r="G303" s="207"/>
      <c r="H303" s="207"/>
      <c r="I303" s="207"/>
      <c r="J303" s="207"/>
      <c r="K303" s="207"/>
      <c r="M303" s="228"/>
    </row>
    <row r="304" spans="2:13" ht="12.75"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M304" s="228"/>
    </row>
    <row r="305" spans="2:13" ht="12.75">
      <c r="B305" s="207"/>
      <c r="C305" s="207"/>
      <c r="D305" s="207"/>
      <c r="E305" s="207"/>
      <c r="F305" s="207"/>
      <c r="G305" s="207"/>
      <c r="H305" s="207"/>
      <c r="I305" s="207"/>
      <c r="J305" s="207"/>
      <c r="K305" s="207"/>
      <c r="M305" s="228"/>
    </row>
    <row r="306" spans="2:13" ht="12.75"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M306" s="228"/>
    </row>
    <row r="307" spans="2:13" ht="12.75">
      <c r="B307" s="207"/>
      <c r="C307" s="207"/>
      <c r="D307" s="207"/>
      <c r="E307" s="207"/>
      <c r="F307" s="207"/>
      <c r="G307" s="207"/>
      <c r="H307" s="207"/>
      <c r="I307" s="207"/>
      <c r="J307" s="207"/>
      <c r="K307" s="207"/>
      <c r="M307" s="228"/>
    </row>
    <row r="308" spans="2:13" ht="12.75">
      <c r="B308" s="207"/>
      <c r="C308" s="207"/>
      <c r="D308" s="207"/>
      <c r="E308" s="207"/>
      <c r="F308" s="207"/>
      <c r="G308" s="207"/>
      <c r="H308" s="207"/>
      <c r="I308" s="207"/>
      <c r="J308" s="207"/>
      <c r="K308" s="207"/>
      <c r="M308" s="228"/>
    </row>
    <row r="309" spans="2:13" ht="12.75">
      <c r="B309" s="207"/>
      <c r="C309" s="207"/>
      <c r="D309" s="207"/>
      <c r="E309" s="207"/>
      <c r="F309" s="207"/>
      <c r="G309" s="207"/>
      <c r="H309" s="207"/>
      <c r="I309" s="207"/>
      <c r="J309" s="207"/>
      <c r="K309" s="207"/>
      <c r="M309" s="228"/>
    </row>
    <row r="310" spans="2:13" ht="12.75">
      <c r="B310" s="207"/>
      <c r="C310" s="207"/>
      <c r="D310" s="207"/>
      <c r="E310" s="207"/>
      <c r="F310" s="207"/>
      <c r="G310" s="207"/>
      <c r="H310" s="207"/>
      <c r="I310" s="207"/>
      <c r="J310" s="207"/>
      <c r="K310" s="207"/>
      <c r="M310" s="228"/>
    </row>
    <row r="311" spans="2:13" ht="12.75">
      <c r="B311" s="207"/>
      <c r="C311" s="207"/>
      <c r="D311" s="207"/>
      <c r="E311" s="207"/>
      <c r="F311" s="207"/>
      <c r="G311" s="207"/>
      <c r="H311" s="207"/>
      <c r="I311" s="207"/>
      <c r="J311" s="207"/>
      <c r="K311" s="207"/>
      <c r="M311" s="228"/>
    </row>
    <row r="312" spans="2:13" ht="12.75">
      <c r="B312" s="207"/>
      <c r="C312" s="207"/>
      <c r="D312" s="207"/>
      <c r="E312" s="207"/>
      <c r="F312" s="207"/>
      <c r="G312" s="207"/>
      <c r="H312" s="207"/>
      <c r="I312" s="207"/>
      <c r="J312" s="207"/>
      <c r="K312" s="207"/>
      <c r="M312" s="228"/>
    </row>
    <row r="313" spans="2:13" ht="12.75">
      <c r="B313" s="207"/>
      <c r="C313" s="207"/>
      <c r="D313" s="207"/>
      <c r="E313" s="207"/>
      <c r="F313" s="207"/>
      <c r="G313" s="207"/>
      <c r="H313" s="207"/>
      <c r="I313" s="207"/>
      <c r="J313" s="207"/>
      <c r="K313" s="207"/>
      <c r="M313" s="228"/>
    </row>
    <row r="314" spans="2:13" ht="12.75">
      <c r="B314" s="207"/>
      <c r="C314" s="207"/>
      <c r="D314" s="207"/>
      <c r="E314" s="207"/>
      <c r="F314" s="207"/>
      <c r="G314" s="207"/>
      <c r="H314" s="207"/>
      <c r="I314" s="207"/>
      <c r="J314" s="207"/>
      <c r="K314" s="207"/>
      <c r="M314" s="228"/>
    </row>
    <row r="315" spans="2:13" ht="12.75">
      <c r="B315" s="207"/>
      <c r="C315" s="207"/>
      <c r="D315" s="207"/>
      <c r="E315" s="207"/>
      <c r="F315" s="207"/>
      <c r="G315" s="207"/>
      <c r="H315" s="207"/>
      <c r="I315" s="207"/>
      <c r="J315" s="207"/>
      <c r="K315" s="207"/>
      <c r="M315" s="228"/>
    </row>
    <row r="316" spans="2:13" ht="12.75">
      <c r="B316" s="207"/>
      <c r="C316" s="207"/>
      <c r="D316" s="207"/>
      <c r="E316" s="207"/>
      <c r="F316" s="207"/>
      <c r="G316" s="207"/>
      <c r="H316" s="207"/>
      <c r="I316" s="207"/>
      <c r="J316" s="207"/>
      <c r="K316" s="207"/>
      <c r="M316" s="228"/>
    </row>
    <row r="317" spans="2:13" ht="12.75">
      <c r="B317" s="207"/>
      <c r="C317" s="207"/>
      <c r="D317" s="207"/>
      <c r="E317" s="207"/>
      <c r="F317" s="207"/>
      <c r="G317" s="207"/>
      <c r="H317" s="207"/>
      <c r="I317" s="207"/>
      <c r="J317" s="207"/>
      <c r="K317" s="207"/>
      <c r="M317" s="228"/>
    </row>
    <row r="318" spans="2:13" ht="12.75"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M318" s="228"/>
    </row>
    <row r="319" spans="2:13" ht="12.75">
      <c r="B319" s="207"/>
      <c r="C319" s="207"/>
      <c r="D319" s="207"/>
      <c r="E319" s="207"/>
      <c r="F319" s="207"/>
      <c r="G319" s="207"/>
      <c r="H319" s="207"/>
      <c r="I319" s="207"/>
      <c r="J319" s="207"/>
      <c r="K319" s="207"/>
      <c r="M319" s="228"/>
    </row>
    <row r="320" spans="2:13" ht="12.75">
      <c r="B320" s="207"/>
      <c r="C320" s="207"/>
      <c r="D320" s="207"/>
      <c r="E320" s="207"/>
      <c r="F320" s="207"/>
      <c r="G320" s="207"/>
      <c r="H320" s="207"/>
      <c r="I320" s="207"/>
      <c r="J320" s="207"/>
      <c r="K320" s="207"/>
      <c r="M320" s="228"/>
    </row>
    <row r="321" spans="2:13" ht="12.75">
      <c r="B321" s="207"/>
      <c r="C321" s="207"/>
      <c r="D321" s="207"/>
      <c r="E321" s="207"/>
      <c r="F321" s="207"/>
      <c r="G321" s="207"/>
      <c r="H321" s="207"/>
      <c r="I321" s="207"/>
      <c r="J321" s="207"/>
      <c r="K321" s="207"/>
      <c r="M321" s="228"/>
    </row>
    <row r="322" spans="2:13" ht="12.75">
      <c r="B322" s="207"/>
      <c r="C322" s="207"/>
      <c r="D322" s="207"/>
      <c r="E322" s="207"/>
      <c r="F322" s="207"/>
      <c r="G322" s="207"/>
      <c r="H322" s="207"/>
      <c r="I322" s="207"/>
      <c r="J322" s="207"/>
      <c r="K322" s="207"/>
      <c r="M322" s="228"/>
    </row>
    <row r="323" spans="2:13" ht="12.75">
      <c r="B323" s="207"/>
      <c r="C323" s="207"/>
      <c r="D323" s="207"/>
      <c r="E323" s="207"/>
      <c r="F323" s="207"/>
      <c r="G323" s="207"/>
      <c r="H323" s="207"/>
      <c r="I323" s="207"/>
      <c r="J323" s="207"/>
      <c r="K323" s="207"/>
      <c r="M323" s="228"/>
    </row>
    <row r="324" spans="2:13" ht="12.75"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M324" s="228"/>
    </row>
    <row r="325" spans="2:13" ht="12.75">
      <c r="B325" s="207"/>
      <c r="C325" s="207"/>
      <c r="D325" s="207"/>
      <c r="E325" s="207"/>
      <c r="F325" s="207"/>
      <c r="G325" s="207"/>
      <c r="H325" s="207"/>
      <c r="I325" s="207"/>
      <c r="J325" s="207"/>
      <c r="K325" s="207"/>
      <c r="M325" s="228"/>
    </row>
    <row r="326" spans="2:13" ht="12.75"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M326" s="228"/>
    </row>
    <row r="327" spans="2:13" ht="12.75"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M327" s="228"/>
    </row>
    <row r="328" spans="2:13" ht="12.75">
      <c r="B328" s="207"/>
      <c r="C328" s="207"/>
      <c r="D328" s="207"/>
      <c r="E328" s="207"/>
      <c r="F328" s="207"/>
      <c r="G328" s="207"/>
      <c r="H328" s="207"/>
      <c r="I328" s="207"/>
      <c r="J328" s="207"/>
      <c r="K328" s="207"/>
      <c r="M328" s="228"/>
    </row>
    <row r="329" spans="2:13" ht="12.75">
      <c r="B329" s="207"/>
      <c r="C329" s="207"/>
      <c r="D329" s="207"/>
      <c r="E329" s="207"/>
      <c r="F329" s="207"/>
      <c r="G329" s="207"/>
      <c r="H329" s="207"/>
      <c r="I329" s="207"/>
      <c r="J329" s="207"/>
      <c r="K329" s="207"/>
      <c r="M329" s="228"/>
    </row>
    <row r="330" spans="2:13" ht="12.75">
      <c r="B330" s="207"/>
      <c r="C330" s="207"/>
      <c r="D330" s="207"/>
      <c r="E330" s="207"/>
      <c r="F330" s="207"/>
      <c r="G330" s="207"/>
      <c r="H330" s="207"/>
      <c r="I330" s="207"/>
      <c r="J330" s="207"/>
      <c r="K330" s="207"/>
      <c r="M330" s="228"/>
    </row>
    <row r="331" spans="2:13" ht="12.75">
      <c r="B331" s="207"/>
      <c r="C331" s="207"/>
      <c r="D331" s="207"/>
      <c r="E331" s="207"/>
      <c r="F331" s="207"/>
      <c r="G331" s="207"/>
      <c r="H331" s="207"/>
      <c r="I331" s="207"/>
      <c r="J331" s="207"/>
      <c r="K331" s="207"/>
      <c r="M331" s="228"/>
    </row>
    <row r="332" spans="2:13" ht="12.75">
      <c r="B332" s="207"/>
      <c r="C332" s="207"/>
      <c r="D332" s="207"/>
      <c r="E332" s="207"/>
      <c r="F332" s="207"/>
      <c r="G332" s="207"/>
      <c r="H332" s="207"/>
      <c r="I332" s="207"/>
      <c r="J332" s="207"/>
      <c r="K332" s="207"/>
      <c r="M332" s="228"/>
    </row>
    <row r="333" spans="2:13" ht="12.75">
      <c r="B333" s="207"/>
      <c r="C333" s="207"/>
      <c r="D333" s="207"/>
      <c r="E333" s="207"/>
      <c r="F333" s="207"/>
      <c r="G333" s="207"/>
      <c r="H333" s="207"/>
      <c r="I333" s="207"/>
      <c r="J333" s="207"/>
      <c r="K333" s="207"/>
      <c r="M333" s="228"/>
    </row>
    <row r="334" spans="2:13" ht="12.75"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M334" s="228"/>
    </row>
    <row r="335" spans="2:13" ht="12.75">
      <c r="B335" s="207"/>
      <c r="C335" s="207"/>
      <c r="D335" s="207"/>
      <c r="E335" s="207"/>
      <c r="F335" s="207"/>
      <c r="G335" s="207"/>
      <c r="H335" s="207"/>
      <c r="I335" s="207"/>
      <c r="J335" s="207"/>
      <c r="K335" s="207"/>
      <c r="M335" s="228"/>
    </row>
    <row r="336" spans="2:13" ht="12.75">
      <c r="B336" s="207"/>
      <c r="C336" s="207"/>
      <c r="D336" s="207"/>
      <c r="E336" s="207"/>
      <c r="F336" s="207"/>
      <c r="G336" s="207"/>
      <c r="H336" s="207"/>
      <c r="I336" s="207"/>
      <c r="J336" s="207"/>
      <c r="K336" s="207"/>
      <c r="M336" s="228"/>
    </row>
    <row r="337" spans="2:13" ht="12.75"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M337" s="228"/>
    </row>
    <row r="338" spans="2:13" ht="12.75"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M338" s="228"/>
    </row>
    <row r="339" spans="2:13" ht="12.75"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M339" s="228"/>
    </row>
    <row r="340" spans="2:13" ht="12.75">
      <c r="B340" s="207"/>
      <c r="C340" s="207"/>
      <c r="D340" s="207"/>
      <c r="E340" s="207"/>
      <c r="F340" s="207"/>
      <c r="G340" s="207"/>
      <c r="H340" s="207"/>
      <c r="I340" s="207"/>
      <c r="J340" s="207"/>
      <c r="K340" s="207"/>
      <c r="M340" s="228"/>
    </row>
    <row r="341" spans="2:13" ht="12.75">
      <c r="B341" s="207"/>
      <c r="C341" s="207"/>
      <c r="D341" s="207"/>
      <c r="E341" s="207"/>
      <c r="F341" s="207"/>
      <c r="G341" s="207"/>
      <c r="H341" s="207"/>
      <c r="I341" s="207"/>
      <c r="J341" s="207"/>
      <c r="K341" s="207"/>
      <c r="M341" s="228"/>
    </row>
    <row r="342" spans="2:13" ht="12.75">
      <c r="B342" s="207"/>
      <c r="C342" s="207"/>
      <c r="D342" s="207"/>
      <c r="E342" s="207"/>
      <c r="F342" s="207"/>
      <c r="G342" s="207"/>
      <c r="H342" s="207"/>
      <c r="I342" s="207"/>
      <c r="J342" s="207"/>
      <c r="K342" s="207"/>
      <c r="M342" s="228"/>
    </row>
    <row r="343" spans="2:13" ht="12.75">
      <c r="B343" s="207"/>
      <c r="C343" s="207"/>
      <c r="D343" s="207"/>
      <c r="E343" s="207"/>
      <c r="F343" s="207"/>
      <c r="G343" s="207"/>
      <c r="H343" s="207"/>
      <c r="I343" s="207"/>
      <c r="J343" s="207"/>
      <c r="K343" s="207"/>
      <c r="M343" s="228"/>
    </row>
    <row r="344" spans="2:13" ht="12.75">
      <c r="B344" s="207"/>
      <c r="C344" s="207"/>
      <c r="D344" s="207"/>
      <c r="E344" s="207"/>
      <c r="F344" s="207"/>
      <c r="G344" s="207"/>
      <c r="H344" s="207"/>
      <c r="I344" s="207"/>
      <c r="J344" s="207"/>
      <c r="K344" s="207"/>
      <c r="M344" s="228"/>
    </row>
    <row r="345" spans="2:13" ht="12.75"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M345" s="228"/>
    </row>
    <row r="346" spans="2:13" ht="12.75">
      <c r="B346" s="207"/>
      <c r="C346" s="207"/>
      <c r="D346" s="207"/>
      <c r="E346" s="207"/>
      <c r="F346" s="207"/>
      <c r="G346" s="207"/>
      <c r="H346" s="207"/>
      <c r="I346" s="207"/>
      <c r="J346" s="207"/>
      <c r="K346" s="207"/>
      <c r="M346" s="228"/>
    </row>
    <row r="347" spans="2:13" ht="12.75">
      <c r="B347" s="207"/>
      <c r="C347" s="207"/>
      <c r="D347" s="207"/>
      <c r="E347" s="207"/>
      <c r="F347" s="207"/>
      <c r="G347" s="207"/>
      <c r="H347" s="207"/>
      <c r="I347" s="207"/>
      <c r="J347" s="207"/>
      <c r="K347" s="207"/>
      <c r="M347" s="228"/>
    </row>
    <row r="348" spans="2:13" ht="12.75">
      <c r="B348" s="207"/>
      <c r="C348" s="207"/>
      <c r="D348" s="207"/>
      <c r="E348" s="207"/>
      <c r="F348" s="207"/>
      <c r="G348" s="207"/>
      <c r="H348" s="207"/>
      <c r="I348" s="207"/>
      <c r="J348" s="207"/>
      <c r="K348" s="207"/>
      <c r="M348" s="228"/>
    </row>
    <row r="349" spans="2:13" ht="12.75">
      <c r="B349" s="207"/>
      <c r="C349" s="207"/>
      <c r="D349" s="207"/>
      <c r="E349" s="207"/>
      <c r="F349" s="207"/>
      <c r="G349" s="207"/>
      <c r="H349" s="207"/>
      <c r="I349" s="207"/>
      <c r="J349" s="207"/>
      <c r="K349" s="207"/>
      <c r="M349" s="228"/>
    </row>
    <row r="350" spans="2:13" ht="12.75">
      <c r="B350" s="207"/>
      <c r="C350" s="207"/>
      <c r="D350" s="207"/>
      <c r="E350" s="207"/>
      <c r="F350" s="207"/>
      <c r="G350" s="207"/>
      <c r="H350" s="207"/>
      <c r="I350" s="207"/>
      <c r="J350" s="207"/>
      <c r="K350" s="207"/>
      <c r="M350" s="228"/>
    </row>
    <row r="351" spans="2:13" ht="12.75">
      <c r="B351" s="207"/>
      <c r="C351" s="207"/>
      <c r="D351" s="207"/>
      <c r="E351" s="207"/>
      <c r="F351" s="207"/>
      <c r="G351" s="207"/>
      <c r="H351" s="207"/>
      <c r="I351" s="207"/>
      <c r="J351" s="207"/>
      <c r="K351" s="207"/>
      <c r="M351" s="228"/>
    </row>
    <row r="352" spans="2:13" ht="12.75">
      <c r="B352" s="207"/>
      <c r="C352" s="207"/>
      <c r="D352" s="207"/>
      <c r="E352" s="207"/>
      <c r="F352" s="207"/>
      <c r="G352" s="207"/>
      <c r="H352" s="207"/>
      <c r="I352" s="207"/>
      <c r="J352" s="207"/>
      <c r="K352" s="207"/>
      <c r="M352" s="228"/>
    </row>
    <row r="353" spans="2:13" ht="12.75">
      <c r="B353" s="207"/>
      <c r="C353" s="207"/>
      <c r="D353" s="207"/>
      <c r="E353" s="207"/>
      <c r="F353" s="207"/>
      <c r="G353" s="207"/>
      <c r="H353" s="207"/>
      <c r="I353" s="207"/>
      <c r="J353" s="207"/>
      <c r="K353" s="207"/>
      <c r="M353" s="228"/>
    </row>
    <row r="354" spans="2:13" ht="12.75">
      <c r="B354" s="207"/>
      <c r="C354" s="207"/>
      <c r="D354" s="207"/>
      <c r="E354" s="207"/>
      <c r="F354" s="207"/>
      <c r="G354" s="207"/>
      <c r="H354" s="207"/>
      <c r="I354" s="207"/>
      <c r="J354" s="207"/>
      <c r="K354" s="207"/>
      <c r="M354" s="228"/>
    </row>
    <row r="355" spans="2:13" ht="12.75">
      <c r="B355" s="207"/>
      <c r="C355" s="207"/>
      <c r="D355" s="207"/>
      <c r="E355" s="207"/>
      <c r="F355" s="207"/>
      <c r="G355" s="207"/>
      <c r="H355" s="207"/>
      <c r="I355" s="207"/>
      <c r="J355" s="207"/>
      <c r="K355" s="207"/>
      <c r="M355" s="228"/>
    </row>
    <row r="356" spans="2:13" ht="12.75">
      <c r="B356" s="207"/>
      <c r="C356" s="207"/>
      <c r="D356" s="207"/>
      <c r="E356" s="207"/>
      <c r="F356" s="207"/>
      <c r="G356" s="207"/>
      <c r="H356" s="207"/>
      <c r="I356" s="207"/>
      <c r="J356" s="207"/>
      <c r="K356" s="207"/>
      <c r="M356" s="228"/>
    </row>
    <row r="357" spans="2:13" ht="12.75">
      <c r="B357" s="207"/>
      <c r="C357" s="207"/>
      <c r="D357" s="207"/>
      <c r="E357" s="207"/>
      <c r="F357" s="207"/>
      <c r="G357" s="207"/>
      <c r="H357" s="207"/>
      <c r="I357" s="207"/>
      <c r="J357" s="207"/>
      <c r="K357" s="207"/>
      <c r="M357" s="228"/>
    </row>
    <row r="358" spans="2:13" ht="12.75">
      <c r="B358" s="207"/>
      <c r="C358" s="207"/>
      <c r="D358" s="207"/>
      <c r="E358" s="207"/>
      <c r="F358" s="207"/>
      <c r="G358" s="207"/>
      <c r="H358" s="207"/>
      <c r="I358" s="207"/>
      <c r="J358" s="207"/>
      <c r="K358" s="207"/>
      <c r="M358" s="228"/>
    </row>
    <row r="359" spans="2:13" ht="12.75">
      <c r="B359" s="207"/>
      <c r="C359" s="207"/>
      <c r="D359" s="207"/>
      <c r="E359" s="207"/>
      <c r="F359" s="207"/>
      <c r="G359" s="207"/>
      <c r="H359" s="207"/>
      <c r="I359" s="207"/>
      <c r="J359" s="207"/>
      <c r="K359" s="207"/>
      <c r="M359" s="228"/>
    </row>
    <row r="360" spans="2:13" ht="12.75">
      <c r="B360" s="207"/>
      <c r="C360" s="207"/>
      <c r="D360" s="207"/>
      <c r="E360" s="207"/>
      <c r="F360" s="207"/>
      <c r="G360" s="207"/>
      <c r="H360" s="207"/>
      <c r="I360" s="207"/>
      <c r="J360" s="207"/>
      <c r="K360" s="207"/>
      <c r="M360" s="228"/>
    </row>
    <row r="361" spans="2:13" ht="12.75">
      <c r="B361" s="207"/>
      <c r="C361" s="207"/>
      <c r="D361" s="207"/>
      <c r="E361" s="207"/>
      <c r="F361" s="207"/>
      <c r="G361" s="207"/>
      <c r="H361" s="207"/>
      <c r="I361" s="207"/>
      <c r="J361" s="207"/>
      <c r="K361" s="207"/>
      <c r="M361" s="228"/>
    </row>
    <row r="362" spans="2:13" ht="12.75">
      <c r="B362" s="207"/>
      <c r="C362" s="207"/>
      <c r="D362" s="207"/>
      <c r="E362" s="207"/>
      <c r="F362" s="207"/>
      <c r="G362" s="207"/>
      <c r="H362" s="207"/>
      <c r="I362" s="207"/>
      <c r="J362" s="207"/>
      <c r="K362" s="207"/>
      <c r="M362" s="228"/>
    </row>
    <row r="363" spans="2:13" ht="12.75">
      <c r="B363" s="207"/>
      <c r="C363" s="207"/>
      <c r="D363" s="207"/>
      <c r="E363" s="207"/>
      <c r="F363" s="207"/>
      <c r="G363" s="207"/>
      <c r="H363" s="207"/>
      <c r="I363" s="207"/>
      <c r="J363" s="207"/>
      <c r="K363" s="207"/>
      <c r="M363" s="228"/>
    </row>
    <row r="364" spans="2:13" ht="12.75">
      <c r="B364" s="207"/>
      <c r="C364" s="207"/>
      <c r="D364" s="207"/>
      <c r="E364" s="207"/>
      <c r="F364" s="207"/>
      <c r="G364" s="207"/>
      <c r="H364" s="207"/>
      <c r="I364" s="207"/>
      <c r="J364" s="207"/>
      <c r="K364" s="207"/>
      <c r="M364" s="228"/>
    </row>
    <row r="365" spans="2:13" ht="12.75">
      <c r="B365" s="207"/>
      <c r="C365" s="207"/>
      <c r="D365" s="207"/>
      <c r="E365" s="207"/>
      <c r="F365" s="207"/>
      <c r="G365" s="207"/>
      <c r="H365" s="207"/>
      <c r="I365" s="207"/>
      <c r="J365" s="207"/>
      <c r="K365" s="207"/>
      <c r="M365" s="228"/>
    </row>
    <row r="366" spans="2:13" ht="12.75">
      <c r="B366" s="207"/>
      <c r="C366" s="207"/>
      <c r="D366" s="207"/>
      <c r="E366" s="207"/>
      <c r="F366" s="207"/>
      <c r="G366" s="207"/>
      <c r="H366" s="207"/>
      <c r="I366" s="207"/>
      <c r="J366" s="207"/>
      <c r="K366" s="207"/>
      <c r="M366" s="228"/>
    </row>
    <row r="367" spans="2:13" ht="12.75">
      <c r="B367" s="207"/>
      <c r="C367" s="207"/>
      <c r="D367" s="207"/>
      <c r="E367" s="207"/>
      <c r="F367" s="207"/>
      <c r="G367" s="207"/>
      <c r="H367" s="207"/>
      <c r="I367" s="207"/>
      <c r="J367" s="207"/>
      <c r="K367" s="207"/>
      <c r="M367" s="228"/>
    </row>
    <row r="368" spans="2:13" ht="12.75"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M368" s="228"/>
    </row>
    <row r="369" spans="2:13" ht="12.75"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M369" s="228"/>
    </row>
    <row r="370" spans="2:13" ht="12.75">
      <c r="B370" s="207"/>
      <c r="C370" s="207"/>
      <c r="D370" s="207"/>
      <c r="E370" s="207"/>
      <c r="F370" s="207"/>
      <c r="G370" s="207"/>
      <c r="H370" s="207"/>
      <c r="I370" s="207"/>
      <c r="J370" s="207"/>
      <c r="K370" s="207"/>
      <c r="M370" s="228"/>
    </row>
    <row r="371" spans="2:13" ht="12.75">
      <c r="B371" s="207"/>
      <c r="C371" s="207"/>
      <c r="D371" s="207"/>
      <c r="E371" s="207"/>
      <c r="F371" s="207"/>
      <c r="G371" s="207"/>
      <c r="H371" s="207"/>
      <c r="I371" s="207"/>
      <c r="J371" s="207"/>
      <c r="K371" s="207"/>
      <c r="M371" s="228"/>
    </row>
    <row r="372" spans="2:13" ht="12.75">
      <c r="B372" s="207"/>
      <c r="C372" s="207"/>
      <c r="D372" s="207"/>
      <c r="E372" s="207"/>
      <c r="F372" s="207"/>
      <c r="G372" s="207"/>
      <c r="H372" s="207"/>
      <c r="I372" s="207"/>
      <c r="J372" s="207"/>
      <c r="K372" s="207"/>
      <c r="M372" s="228"/>
    </row>
    <row r="373" spans="2:13" ht="12.75">
      <c r="B373" s="207"/>
      <c r="C373" s="207"/>
      <c r="D373" s="207"/>
      <c r="E373" s="207"/>
      <c r="F373" s="207"/>
      <c r="G373" s="207"/>
      <c r="H373" s="207"/>
      <c r="I373" s="207"/>
      <c r="J373" s="207"/>
      <c r="K373" s="207"/>
      <c r="M373" s="228"/>
    </row>
    <row r="374" spans="2:13" ht="12.75">
      <c r="B374" s="207"/>
      <c r="C374" s="207"/>
      <c r="D374" s="207"/>
      <c r="E374" s="207"/>
      <c r="F374" s="207"/>
      <c r="G374" s="207"/>
      <c r="H374" s="207"/>
      <c r="I374" s="207"/>
      <c r="J374" s="207"/>
      <c r="K374" s="207"/>
      <c r="M374" s="228"/>
    </row>
    <row r="375" spans="2:13" ht="12.75">
      <c r="B375" s="207"/>
      <c r="C375" s="207"/>
      <c r="D375" s="207"/>
      <c r="E375" s="207"/>
      <c r="F375" s="207"/>
      <c r="G375" s="207"/>
      <c r="H375" s="207"/>
      <c r="I375" s="207"/>
      <c r="J375" s="207"/>
      <c r="K375" s="207"/>
      <c r="M375" s="228"/>
    </row>
    <row r="376" spans="2:13" ht="12.75">
      <c r="B376" s="207"/>
      <c r="C376" s="207"/>
      <c r="D376" s="207"/>
      <c r="E376" s="207"/>
      <c r="F376" s="207"/>
      <c r="G376" s="207"/>
      <c r="H376" s="207"/>
      <c r="I376" s="207"/>
      <c r="J376" s="207"/>
      <c r="K376" s="207"/>
      <c r="M376" s="228"/>
    </row>
    <row r="377" spans="2:13" ht="12.75">
      <c r="B377" s="207"/>
      <c r="C377" s="207"/>
      <c r="D377" s="207"/>
      <c r="E377" s="207"/>
      <c r="F377" s="207"/>
      <c r="G377" s="207"/>
      <c r="H377" s="207"/>
      <c r="I377" s="207"/>
      <c r="J377" s="207"/>
      <c r="K377" s="207"/>
      <c r="M377" s="228"/>
    </row>
    <row r="378" spans="2:13" ht="12.75">
      <c r="B378" s="207"/>
      <c r="C378" s="207"/>
      <c r="D378" s="207"/>
      <c r="E378" s="207"/>
      <c r="F378" s="207"/>
      <c r="G378" s="207"/>
      <c r="H378" s="207"/>
      <c r="I378" s="207"/>
      <c r="J378" s="207"/>
      <c r="K378" s="207"/>
      <c r="M378" s="228"/>
    </row>
    <row r="379" spans="2:13" ht="12.75">
      <c r="B379" s="207"/>
      <c r="C379" s="207"/>
      <c r="D379" s="207"/>
      <c r="E379" s="207"/>
      <c r="F379" s="207"/>
      <c r="G379" s="207"/>
      <c r="H379" s="207"/>
      <c r="I379" s="207"/>
      <c r="J379" s="207"/>
      <c r="K379" s="207"/>
      <c r="M379" s="228"/>
    </row>
    <row r="380" spans="2:13" ht="12.75">
      <c r="B380" s="207"/>
      <c r="C380" s="207"/>
      <c r="D380" s="207"/>
      <c r="E380" s="207"/>
      <c r="F380" s="207"/>
      <c r="G380" s="207"/>
      <c r="H380" s="207"/>
      <c r="I380" s="207"/>
      <c r="J380" s="207"/>
      <c r="K380" s="207"/>
      <c r="M380" s="228"/>
    </row>
    <row r="381" spans="2:13" ht="12.75"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M381" s="228"/>
    </row>
    <row r="382" spans="2:13" ht="12.75">
      <c r="B382" s="207"/>
      <c r="C382" s="207"/>
      <c r="D382" s="207"/>
      <c r="E382" s="207"/>
      <c r="F382" s="207"/>
      <c r="G382" s="207"/>
      <c r="H382" s="207"/>
      <c r="I382" s="207"/>
      <c r="J382" s="207"/>
      <c r="K382" s="207"/>
      <c r="M382" s="228"/>
    </row>
    <row r="383" spans="2:13" ht="12.75">
      <c r="B383" s="207"/>
      <c r="C383" s="207"/>
      <c r="D383" s="207"/>
      <c r="E383" s="207"/>
      <c r="F383" s="207"/>
      <c r="G383" s="207"/>
      <c r="H383" s="207"/>
      <c r="I383" s="207"/>
      <c r="J383" s="207"/>
      <c r="K383" s="207"/>
      <c r="M383" s="228"/>
    </row>
    <row r="384" spans="2:13" ht="12.75">
      <c r="B384" s="207"/>
      <c r="C384" s="207"/>
      <c r="D384" s="207"/>
      <c r="E384" s="207"/>
      <c r="F384" s="207"/>
      <c r="G384" s="207"/>
      <c r="H384" s="207"/>
      <c r="I384" s="207"/>
      <c r="J384" s="207"/>
      <c r="K384" s="207"/>
      <c r="M384" s="228"/>
    </row>
    <row r="385" spans="2:13" ht="12.75">
      <c r="B385" s="207"/>
      <c r="C385" s="207"/>
      <c r="D385" s="207"/>
      <c r="E385" s="207"/>
      <c r="F385" s="207"/>
      <c r="G385" s="207"/>
      <c r="H385" s="207"/>
      <c r="I385" s="207"/>
      <c r="J385" s="207"/>
      <c r="K385" s="207"/>
      <c r="M385" s="228"/>
    </row>
    <row r="386" spans="2:13" ht="12.75">
      <c r="B386" s="207"/>
      <c r="C386" s="207"/>
      <c r="D386" s="207"/>
      <c r="E386" s="207"/>
      <c r="F386" s="207"/>
      <c r="G386" s="207"/>
      <c r="H386" s="207"/>
      <c r="I386" s="207"/>
      <c r="J386" s="207"/>
      <c r="K386" s="207"/>
      <c r="M386" s="228"/>
    </row>
    <row r="387" spans="2:13" ht="12.75">
      <c r="B387" s="207"/>
      <c r="C387" s="207"/>
      <c r="D387" s="207"/>
      <c r="E387" s="207"/>
      <c r="F387" s="207"/>
      <c r="G387" s="207"/>
      <c r="H387" s="207"/>
      <c r="I387" s="207"/>
      <c r="J387" s="207"/>
      <c r="K387" s="207"/>
      <c r="M387" s="228"/>
    </row>
    <row r="388" spans="2:13" ht="12.75">
      <c r="B388" s="207"/>
      <c r="C388" s="207"/>
      <c r="D388" s="207"/>
      <c r="E388" s="207"/>
      <c r="F388" s="207"/>
      <c r="G388" s="207"/>
      <c r="H388" s="207"/>
      <c r="I388" s="207"/>
      <c r="J388" s="207"/>
      <c r="K388" s="207"/>
      <c r="M388" s="228"/>
    </row>
    <row r="389" spans="2:13" ht="12.75">
      <c r="B389" s="207"/>
      <c r="C389" s="207"/>
      <c r="D389" s="207"/>
      <c r="E389" s="207"/>
      <c r="F389" s="207"/>
      <c r="G389" s="207"/>
      <c r="H389" s="207"/>
      <c r="I389" s="207"/>
      <c r="J389" s="207"/>
      <c r="K389" s="207"/>
      <c r="M389" s="228"/>
    </row>
    <row r="390" spans="2:13" ht="12.75"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M390" s="228"/>
    </row>
    <row r="391" spans="2:13" ht="12.75"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M391" s="228"/>
    </row>
    <row r="392" spans="2:13" ht="12.75"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M392" s="228"/>
    </row>
    <row r="393" spans="2:13" ht="12.75"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M393" s="228"/>
    </row>
    <row r="394" spans="2:13" ht="12.75"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M394" s="228"/>
    </row>
    <row r="395" spans="2:13" ht="12.75">
      <c r="B395" s="207"/>
      <c r="C395" s="207"/>
      <c r="D395" s="207"/>
      <c r="E395" s="207"/>
      <c r="F395" s="207"/>
      <c r="G395" s="207"/>
      <c r="H395" s="207"/>
      <c r="I395" s="207"/>
      <c r="J395" s="207"/>
      <c r="K395" s="207"/>
      <c r="M395" s="228"/>
    </row>
    <row r="396" spans="2:13" ht="12.75"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M396" s="228"/>
    </row>
    <row r="397" spans="2:13" ht="12.75">
      <c r="B397" s="207"/>
      <c r="C397" s="207"/>
      <c r="D397" s="207"/>
      <c r="E397" s="207"/>
      <c r="F397" s="207"/>
      <c r="G397" s="207"/>
      <c r="H397" s="207"/>
      <c r="I397" s="207"/>
      <c r="J397" s="207"/>
      <c r="K397" s="207"/>
      <c r="M397" s="228"/>
    </row>
    <row r="398" spans="2:13" ht="12.75">
      <c r="B398" s="207"/>
      <c r="C398" s="207"/>
      <c r="D398" s="207"/>
      <c r="E398" s="207"/>
      <c r="F398" s="207"/>
      <c r="G398" s="207"/>
      <c r="H398" s="207"/>
      <c r="I398" s="207"/>
      <c r="J398" s="207"/>
      <c r="K398" s="207"/>
      <c r="M398" s="228"/>
    </row>
    <row r="399" spans="2:13" ht="12.75">
      <c r="B399" s="207"/>
      <c r="C399" s="207"/>
      <c r="D399" s="207"/>
      <c r="E399" s="207"/>
      <c r="F399" s="207"/>
      <c r="G399" s="207"/>
      <c r="H399" s="207"/>
      <c r="I399" s="207"/>
      <c r="J399" s="207"/>
      <c r="K399" s="207"/>
      <c r="M399" s="228"/>
    </row>
    <row r="400" spans="2:13" ht="12.75"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M400" s="228"/>
    </row>
    <row r="401" spans="2:13" ht="12.75">
      <c r="B401" s="207"/>
      <c r="C401" s="207"/>
      <c r="D401" s="207"/>
      <c r="E401" s="207"/>
      <c r="F401" s="207"/>
      <c r="G401" s="207"/>
      <c r="H401" s="207"/>
      <c r="I401" s="207"/>
      <c r="J401" s="207"/>
      <c r="K401" s="207"/>
      <c r="M401" s="228"/>
    </row>
    <row r="402" spans="2:13" ht="12.75">
      <c r="B402" s="207"/>
      <c r="C402" s="207"/>
      <c r="D402" s="207"/>
      <c r="E402" s="207"/>
      <c r="F402" s="207"/>
      <c r="G402" s="207"/>
      <c r="H402" s="207"/>
      <c r="I402" s="207"/>
      <c r="J402" s="207"/>
      <c r="K402" s="207"/>
      <c r="M402" s="228"/>
    </row>
    <row r="403" spans="2:13" ht="12.75">
      <c r="B403" s="207"/>
      <c r="C403" s="207"/>
      <c r="D403" s="207"/>
      <c r="E403" s="207"/>
      <c r="F403" s="207"/>
      <c r="G403" s="207"/>
      <c r="H403" s="207"/>
      <c r="I403" s="207"/>
      <c r="J403" s="207"/>
      <c r="K403" s="207"/>
      <c r="M403" s="228"/>
    </row>
    <row r="404" spans="2:13" ht="12.75">
      <c r="B404" s="207"/>
      <c r="C404" s="207"/>
      <c r="D404" s="207"/>
      <c r="E404" s="207"/>
      <c r="F404" s="207"/>
      <c r="G404" s="207"/>
      <c r="H404" s="207"/>
      <c r="I404" s="207"/>
      <c r="J404" s="207"/>
      <c r="K404" s="207"/>
      <c r="M404" s="228"/>
    </row>
    <row r="405" spans="2:13" ht="12.75">
      <c r="B405" s="207"/>
      <c r="C405" s="207"/>
      <c r="D405" s="207"/>
      <c r="E405" s="207"/>
      <c r="F405" s="207"/>
      <c r="G405" s="207"/>
      <c r="H405" s="207"/>
      <c r="I405" s="207"/>
      <c r="J405" s="207"/>
      <c r="K405" s="207"/>
      <c r="M405" s="228"/>
    </row>
    <row r="406" spans="2:13" ht="12.75">
      <c r="B406" s="207"/>
      <c r="C406" s="207"/>
      <c r="D406" s="207"/>
      <c r="E406" s="207"/>
      <c r="F406" s="207"/>
      <c r="G406" s="207"/>
      <c r="H406" s="207"/>
      <c r="I406" s="207"/>
      <c r="J406" s="207"/>
      <c r="K406" s="207"/>
      <c r="M406" s="228"/>
    </row>
    <row r="407" spans="2:13" ht="12.75">
      <c r="B407" s="207"/>
      <c r="C407" s="207"/>
      <c r="D407" s="207"/>
      <c r="E407" s="207"/>
      <c r="F407" s="207"/>
      <c r="G407" s="207"/>
      <c r="H407" s="207"/>
      <c r="I407" s="207"/>
      <c r="J407" s="207"/>
      <c r="K407" s="207"/>
      <c r="M407" s="228"/>
    </row>
    <row r="408" spans="2:13" ht="12.75">
      <c r="B408" s="207"/>
      <c r="C408" s="207"/>
      <c r="D408" s="207"/>
      <c r="E408" s="207"/>
      <c r="F408" s="207"/>
      <c r="G408" s="207"/>
      <c r="H408" s="207"/>
      <c r="I408" s="207"/>
      <c r="J408" s="207"/>
      <c r="K408" s="207"/>
      <c r="M408" s="228"/>
    </row>
    <row r="409" spans="2:13" ht="12.75">
      <c r="B409" s="207"/>
      <c r="C409" s="207"/>
      <c r="D409" s="207"/>
      <c r="E409" s="207"/>
      <c r="F409" s="207"/>
      <c r="G409" s="207"/>
      <c r="H409" s="207"/>
      <c r="I409" s="207"/>
      <c r="J409" s="207"/>
      <c r="K409" s="207"/>
      <c r="M409" s="228"/>
    </row>
    <row r="410" spans="2:13" ht="12.75">
      <c r="B410" s="207"/>
      <c r="C410" s="207"/>
      <c r="D410" s="207"/>
      <c r="E410" s="207"/>
      <c r="F410" s="207"/>
      <c r="G410" s="207"/>
      <c r="H410" s="207"/>
      <c r="I410" s="207"/>
      <c r="J410" s="207"/>
      <c r="K410" s="207"/>
      <c r="M410" s="228"/>
    </row>
    <row r="411" spans="2:13" ht="12.75">
      <c r="B411" s="207"/>
      <c r="C411" s="207"/>
      <c r="D411" s="207"/>
      <c r="E411" s="207"/>
      <c r="F411" s="207"/>
      <c r="G411" s="207"/>
      <c r="H411" s="207"/>
      <c r="I411" s="207"/>
      <c r="J411" s="207"/>
      <c r="K411" s="207"/>
      <c r="M411" s="228"/>
    </row>
    <row r="412" spans="2:13" ht="12.75">
      <c r="B412" s="207"/>
      <c r="C412" s="207"/>
      <c r="D412" s="207"/>
      <c r="E412" s="207"/>
      <c r="F412" s="207"/>
      <c r="G412" s="207"/>
      <c r="H412" s="207"/>
      <c r="I412" s="207"/>
      <c r="J412" s="207"/>
      <c r="K412" s="207"/>
      <c r="M412" s="228"/>
    </row>
    <row r="413" spans="2:13" ht="12.75">
      <c r="B413" s="207"/>
      <c r="C413" s="207"/>
      <c r="D413" s="207"/>
      <c r="E413" s="207"/>
      <c r="F413" s="207"/>
      <c r="G413" s="207"/>
      <c r="H413" s="207"/>
      <c r="I413" s="207"/>
      <c r="J413" s="207"/>
      <c r="K413" s="207"/>
      <c r="M413" s="228"/>
    </row>
    <row r="414" spans="2:13" ht="12.75">
      <c r="B414" s="207"/>
      <c r="C414" s="207"/>
      <c r="D414" s="207"/>
      <c r="E414" s="207"/>
      <c r="F414" s="207"/>
      <c r="G414" s="207"/>
      <c r="H414" s="207"/>
      <c r="I414" s="207"/>
      <c r="J414" s="207"/>
      <c r="K414" s="207"/>
      <c r="M414" s="228"/>
    </row>
    <row r="415" spans="2:13" ht="12.75">
      <c r="B415" s="207"/>
      <c r="C415" s="207"/>
      <c r="D415" s="207"/>
      <c r="E415" s="207"/>
      <c r="F415" s="207"/>
      <c r="G415" s="207"/>
      <c r="H415" s="207"/>
      <c r="I415" s="207"/>
      <c r="J415" s="207"/>
      <c r="K415" s="207"/>
      <c r="M415" s="228"/>
    </row>
    <row r="416" spans="2:13" ht="12.75">
      <c r="B416" s="207"/>
      <c r="C416" s="207"/>
      <c r="D416" s="207"/>
      <c r="E416" s="207"/>
      <c r="F416" s="207"/>
      <c r="G416" s="207"/>
      <c r="H416" s="207"/>
      <c r="I416" s="207"/>
      <c r="J416" s="207"/>
      <c r="K416" s="207"/>
      <c r="M416" s="228"/>
    </row>
    <row r="417" spans="2:13" ht="12.75">
      <c r="B417" s="207"/>
      <c r="C417" s="207"/>
      <c r="D417" s="207"/>
      <c r="E417" s="207"/>
      <c r="F417" s="207"/>
      <c r="G417" s="207"/>
      <c r="H417" s="207"/>
      <c r="I417" s="207"/>
      <c r="J417" s="207"/>
      <c r="K417" s="207"/>
      <c r="M417" s="228"/>
    </row>
    <row r="418" spans="2:13" ht="12.75">
      <c r="B418" s="207"/>
      <c r="C418" s="207"/>
      <c r="D418" s="207"/>
      <c r="E418" s="207"/>
      <c r="F418" s="207"/>
      <c r="G418" s="207"/>
      <c r="H418" s="207"/>
      <c r="I418" s="207"/>
      <c r="J418" s="207"/>
      <c r="K418" s="207"/>
      <c r="M418" s="228"/>
    </row>
    <row r="419" spans="2:13" ht="12.75">
      <c r="B419" s="207"/>
      <c r="C419" s="207"/>
      <c r="D419" s="207"/>
      <c r="E419" s="207"/>
      <c r="F419" s="207"/>
      <c r="G419" s="207"/>
      <c r="H419" s="207"/>
      <c r="I419" s="207"/>
      <c r="J419" s="207"/>
      <c r="K419" s="207"/>
      <c r="M419" s="228"/>
    </row>
    <row r="420" spans="2:13" ht="12.75">
      <c r="B420" s="207"/>
      <c r="C420" s="207"/>
      <c r="D420" s="207"/>
      <c r="E420" s="207"/>
      <c r="F420" s="207"/>
      <c r="G420" s="207"/>
      <c r="H420" s="207"/>
      <c r="I420" s="207"/>
      <c r="J420" s="207"/>
      <c r="K420" s="207"/>
      <c r="M420" s="228"/>
    </row>
    <row r="421" spans="2:13" ht="12.75"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M421" s="228"/>
    </row>
    <row r="422" spans="2:13" ht="12.75">
      <c r="B422" s="207"/>
      <c r="C422" s="207"/>
      <c r="D422" s="207"/>
      <c r="E422" s="207"/>
      <c r="F422" s="207"/>
      <c r="G422" s="207"/>
      <c r="H422" s="207"/>
      <c r="I422" s="207"/>
      <c r="J422" s="207"/>
      <c r="K422" s="207"/>
      <c r="M422" s="228"/>
    </row>
    <row r="423" spans="2:13" ht="12.75">
      <c r="B423" s="207"/>
      <c r="C423" s="207"/>
      <c r="D423" s="207"/>
      <c r="E423" s="207"/>
      <c r="F423" s="207"/>
      <c r="G423" s="207"/>
      <c r="H423" s="207"/>
      <c r="I423" s="207"/>
      <c r="J423" s="207"/>
      <c r="K423" s="207"/>
      <c r="M423" s="228"/>
    </row>
    <row r="424" spans="2:13" ht="12.75">
      <c r="B424" s="207"/>
      <c r="C424" s="207"/>
      <c r="D424" s="207"/>
      <c r="E424" s="207"/>
      <c r="F424" s="207"/>
      <c r="G424" s="207"/>
      <c r="H424" s="207"/>
      <c r="I424" s="207"/>
      <c r="J424" s="207"/>
      <c r="K424" s="207"/>
      <c r="M424" s="228"/>
    </row>
    <row r="425" spans="2:13" ht="12.75">
      <c r="B425" s="207"/>
      <c r="C425" s="207"/>
      <c r="D425" s="207"/>
      <c r="E425" s="207"/>
      <c r="F425" s="207"/>
      <c r="G425" s="207"/>
      <c r="H425" s="207"/>
      <c r="I425" s="207"/>
      <c r="J425" s="207"/>
      <c r="K425" s="207"/>
      <c r="M425" s="228"/>
    </row>
    <row r="426" spans="2:13" ht="12.75">
      <c r="B426" s="207"/>
      <c r="C426" s="207"/>
      <c r="D426" s="207"/>
      <c r="E426" s="207"/>
      <c r="F426" s="207"/>
      <c r="G426" s="207"/>
      <c r="H426" s="207"/>
      <c r="I426" s="207"/>
      <c r="J426" s="207"/>
      <c r="K426" s="207"/>
      <c r="M426" s="228"/>
    </row>
    <row r="427" spans="2:13" ht="12.75">
      <c r="B427" s="207"/>
      <c r="C427" s="207"/>
      <c r="D427" s="207"/>
      <c r="E427" s="207"/>
      <c r="F427" s="207"/>
      <c r="G427" s="207"/>
      <c r="H427" s="207"/>
      <c r="I427" s="207"/>
      <c r="J427" s="207"/>
      <c r="K427" s="207"/>
      <c r="M427" s="228"/>
    </row>
    <row r="428" spans="2:13" ht="12.75"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M428" s="228"/>
    </row>
    <row r="429" spans="2:13" ht="12.75">
      <c r="B429" s="207"/>
      <c r="C429" s="207"/>
      <c r="D429" s="207"/>
      <c r="E429" s="207"/>
      <c r="F429" s="207"/>
      <c r="G429" s="207"/>
      <c r="H429" s="207"/>
      <c r="I429" s="207"/>
      <c r="J429" s="207"/>
      <c r="K429" s="207"/>
      <c r="M429" s="228"/>
    </row>
    <row r="430" spans="2:13" ht="12.75"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M430" s="228"/>
    </row>
    <row r="431" spans="2:13" ht="12.75">
      <c r="B431" s="207"/>
      <c r="C431" s="207"/>
      <c r="D431" s="207"/>
      <c r="E431" s="207"/>
      <c r="F431" s="207"/>
      <c r="G431" s="207"/>
      <c r="H431" s="207"/>
      <c r="I431" s="207"/>
      <c r="J431" s="207"/>
      <c r="K431" s="207"/>
      <c r="M431" s="228"/>
    </row>
    <row r="432" spans="2:13" ht="12.75"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M432" s="228"/>
    </row>
    <row r="433" spans="2:13" ht="12.75">
      <c r="B433" s="207"/>
      <c r="C433" s="207"/>
      <c r="D433" s="207"/>
      <c r="E433" s="207"/>
      <c r="F433" s="207"/>
      <c r="G433" s="207"/>
      <c r="H433" s="207"/>
      <c r="I433" s="207"/>
      <c r="J433" s="207"/>
      <c r="K433" s="207"/>
      <c r="M433" s="228"/>
    </row>
    <row r="434" spans="2:13" ht="12.75">
      <c r="B434" s="207"/>
      <c r="C434" s="207"/>
      <c r="D434" s="207"/>
      <c r="E434" s="207"/>
      <c r="F434" s="207"/>
      <c r="G434" s="207"/>
      <c r="H434" s="207"/>
      <c r="I434" s="207"/>
      <c r="J434" s="207"/>
      <c r="K434" s="207"/>
      <c r="M434" s="228"/>
    </row>
    <row r="435" spans="2:13" ht="12.75">
      <c r="B435" s="207"/>
      <c r="C435" s="207"/>
      <c r="D435" s="207"/>
      <c r="E435" s="207"/>
      <c r="F435" s="207"/>
      <c r="G435" s="207"/>
      <c r="H435" s="207"/>
      <c r="I435" s="207"/>
      <c r="J435" s="207"/>
      <c r="K435" s="207"/>
      <c r="M435" s="228"/>
    </row>
    <row r="436" spans="2:13" ht="12.75">
      <c r="B436" s="207"/>
      <c r="C436" s="207"/>
      <c r="D436" s="207"/>
      <c r="E436" s="207"/>
      <c r="F436" s="207"/>
      <c r="G436" s="207"/>
      <c r="H436" s="207"/>
      <c r="I436" s="207"/>
      <c r="J436" s="207"/>
      <c r="K436" s="207"/>
      <c r="M436" s="228"/>
    </row>
    <row r="437" spans="2:13" ht="12.75">
      <c r="B437" s="207"/>
      <c r="C437" s="207"/>
      <c r="D437" s="207"/>
      <c r="E437" s="207"/>
      <c r="F437" s="207"/>
      <c r="G437" s="207"/>
      <c r="H437" s="207"/>
      <c r="I437" s="207"/>
      <c r="J437" s="207"/>
      <c r="K437" s="207"/>
      <c r="M437" s="228"/>
    </row>
    <row r="438" spans="2:13" ht="12.75">
      <c r="B438" s="207"/>
      <c r="C438" s="207"/>
      <c r="D438" s="207"/>
      <c r="E438" s="207"/>
      <c r="F438" s="207"/>
      <c r="G438" s="207"/>
      <c r="H438" s="207"/>
      <c r="I438" s="207"/>
      <c r="J438" s="207"/>
      <c r="K438" s="207"/>
      <c r="M438" s="228"/>
    </row>
    <row r="439" spans="2:13" ht="12.75">
      <c r="B439" s="207"/>
      <c r="C439" s="207"/>
      <c r="D439" s="207"/>
      <c r="E439" s="207"/>
      <c r="F439" s="207"/>
      <c r="G439" s="207"/>
      <c r="H439" s="207"/>
      <c r="I439" s="207"/>
      <c r="J439" s="207"/>
      <c r="K439" s="207"/>
      <c r="M439" s="228"/>
    </row>
    <row r="440" spans="2:13" ht="12.75">
      <c r="B440" s="207"/>
      <c r="C440" s="207"/>
      <c r="D440" s="207"/>
      <c r="E440" s="207"/>
      <c r="F440" s="207"/>
      <c r="G440" s="207"/>
      <c r="H440" s="207"/>
      <c r="I440" s="207"/>
      <c r="J440" s="207"/>
      <c r="K440" s="207"/>
      <c r="M440" s="228"/>
    </row>
    <row r="441" spans="2:13" ht="12.75">
      <c r="B441" s="207"/>
      <c r="C441" s="207"/>
      <c r="D441" s="207"/>
      <c r="E441" s="207"/>
      <c r="F441" s="207"/>
      <c r="G441" s="207"/>
      <c r="H441" s="207"/>
      <c r="I441" s="207"/>
      <c r="J441" s="207"/>
      <c r="K441" s="207"/>
      <c r="M441" s="228"/>
    </row>
    <row r="442" spans="2:13" ht="12.75">
      <c r="B442" s="207"/>
      <c r="C442" s="207"/>
      <c r="D442" s="207"/>
      <c r="E442" s="207"/>
      <c r="F442" s="207"/>
      <c r="G442" s="207"/>
      <c r="H442" s="207"/>
      <c r="I442" s="207"/>
      <c r="J442" s="207"/>
      <c r="K442" s="207"/>
      <c r="M442" s="228"/>
    </row>
    <row r="443" spans="2:13" ht="12.75">
      <c r="B443" s="207"/>
      <c r="C443" s="207"/>
      <c r="D443" s="207"/>
      <c r="E443" s="207"/>
      <c r="F443" s="207"/>
      <c r="G443" s="207"/>
      <c r="H443" s="207"/>
      <c r="I443" s="207"/>
      <c r="J443" s="207"/>
      <c r="K443" s="207"/>
      <c r="M443" s="228"/>
    </row>
    <row r="444" spans="2:13" ht="12.75">
      <c r="B444" s="207"/>
      <c r="C444" s="207"/>
      <c r="D444" s="207"/>
      <c r="E444" s="207"/>
      <c r="F444" s="207"/>
      <c r="G444" s="207"/>
      <c r="H444" s="207"/>
      <c r="I444" s="207"/>
      <c r="J444" s="207"/>
      <c r="K444" s="207"/>
      <c r="M444" s="228"/>
    </row>
    <row r="445" spans="2:13" ht="12.75">
      <c r="B445" s="207"/>
      <c r="C445" s="207"/>
      <c r="D445" s="207"/>
      <c r="E445" s="207"/>
      <c r="F445" s="207"/>
      <c r="G445" s="207"/>
      <c r="H445" s="207"/>
      <c r="I445" s="207"/>
      <c r="J445" s="207"/>
      <c r="K445" s="207"/>
      <c r="M445" s="228"/>
    </row>
    <row r="446" spans="2:13" ht="12.75">
      <c r="B446" s="207"/>
      <c r="C446" s="207"/>
      <c r="D446" s="207"/>
      <c r="E446" s="207"/>
      <c r="F446" s="207"/>
      <c r="G446" s="207"/>
      <c r="H446" s="207"/>
      <c r="I446" s="207"/>
      <c r="J446" s="207"/>
      <c r="K446" s="207"/>
      <c r="M446" s="228"/>
    </row>
    <row r="447" spans="2:13" ht="12.75">
      <c r="B447" s="207"/>
      <c r="C447" s="207"/>
      <c r="D447" s="207"/>
      <c r="E447" s="207"/>
      <c r="F447" s="207"/>
      <c r="G447" s="207"/>
      <c r="H447" s="207"/>
      <c r="I447" s="207"/>
      <c r="J447" s="207"/>
      <c r="K447" s="207"/>
      <c r="M447" s="228"/>
    </row>
    <row r="448" spans="2:13" ht="12.75">
      <c r="B448" s="207"/>
      <c r="C448" s="207"/>
      <c r="D448" s="207"/>
      <c r="E448" s="207"/>
      <c r="F448" s="207"/>
      <c r="G448" s="207"/>
      <c r="H448" s="207"/>
      <c r="I448" s="207"/>
      <c r="J448" s="207"/>
      <c r="K448" s="207"/>
      <c r="M448" s="228"/>
    </row>
    <row r="449" spans="2:13" ht="12.75">
      <c r="B449" s="207"/>
      <c r="C449" s="207"/>
      <c r="D449" s="207"/>
      <c r="E449" s="207"/>
      <c r="F449" s="207"/>
      <c r="G449" s="207"/>
      <c r="H449" s="207"/>
      <c r="I449" s="207"/>
      <c r="J449" s="207"/>
      <c r="K449" s="207"/>
      <c r="M449" s="228"/>
    </row>
    <row r="450" spans="2:13" ht="12.75">
      <c r="B450" s="207"/>
      <c r="C450" s="207"/>
      <c r="D450" s="207"/>
      <c r="E450" s="207"/>
      <c r="F450" s="207"/>
      <c r="G450" s="207"/>
      <c r="H450" s="207"/>
      <c r="I450" s="207"/>
      <c r="J450" s="207"/>
      <c r="K450" s="207"/>
      <c r="M450" s="228"/>
    </row>
    <row r="451" spans="2:13" ht="12.75">
      <c r="B451" s="207"/>
      <c r="C451" s="207"/>
      <c r="D451" s="207"/>
      <c r="E451" s="207"/>
      <c r="F451" s="207"/>
      <c r="G451" s="207"/>
      <c r="H451" s="207"/>
      <c r="I451" s="207"/>
      <c r="J451" s="207"/>
      <c r="K451" s="207"/>
      <c r="M451" s="228"/>
    </row>
    <row r="452" spans="2:13" ht="12.75">
      <c r="B452" s="207"/>
      <c r="C452" s="207"/>
      <c r="D452" s="207"/>
      <c r="E452" s="207"/>
      <c r="F452" s="207"/>
      <c r="G452" s="207"/>
      <c r="H452" s="207"/>
      <c r="I452" s="207"/>
      <c r="J452" s="207"/>
      <c r="K452" s="207"/>
      <c r="M452" s="228"/>
    </row>
    <row r="453" spans="2:13" ht="12.75">
      <c r="B453" s="207"/>
      <c r="C453" s="207"/>
      <c r="D453" s="207"/>
      <c r="E453" s="207"/>
      <c r="F453" s="207"/>
      <c r="G453" s="207"/>
      <c r="H453" s="207"/>
      <c r="I453" s="207"/>
      <c r="J453" s="207"/>
      <c r="K453" s="207"/>
      <c r="M453" s="228"/>
    </row>
    <row r="454" spans="2:13" ht="12.75">
      <c r="B454" s="207"/>
      <c r="C454" s="207"/>
      <c r="D454" s="207"/>
      <c r="E454" s="207"/>
      <c r="F454" s="207"/>
      <c r="G454" s="207"/>
      <c r="H454" s="207"/>
      <c r="I454" s="207"/>
      <c r="J454" s="207"/>
      <c r="K454" s="207"/>
      <c r="M454" s="228"/>
    </row>
    <row r="455" spans="2:13" ht="12.75">
      <c r="B455" s="207"/>
      <c r="C455" s="207"/>
      <c r="D455" s="207"/>
      <c r="E455" s="207"/>
      <c r="F455" s="207"/>
      <c r="G455" s="207"/>
      <c r="H455" s="207"/>
      <c r="I455" s="207"/>
      <c r="J455" s="207"/>
      <c r="K455" s="207"/>
      <c r="M455" s="228"/>
    </row>
    <row r="456" spans="2:13" ht="12.75">
      <c r="B456" s="207"/>
      <c r="C456" s="207"/>
      <c r="D456" s="207"/>
      <c r="E456" s="207"/>
      <c r="F456" s="207"/>
      <c r="G456" s="207"/>
      <c r="H456" s="207"/>
      <c r="I456" s="207"/>
      <c r="J456" s="207"/>
      <c r="K456" s="207"/>
      <c r="M456" s="228"/>
    </row>
    <row r="457" spans="2:13" ht="12.75">
      <c r="B457" s="207"/>
      <c r="C457" s="207"/>
      <c r="D457" s="207"/>
      <c r="E457" s="207"/>
      <c r="F457" s="207"/>
      <c r="G457" s="207"/>
      <c r="H457" s="207"/>
      <c r="I457" s="207"/>
      <c r="J457" s="207"/>
      <c r="K457" s="207"/>
      <c r="M457" s="228"/>
    </row>
    <row r="458" spans="2:13" ht="12.75">
      <c r="B458" s="207"/>
      <c r="C458" s="207"/>
      <c r="D458" s="207"/>
      <c r="E458" s="207"/>
      <c r="F458" s="207"/>
      <c r="G458" s="207"/>
      <c r="H458" s="207"/>
      <c r="I458" s="207"/>
      <c r="J458" s="207"/>
      <c r="K458" s="207"/>
      <c r="M458" s="228"/>
    </row>
    <row r="459" spans="2:13" ht="12.75">
      <c r="B459" s="207"/>
      <c r="C459" s="207"/>
      <c r="D459" s="207"/>
      <c r="E459" s="207"/>
      <c r="F459" s="207"/>
      <c r="G459" s="207"/>
      <c r="H459" s="207"/>
      <c r="I459" s="207"/>
      <c r="J459" s="207"/>
      <c r="K459" s="207"/>
      <c r="M459" s="228"/>
    </row>
    <row r="460" spans="2:13" ht="12.75">
      <c r="B460" s="207"/>
      <c r="C460" s="207"/>
      <c r="D460" s="207"/>
      <c r="E460" s="207"/>
      <c r="F460" s="207"/>
      <c r="G460" s="207"/>
      <c r="H460" s="207"/>
      <c r="I460" s="207"/>
      <c r="J460" s="207"/>
      <c r="K460" s="207"/>
      <c r="M460" s="228"/>
    </row>
    <row r="461" spans="2:13" ht="12.75">
      <c r="B461" s="207"/>
      <c r="C461" s="207"/>
      <c r="D461" s="207"/>
      <c r="E461" s="207"/>
      <c r="F461" s="207"/>
      <c r="G461" s="207"/>
      <c r="H461" s="207"/>
      <c r="I461" s="207"/>
      <c r="J461" s="207"/>
      <c r="K461" s="207"/>
      <c r="M461" s="228"/>
    </row>
    <row r="462" spans="2:13" ht="12.75">
      <c r="B462" s="207"/>
      <c r="C462" s="207"/>
      <c r="D462" s="207"/>
      <c r="E462" s="207"/>
      <c r="F462" s="207"/>
      <c r="G462" s="207"/>
      <c r="H462" s="207"/>
      <c r="I462" s="207"/>
      <c r="J462" s="207"/>
      <c r="K462" s="207"/>
      <c r="M462" s="228"/>
    </row>
    <row r="463" spans="2:13" ht="12.75"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M463" s="228"/>
    </row>
    <row r="464" spans="2:13" ht="12.75">
      <c r="B464" s="207"/>
      <c r="C464" s="207"/>
      <c r="D464" s="207"/>
      <c r="E464" s="207"/>
      <c r="F464" s="207"/>
      <c r="G464" s="207"/>
      <c r="H464" s="207"/>
      <c r="I464" s="207"/>
      <c r="J464" s="207"/>
      <c r="K464" s="207"/>
      <c r="M464" s="228"/>
    </row>
    <row r="465" spans="2:13" ht="12.75">
      <c r="B465" s="207"/>
      <c r="C465" s="207"/>
      <c r="D465" s="207"/>
      <c r="E465" s="207"/>
      <c r="F465" s="207"/>
      <c r="G465" s="207"/>
      <c r="H465" s="207"/>
      <c r="I465" s="207"/>
      <c r="J465" s="207"/>
      <c r="K465" s="207"/>
      <c r="M465" s="228"/>
    </row>
    <row r="466" spans="2:13" ht="12.75">
      <c r="B466" s="207"/>
      <c r="C466" s="207"/>
      <c r="D466" s="207"/>
      <c r="E466" s="207"/>
      <c r="F466" s="207"/>
      <c r="G466" s="207"/>
      <c r="H466" s="207"/>
      <c r="I466" s="207"/>
      <c r="J466" s="207"/>
      <c r="K466" s="207"/>
      <c r="M466" s="228"/>
    </row>
    <row r="467" spans="2:13" ht="12.75">
      <c r="B467" s="207"/>
      <c r="C467" s="207"/>
      <c r="D467" s="207"/>
      <c r="E467" s="207"/>
      <c r="F467" s="207"/>
      <c r="G467" s="207"/>
      <c r="H467" s="207"/>
      <c r="I467" s="207"/>
      <c r="J467" s="207"/>
      <c r="K467" s="207"/>
      <c r="M467" s="228"/>
    </row>
    <row r="468" spans="2:13" ht="12.75">
      <c r="B468" s="207"/>
      <c r="C468" s="207"/>
      <c r="D468" s="207"/>
      <c r="E468" s="207"/>
      <c r="F468" s="207"/>
      <c r="G468" s="207"/>
      <c r="H468" s="207"/>
      <c r="I468" s="207"/>
      <c r="J468" s="207"/>
      <c r="K468" s="207"/>
      <c r="M468" s="228"/>
    </row>
    <row r="469" spans="2:13" ht="12.75">
      <c r="B469" s="207"/>
      <c r="C469" s="207"/>
      <c r="D469" s="207"/>
      <c r="E469" s="207"/>
      <c r="F469" s="207"/>
      <c r="G469" s="207"/>
      <c r="H469" s="207"/>
      <c r="I469" s="207"/>
      <c r="J469" s="207"/>
      <c r="K469" s="207"/>
      <c r="M469" s="228"/>
    </row>
    <row r="470" spans="2:13" ht="12.75">
      <c r="B470" s="207"/>
      <c r="C470" s="207"/>
      <c r="D470" s="207"/>
      <c r="E470" s="207"/>
      <c r="F470" s="207"/>
      <c r="G470" s="207"/>
      <c r="H470" s="207"/>
      <c r="I470" s="207"/>
      <c r="J470" s="207"/>
      <c r="K470" s="207"/>
      <c r="M470" s="228"/>
    </row>
    <row r="471" spans="2:13" ht="12.75">
      <c r="B471" s="207"/>
      <c r="C471" s="207"/>
      <c r="D471" s="207"/>
      <c r="E471" s="207"/>
      <c r="F471" s="207"/>
      <c r="G471" s="207"/>
      <c r="H471" s="207"/>
      <c r="I471" s="207"/>
      <c r="J471" s="207"/>
      <c r="K471" s="207"/>
      <c r="M471" s="228"/>
    </row>
    <row r="472" spans="2:13" ht="12.75">
      <c r="B472" s="207"/>
      <c r="C472" s="207"/>
      <c r="D472" s="207"/>
      <c r="E472" s="207"/>
      <c r="F472" s="207"/>
      <c r="G472" s="207"/>
      <c r="H472" s="207"/>
      <c r="I472" s="207"/>
      <c r="J472" s="207"/>
      <c r="K472" s="207"/>
      <c r="M472" s="228"/>
    </row>
    <row r="473" spans="2:13" ht="12.75">
      <c r="B473" s="207"/>
      <c r="C473" s="207"/>
      <c r="D473" s="207"/>
      <c r="E473" s="207"/>
      <c r="F473" s="207"/>
      <c r="G473" s="207"/>
      <c r="H473" s="207"/>
      <c r="I473" s="207"/>
      <c r="J473" s="207"/>
      <c r="K473" s="207"/>
      <c r="M473" s="228"/>
    </row>
    <row r="474" spans="2:13" ht="12.75">
      <c r="B474" s="207"/>
      <c r="C474" s="207"/>
      <c r="D474" s="207"/>
      <c r="E474" s="207"/>
      <c r="F474" s="207"/>
      <c r="G474" s="207"/>
      <c r="H474" s="207"/>
      <c r="I474" s="207"/>
      <c r="J474" s="207"/>
      <c r="K474" s="207"/>
      <c r="M474" s="228"/>
    </row>
    <row r="475" spans="2:13" ht="12.75"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M475" s="228"/>
    </row>
    <row r="476" spans="2:13" ht="12.75">
      <c r="B476" s="207"/>
      <c r="C476" s="207"/>
      <c r="D476" s="207"/>
      <c r="E476" s="207"/>
      <c r="F476" s="207"/>
      <c r="G476" s="207"/>
      <c r="H476" s="207"/>
      <c r="I476" s="207"/>
      <c r="J476" s="207"/>
      <c r="K476" s="207"/>
      <c r="M476" s="228"/>
    </row>
    <row r="477" spans="2:13" ht="12.75">
      <c r="B477" s="207"/>
      <c r="C477" s="207"/>
      <c r="D477" s="207"/>
      <c r="E477" s="207"/>
      <c r="F477" s="207"/>
      <c r="G477" s="207"/>
      <c r="H477" s="207"/>
      <c r="I477" s="207"/>
      <c r="J477" s="207"/>
      <c r="K477" s="207"/>
      <c r="M477" s="228"/>
    </row>
    <row r="478" spans="2:13" ht="12.75">
      <c r="B478" s="207"/>
      <c r="C478" s="207"/>
      <c r="D478" s="207"/>
      <c r="E478" s="207"/>
      <c r="F478" s="207"/>
      <c r="G478" s="207"/>
      <c r="H478" s="207"/>
      <c r="I478" s="207"/>
      <c r="J478" s="207"/>
      <c r="K478" s="207"/>
      <c r="M478" s="228"/>
    </row>
    <row r="479" spans="2:13" ht="12.75">
      <c r="B479" s="207"/>
      <c r="C479" s="207"/>
      <c r="D479" s="207"/>
      <c r="E479" s="207"/>
      <c r="F479" s="207"/>
      <c r="G479" s="207"/>
      <c r="H479" s="207"/>
      <c r="I479" s="207"/>
      <c r="J479" s="207"/>
      <c r="K479" s="207"/>
      <c r="M479" s="228"/>
    </row>
    <row r="480" spans="2:13" ht="12.75">
      <c r="B480" s="207"/>
      <c r="C480" s="207"/>
      <c r="D480" s="207"/>
      <c r="E480" s="207"/>
      <c r="F480" s="207"/>
      <c r="G480" s="207"/>
      <c r="H480" s="207"/>
      <c r="I480" s="207"/>
      <c r="J480" s="207"/>
      <c r="K480" s="207"/>
      <c r="M480" s="228"/>
    </row>
    <row r="481" spans="2:13" ht="12.75">
      <c r="B481" s="207"/>
      <c r="C481" s="207"/>
      <c r="D481" s="207"/>
      <c r="E481" s="207"/>
      <c r="F481" s="207"/>
      <c r="G481" s="207"/>
      <c r="H481" s="207"/>
      <c r="I481" s="207"/>
      <c r="J481" s="207"/>
      <c r="K481" s="207"/>
      <c r="M481" s="228"/>
    </row>
    <row r="482" spans="2:13" ht="12.75">
      <c r="B482" s="207"/>
      <c r="C482" s="207"/>
      <c r="D482" s="207"/>
      <c r="E482" s="207"/>
      <c r="F482" s="207"/>
      <c r="G482" s="207"/>
      <c r="H482" s="207"/>
      <c r="I482" s="207"/>
      <c r="J482" s="207"/>
      <c r="K482" s="207"/>
      <c r="M482" s="228"/>
    </row>
    <row r="483" spans="2:13" ht="12.75">
      <c r="B483" s="207"/>
      <c r="C483" s="207"/>
      <c r="D483" s="207"/>
      <c r="E483" s="207"/>
      <c r="F483" s="207"/>
      <c r="G483" s="207"/>
      <c r="H483" s="207"/>
      <c r="I483" s="207"/>
      <c r="J483" s="207"/>
      <c r="K483" s="207"/>
      <c r="M483" s="228"/>
    </row>
    <row r="484" spans="2:13" ht="12.75">
      <c r="B484" s="207"/>
      <c r="C484" s="207"/>
      <c r="D484" s="207"/>
      <c r="E484" s="207"/>
      <c r="F484" s="207"/>
      <c r="G484" s="207"/>
      <c r="H484" s="207"/>
      <c r="I484" s="207"/>
      <c r="J484" s="207"/>
      <c r="K484" s="207"/>
      <c r="M484" s="228"/>
    </row>
    <row r="485" spans="2:13" ht="12.75">
      <c r="B485" s="207"/>
      <c r="C485" s="207"/>
      <c r="D485" s="207"/>
      <c r="E485" s="207"/>
      <c r="F485" s="207"/>
      <c r="G485" s="207"/>
      <c r="H485" s="207"/>
      <c r="I485" s="207"/>
      <c r="J485" s="207"/>
      <c r="K485" s="207"/>
      <c r="M485" s="228"/>
    </row>
    <row r="486" spans="2:13" ht="12.75">
      <c r="B486" s="207"/>
      <c r="C486" s="207"/>
      <c r="D486" s="207"/>
      <c r="E486" s="207"/>
      <c r="F486" s="207"/>
      <c r="G486" s="207"/>
      <c r="H486" s="207"/>
      <c r="I486" s="207"/>
      <c r="J486" s="207"/>
      <c r="K486" s="207"/>
      <c r="M486" s="228"/>
    </row>
    <row r="487" spans="2:13" ht="12.75">
      <c r="B487" s="207"/>
      <c r="C487" s="207"/>
      <c r="D487" s="207"/>
      <c r="E487" s="207"/>
      <c r="F487" s="207"/>
      <c r="G487" s="207"/>
      <c r="H487" s="207"/>
      <c r="I487" s="207"/>
      <c r="J487" s="207"/>
      <c r="K487" s="207"/>
      <c r="M487" s="228"/>
    </row>
    <row r="488" spans="2:13" ht="12.75">
      <c r="B488" s="207"/>
      <c r="C488" s="207"/>
      <c r="D488" s="207"/>
      <c r="E488" s="207"/>
      <c r="F488" s="207"/>
      <c r="G488" s="207"/>
      <c r="H488" s="207"/>
      <c r="I488" s="207"/>
      <c r="J488" s="207"/>
      <c r="K488" s="207"/>
      <c r="M488" s="228"/>
    </row>
    <row r="489" spans="2:13" ht="12.75">
      <c r="B489" s="207"/>
      <c r="C489" s="207"/>
      <c r="D489" s="207"/>
      <c r="E489" s="207"/>
      <c r="F489" s="207"/>
      <c r="G489" s="207"/>
      <c r="H489" s="207"/>
      <c r="I489" s="207"/>
      <c r="J489" s="207"/>
      <c r="K489" s="207"/>
      <c r="M489" s="228"/>
    </row>
    <row r="490" spans="2:13" ht="12.75">
      <c r="B490" s="207"/>
      <c r="C490" s="207"/>
      <c r="D490" s="207"/>
      <c r="E490" s="207"/>
      <c r="F490" s="207"/>
      <c r="G490" s="207"/>
      <c r="H490" s="207"/>
      <c r="I490" s="207"/>
      <c r="J490" s="207"/>
      <c r="K490" s="207"/>
      <c r="M490" s="228"/>
    </row>
    <row r="491" spans="2:13" ht="12.75">
      <c r="B491" s="207"/>
      <c r="C491" s="207"/>
      <c r="D491" s="207"/>
      <c r="E491" s="207"/>
      <c r="F491" s="207"/>
      <c r="G491" s="207"/>
      <c r="H491" s="207"/>
      <c r="I491" s="207"/>
      <c r="J491" s="207"/>
      <c r="K491" s="207"/>
      <c r="M491" s="228"/>
    </row>
    <row r="492" spans="2:13" ht="12.75">
      <c r="B492" s="207"/>
      <c r="C492" s="207"/>
      <c r="D492" s="207"/>
      <c r="E492" s="207"/>
      <c r="F492" s="207"/>
      <c r="G492" s="207"/>
      <c r="H492" s="207"/>
      <c r="I492" s="207"/>
      <c r="J492" s="207"/>
      <c r="K492" s="207"/>
      <c r="M492" s="228"/>
    </row>
    <row r="493" spans="2:13" ht="12.75"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M493" s="228"/>
    </row>
    <row r="494" spans="2:13" ht="12.75">
      <c r="B494" s="207"/>
      <c r="C494" s="207"/>
      <c r="D494" s="207"/>
      <c r="E494" s="207"/>
      <c r="F494" s="207"/>
      <c r="G494" s="207"/>
      <c r="H494" s="207"/>
      <c r="I494" s="207"/>
      <c r="J494" s="207"/>
      <c r="K494" s="207"/>
      <c r="M494" s="228"/>
    </row>
    <row r="495" spans="2:13" ht="12.75">
      <c r="B495" s="207"/>
      <c r="C495" s="207"/>
      <c r="D495" s="207"/>
      <c r="E495" s="207"/>
      <c r="F495" s="207"/>
      <c r="G495" s="207"/>
      <c r="H495" s="207"/>
      <c r="I495" s="207"/>
      <c r="J495" s="207"/>
      <c r="K495" s="207"/>
      <c r="M495" s="228"/>
    </row>
    <row r="496" spans="2:13" ht="12.75">
      <c r="B496" s="207"/>
      <c r="C496" s="207"/>
      <c r="D496" s="207"/>
      <c r="E496" s="207"/>
      <c r="F496" s="207"/>
      <c r="G496" s="207"/>
      <c r="H496" s="207"/>
      <c r="I496" s="207"/>
      <c r="J496" s="207"/>
      <c r="K496" s="207"/>
      <c r="M496" s="228"/>
    </row>
    <row r="497" spans="2:13" ht="12.75">
      <c r="B497" s="207"/>
      <c r="C497" s="207"/>
      <c r="D497" s="207"/>
      <c r="E497" s="207"/>
      <c r="F497" s="207"/>
      <c r="G497" s="207"/>
      <c r="H497" s="207"/>
      <c r="I497" s="207"/>
      <c r="J497" s="207"/>
      <c r="K497" s="207"/>
      <c r="M497" s="228"/>
    </row>
    <row r="498" spans="2:13" ht="12.75">
      <c r="B498" s="207"/>
      <c r="C498" s="207"/>
      <c r="D498" s="207"/>
      <c r="E498" s="207"/>
      <c r="F498" s="207"/>
      <c r="G498" s="207"/>
      <c r="H498" s="207"/>
      <c r="I498" s="207"/>
      <c r="J498" s="207"/>
      <c r="K498" s="207"/>
      <c r="M498" s="228"/>
    </row>
    <row r="499" spans="2:13" ht="12.75">
      <c r="B499" s="207"/>
      <c r="C499" s="207"/>
      <c r="D499" s="207"/>
      <c r="E499" s="207"/>
      <c r="F499" s="207"/>
      <c r="G499" s="207"/>
      <c r="H499" s="207"/>
      <c r="I499" s="207"/>
      <c r="J499" s="207"/>
      <c r="K499" s="207"/>
      <c r="M499" s="228"/>
    </row>
    <row r="500" spans="2:13" ht="12.75">
      <c r="B500" s="207"/>
      <c r="C500" s="207"/>
      <c r="D500" s="207"/>
      <c r="E500" s="207"/>
      <c r="F500" s="207"/>
      <c r="G500" s="207"/>
      <c r="H500" s="207"/>
      <c r="I500" s="207"/>
      <c r="J500" s="207"/>
      <c r="K500" s="207"/>
      <c r="M500" s="228"/>
    </row>
    <row r="501" spans="2:13" ht="12.75">
      <c r="B501" s="207"/>
      <c r="C501" s="207"/>
      <c r="D501" s="207"/>
      <c r="E501" s="207"/>
      <c r="F501" s="207"/>
      <c r="G501" s="207"/>
      <c r="H501" s="207"/>
      <c r="I501" s="207"/>
      <c r="J501" s="207"/>
      <c r="K501" s="207"/>
      <c r="M501" s="228"/>
    </row>
    <row r="502" spans="2:13" ht="12.75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M502" s="228"/>
    </row>
    <row r="503" spans="2:13" ht="12.75">
      <c r="B503" s="207"/>
      <c r="C503" s="207"/>
      <c r="D503" s="207"/>
      <c r="E503" s="207"/>
      <c r="F503" s="207"/>
      <c r="G503" s="207"/>
      <c r="H503" s="207"/>
      <c r="I503" s="207"/>
      <c r="J503" s="207"/>
      <c r="K503" s="207"/>
      <c r="M503" s="228"/>
    </row>
    <row r="504" spans="2:13" ht="12.75">
      <c r="B504" s="207"/>
      <c r="C504" s="207"/>
      <c r="D504" s="207"/>
      <c r="E504" s="207"/>
      <c r="F504" s="207"/>
      <c r="G504" s="207"/>
      <c r="H504" s="207"/>
      <c r="I504" s="207"/>
      <c r="J504" s="207"/>
      <c r="K504" s="207"/>
      <c r="M504" s="228"/>
    </row>
    <row r="505" spans="2:13" ht="12.75">
      <c r="B505" s="207"/>
      <c r="C505" s="207"/>
      <c r="D505" s="207"/>
      <c r="E505" s="207"/>
      <c r="F505" s="207"/>
      <c r="G505" s="207"/>
      <c r="H505" s="207"/>
      <c r="I505" s="207"/>
      <c r="J505" s="207"/>
      <c r="K505" s="207"/>
      <c r="M505" s="228"/>
    </row>
    <row r="506" spans="2:13" ht="12.75">
      <c r="B506" s="207"/>
      <c r="C506" s="207"/>
      <c r="D506" s="207"/>
      <c r="E506" s="207"/>
      <c r="F506" s="207"/>
      <c r="G506" s="207"/>
      <c r="H506" s="207"/>
      <c r="I506" s="207"/>
      <c r="J506" s="207"/>
      <c r="K506" s="207"/>
      <c r="M506" s="228"/>
    </row>
    <row r="507" spans="2:13" ht="12.75">
      <c r="B507" s="207"/>
      <c r="C507" s="207"/>
      <c r="D507" s="207"/>
      <c r="E507" s="207"/>
      <c r="F507" s="207"/>
      <c r="G507" s="207"/>
      <c r="H507" s="207"/>
      <c r="I507" s="207"/>
      <c r="J507" s="207"/>
      <c r="K507" s="207"/>
      <c r="M507" s="228"/>
    </row>
    <row r="508" spans="2:13" ht="12.75">
      <c r="B508" s="207"/>
      <c r="C508" s="207"/>
      <c r="D508" s="207"/>
      <c r="E508" s="207"/>
      <c r="F508" s="207"/>
      <c r="G508" s="207"/>
      <c r="H508" s="207"/>
      <c r="I508" s="207"/>
      <c r="J508" s="207"/>
      <c r="K508" s="207"/>
      <c r="M508" s="228"/>
    </row>
    <row r="509" spans="2:13" ht="12.75">
      <c r="B509" s="207"/>
      <c r="C509" s="207"/>
      <c r="D509" s="207"/>
      <c r="E509" s="207"/>
      <c r="F509" s="207"/>
      <c r="G509" s="207"/>
      <c r="H509" s="207"/>
      <c r="I509" s="207"/>
      <c r="J509" s="207"/>
      <c r="K509" s="207"/>
      <c r="M509" s="228"/>
    </row>
    <row r="510" spans="2:13" ht="12.75">
      <c r="B510" s="207"/>
      <c r="C510" s="207"/>
      <c r="D510" s="207"/>
      <c r="E510" s="207"/>
      <c r="F510" s="207"/>
      <c r="G510" s="207"/>
      <c r="H510" s="207"/>
      <c r="I510" s="207"/>
      <c r="J510" s="207"/>
      <c r="K510" s="207"/>
      <c r="M510" s="228"/>
    </row>
    <row r="511" spans="2:13" ht="12.75">
      <c r="B511" s="207"/>
      <c r="C511" s="207"/>
      <c r="D511" s="207"/>
      <c r="E511" s="207"/>
      <c r="F511" s="207"/>
      <c r="G511" s="207"/>
      <c r="H511" s="207"/>
      <c r="I511" s="207"/>
      <c r="J511" s="207"/>
      <c r="K511" s="207"/>
      <c r="M511" s="228"/>
    </row>
    <row r="512" spans="2:13" ht="12.75">
      <c r="B512" s="207"/>
      <c r="C512" s="207"/>
      <c r="D512" s="207"/>
      <c r="E512" s="207"/>
      <c r="F512" s="207"/>
      <c r="G512" s="207"/>
      <c r="H512" s="207"/>
      <c r="I512" s="207"/>
      <c r="J512" s="207"/>
      <c r="K512" s="207"/>
      <c r="M512" s="228"/>
    </row>
    <row r="513" spans="2:13" ht="12.75">
      <c r="B513" s="207"/>
      <c r="C513" s="207"/>
      <c r="D513" s="207"/>
      <c r="E513" s="207"/>
      <c r="F513" s="207"/>
      <c r="G513" s="207"/>
      <c r="H513" s="207"/>
      <c r="I513" s="207"/>
      <c r="J513" s="207"/>
      <c r="K513" s="207"/>
      <c r="M513" s="228"/>
    </row>
    <row r="514" spans="2:13" ht="12.75">
      <c r="B514" s="207"/>
      <c r="C514" s="207"/>
      <c r="D514" s="207"/>
      <c r="E514" s="207"/>
      <c r="F514" s="207"/>
      <c r="G514" s="207"/>
      <c r="H514" s="207"/>
      <c r="I514" s="207"/>
      <c r="J514" s="207"/>
      <c r="K514" s="207"/>
      <c r="M514" s="228"/>
    </row>
    <row r="515" spans="2:13" ht="12.75">
      <c r="B515" s="207"/>
      <c r="C515" s="207"/>
      <c r="D515" s="207"/>
      <c r="E515" s="207"/>
      <c r="F515" s="207"/>
      <c r="G515" s="207"/>
      <c r="H515" s="207"/>
      <c r="I515" s="207"/>
      <c r="J515" s="207"/>
      <c r="K515" s="207"/>
      <c r="M515" s="228"/>
    </row>
    <row r="516" spans="2:13" ht="12.75">
      <c r="B516" s="207"/>
      <c r="C516" s="207"/>
      <c r="D516" s="207"/>
      <c r="E516" s="207"/>
      <c r="F516" s="207"/>
      <c r="G516" s="207"/>
      <c r="H516" s="207"/>
      <c r="I516" s="207"/>
      <c r="J516" s="207"/>
      <c r="K516" s="207"/>
      <c r="M516" s="228"/>
    </row>
    <row r="517" spans="2:13" ht="12.75">
      <c r="B517" s="207"/>
      <c r="C517" s="207"/>
      <c r="D517" s="207"/>
      <c r="E517" s="207"/>
      <c r="F517" s="207"/>
      <c r="G517" s="207"/>
      <c r="H517" s="207"/>
      <c r="I517" s="207"/>
      <c r="J517" s="207"/>
      <c r="K517" s="207"/>
      <c r="M517" s="228"/>
    </row>
    <row r="518" spans="2:13" ht="12.75">
      <c r="B518" s="207"/>
      <c r="C518" s="207"/>
      <c r="D518" s="207"/>
      <c r="E518" s="207"/>
      <c r="F518" s="207"/>
      <c r="G518" s="207"/>
      <c r="H518" s="207"/>
      <c r="I518" s="207"/>
      <c r="J518" s="207"/>
      <c r="K518" s="207"/>
      <c r="M518" s="228"/>
    </row>
    <row r="519" spans="2:13" ht="12.75">
      <c r="B519" s="207"/>
      <c r="C519" s="207"/>
      <c r="D519" s="207"/>
      <c r="E519" s="207"/>
      <c r="F519" s="207"/>
      <c r="G519" s="207"/>
      <c r="H519" s="207"/>
      <c r="I519" s="207"/>
      <c r="J519" s="207"/>
      <c r="K519" s="207"/>
      <c r="M519" s="228"/>
    </row>
    <row r="520" spans="2:13" ht="12.75">
      <c r="B520" s="207"/>
      <c r="C520" s="207"/>
      <c r="D520" s="207"/>
      <c r="E520" s="207"/>
      <c r="F520" s="207"/>
      <c r="G520" s="207"/>
      <c r="H520" s="207"/>
      <c r="I520" s="207"/>
      <c r="J520" s="207"/>
      <c r="K520" s="207"/>
      <c r="M520" s="228"/>
    </row>
    <row r="521" spans="2:13" ht="12.75">
      <c r="B521" s="207"/>
      <c r="C521" s="207"/>
      <c r="D521" s="207"/>
      <c r="E521" s="207"/>
      <c r="F521" s="207"/>
      <c r="G521" s="207"/>
      <c r="H521" s="207"/>
      <c r="I521" s="207"/>
      <c r="J521" s="207"/>
      <c r="K521" s="207"/>
      <c r="M521" s="228"/>
    </row>
    <row r="522" spans="2:13" ht="12.75"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M522" s="228"/>
    </row>
    <row r="523" spans="2:13" ht="12.75"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M523" s="228"/>
    </row>
    <row r="524" spans="2:13" ht="12.75">
      <c r="B524" s="207"/>
      <c r="C524" s="207"/>
      <c r="D524" s="207"/>
      <c r="E524" s="207"/>
      <c r="F524" s="207"/>
      <c r="G524" s="207"/>
      <c r="H524" s="207"/>
      <c r="I524" s="207"/>
      <c r="J524" s="207"/>
      <c r="K524" s="207"/>
      <c r="M524" s="228"/>
    </row>
    <row r="525" spans="2:13" ht="12.75">
      <c r="B525" s="207"/>
      <c r="C525" s="207"/>
      <c r="D525" s="207"/>
      <c r="E525" s="207"/>
      <c r="F525" s="207"/>
      <c r="G525" s="207"/>
      <c r="H525" s="207"/>
      <c r="I525" s="207"/>
      <c r="J525" s="207"/>
      <c r="K525" s="207"/>
      <c r="M525" s="228"/>
    </row>
    <row r="526" spans="2:13" ht="12.75">
      <c r="B526" s="207"/>
      <c r="C526" s="207"/>
      <c r="D526" s="207"/>
      <c r="E526" s="207"/>
      <c r="F526" s="207"/>
      <c r="G526" s="207"/>
      <c r="H526" s="207"/>
      <c r="I526" s="207"/>
      <c r="J526" s="207"/>
      <c r="K526" s="207"/>
      <c r="M526" s="228"/>
    </row>
    <row r="527" spans="2:13" ht="12.75">
      <c r="B527" s="207"/>
      <c r="C527" s="207"/>
      <c r="D527" s="207"/>
      <c r="E527" s="207"/>
      <c r="F527" s="207"/>
      <c r="G527" s="207"/>
      <c r="H527" s="207"/>
      <c r="I527" s="207"/>
      <c r="J527" s="207"/>
      <c r="K527" s="207"/>
      <c r="M527" s="228"/>
    </row>
    <row r="528" spans="2:13" ht="12.75">
      <c r="B528" s="207"/>
      <c r="C528" s="207"/>
      <c r="D528" s="207"/>
      <c r="E528" s="207"/>
      <c r="F528" s="207"/>
      <c r="G528" s="207"/>
      <c r="H528" s="207"/>
      <c r="I528" s="207"/>
      <c r="J528" s="207"/>
      <c r="K528" s="207"/>
      <c r="M528" s="228"/>
    </row>
    <row r="529" spans="2:13" ht="12.75">
      <c r="B529" s="207"/>
      <c r="C529" s="207"/>
      <c r="D529" s="207"/>
      <c r="E529" s="207"/>
      <c r="F529" s="207"/>
      <c r="G529" s="207"/>
      <c r="H529" s="207"/>
      <c r="I529" s="207"/>
      <c r="J529" s="207"/>
      <c r="K529" s="207"/>
      <c r="M529" s="228"/>
    </row>
    <row r="530" spans="2:13" ht="12.75">
      <c r="B530" s="207"/>
      <c r="C530" s="207"/>
      <c r="D530" s="207"/>
      <c r="E530" s="207"/>
      <c r="F530" s="207"/>
      <c r="G530" s="207"/>
      <c r="H530" s="207"/>
      <c r="I530" s="207"/>
      <c r="J530" s="207"/>
      <c r="K530" s="207"/>
      <c r="M530" s="228"/>
    </row>
    <row r="531" spans="2:13" ht="12.75">
      <c r="B531" s="207"/>
      <c r="C531" s="207"/>
      <c r="D531" s="207"/>
      <c r="E531" s="207"/>
      <c r="F531" s="207"/>
      <c r="G531" s="207"/>
      <c r="H531" s="207"/>
      <c r="I531" s="207"/>
      <c r="J531" s="207"/>
      <c r="K531" s="207"/>
      <c r="M531" s="228"/>
    </row>
    <row r="532" spans="2:13" ht="12.75">
      <c r="B532" s="207"/>
      <c r="C532" s="207"/>
      <c r="D532" s="207"/>
      <c r="E532" s="207"/>
      <c r="F532" s="207"/>
      <c r="G532" s="207"/>
      <c r="H532" s="207"/>
      <c r="I532" s="207"/>
      <c r="J532" s="207"/>
      <c r="K532" s="207"/>
      <c r="M532" s="228"/>
    </row>
    <row r="533" spans="2:13" ht="12.75">
      <c r="B533" s="207"/>
      <c r="C533" s="207"/>
      <c r="D533" s="207"/>
      <c r="E533" s="207"/>
      <c r="F533" s="207"/>
      <c r="G533" s="207"/>
      <c r="H533" s="207"/>
      <c r="I533" s="207"/>
      <c r="J533" s="207"/>
      <c r="K533" s="207"/>
      <c r="M533" s="228"/>
    </row>
    <row r="534" spans="2:13" ht="12.75">
      <c r="B534" s="207"/>
      <c r="C534" s="207"/>
      <c r="D534" s="207"/>
      <c r="E534" s="207"/>
      <c r="F534" s="207"/>
      <c r="G534" s="207"/>
      <c r="H534" s="207"/>
      <c r="I534" s="207"/>
      <c r="J534" s="207"/>
      <c r="K534" s="207"/>
      <c r="M534" s="228"/>
    </row>
    <row r="535" spans="2:13" ht="12.75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M535" s="228"/>
    </row>
    <row r="536" spans="2:13" ht="12.75">
      <c r="B536" s="207"/>
      <c r="C536" s="207"/>
      <c r="D536" s="207"/>
      <c r="E536" s="207"/>
      <c r="F536" s="207"/>
      <c r="G536" s="207"/>
      <c r="H536" s="207"/>
      <c r="I536" s="207"/>
      <c r="J536" s="207"/>
      <c r="K536" s="207"/>
      <c r="M536" s="228"/>
    </row>
    <row r="537" spans="2:13" ht="12.75">
      <c r="B537" s="207"/>
      <c r="C537" s="207"/>
      <c r="D537" s="207"/>
      <c r="E537" s="207"/>
      <c r="F537" s="207"/>
      <c r="G537" s="207"/>
      <c r="H537" s="207"/>
      <c r="I537" s="207"/>
      <c r="J537" s="207"/>
      <c r="K537" s="207"/>
      <c r="M537" s="228"/>
    </row>
    <row r="538" spans="2:13" ht="12.75">
      <c r="B538" s="207"/>
      <c r="C538" s="207"/>
      <c r="D538" s="207"/>
      <c r="E538" s="207"/>
      <c r="F538" s="207"/>
      <c r="G538" s="207"/>
      <c r="H538" s="207"/>
      <c r="I538" s="207"/>
      <c r="J538" s="207"/>
      <c r="K538" s="207"/>
      <c r="M538" s="228"/>
    </row>
    <row r="539" spans="2:13" ht="12.75">
      <c r="B539" s="207"/>
      <c r="C539" s="207"/>
      <c r="D539" s="207"/>
      <c r="E539" s="207"/>
      <c r="F539" s="207"/>
      <c r="G539" s="207"/>
      <c r="H539" s="207"/>
      <c r="I539" s="207"/>
      <c r="J539" s="207"/>
      <c r="K539" s="207"/>
      <c r="M539" s="228"/>
    </row>
    <row r="540" spans="2:13" ht="12.75">
      <c r="B540" s="207"/>
      <c r="C540" s="207"/>
      <c r="D540" s="207"/>
      <c r="E540" s="207"/>
      <c r="F540" s="207"/>
      <c r="G540" s="207"/>
      <c r="H540" s="207"/>
      <c r="I540" s="207"/>
      <c r="J540" s="207"/>
      <c r="K540" s="207"/>
      <c r="M540" s="228"/>
    </row>
    <row r="541" spans="2:13" ht="12.75">
      <c r="B541" s="207"/>
      <c r="C541" s="207"/>
      <c r="D541" s="207"/>
      <c r="E541" s="207"/>
      <c r="F541" s="207"/>
      <c r="G541" s="207"/>
      <c r="H541" s="207"/>
      <c r="I541" s="207"/>
      <c r="J541" s="207"/>
      <c r="K541" s="207"/>
      <c r="M541" s="228"/>
    </row>
    <row r="542" spans="2:13" ht="12.75">
      <c r="B542" s="207"/>
      <c r="C542" s="207"/>
      <c r="D542" s="207"/>
      <c r="E542" s="207"/>
      <c r="F542" s="207"/>
      <c r="G542" s="207"/>
      <c r="H542" s="207"/>
      <c r="I542" s="207"/>
      <c r="J542" s="207"/>
      <c r="K542" s="207"/>
      <c r="M542" s="228"/>
    </row>
    <row r="543" spans="2:13" ht="12.75">
      <c r="B543" s="207"/>
      <c r="C543" s="207"/>
      <c r="D543" s="207"/>
      <c r="E543" s="207"/>
      <c r="F543" s="207"/>
      <c r="G543" s="207"/>
      <c r="H543" s="207"/>
      <c r="I543" s="207"/>
      <c r="J543" s="207"/>
      <c r="K543" s="207"/>
      <c r="M543" s="228"/>
    </row>
    <row r="544" spans="2:13" ht="12.75">
      <c r="B544" s="207"/>
      <c r="C544" s="207"/>
      <c r="D544" s="207"/>
      <c r="E544" s="207"/>
      <c r="F544" s="207"/>
      <c r="G544" s="207"/>
      <c r="H544" s="207"/>
      <c r="I544" s="207"/>
      <c r="J544" s="207"/>
      <c r="K544" s="207"/>
      <c r="M544" s="228"/>
    </row>
    <row r="545" spans="2:13" ht="12.75"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M545" s="228"/>
    </row>
    <row r="546" spans="2:13" ht="12.75">
      <c r="B546" s="207"/>
      <c r="C546" s="207"/>
      <c r="D546" s="207"/>
      <c r="E546" s="207"/>
      <c r="F546" s="207"/>
      <c r="G546" s="207"/>
      <c r="H546" s="207"/>
      <c r="I546" s="207"/>
      <c r="J546" s="207"/>
      <c r="K546" s="207"/>
      <c r="M546" s="228"/>
    </row>
    <row r="547" spans="2:13" ht="12.75">
      <c r="B547" s="207"/>
      <c r="C547" s="207"/>
      <c r="D547" s="207"/>
      <c r="E547" s="207"/>
      <c r="F547" s="207"/>
      <c r="G547" s="207"/>
      <c r="H547" s="207"/>
      <c r="I547" s="207"/>
      <c r="J547" s="207"/>
      <c r="K547" s="207"/>
      <c r="M547" s="228"/>
    </row>
    <row r="548" spans="2:13" ht="12.75">
      <c r="B548" s="207"/>
      <c r="C548" s="207"/>
      <c r="D548" s="207"/>
      <c r="E548" s="207"/>
      <c r="F548" s="207"/>
      <c r="G548" s="207"/>
      <c r="H548" s="207"/>
      <c r="I548" s="207"/>
      <c r="J548" s="207"/>
      <c r="K548" s="207"/>
      <c r="M548" s="228"/>
    </row>
    <row r="549" spans="2:13" ht="12.75">
      <c r="B549" s="207"/>
      <c r="C549" s="207"/>
      <c r="D549" s="207"/>
      <c r="E549" s="207"/>
      <c r="F549" s="207"/>
      <c r="G549" s="207"/>
      <c r="H549" s="207"/>
      <c r="I549" s="207"/>
      <c r="J549" s="207"/>
      <c r="K549" s="207"/>
      <c r="M549" s="228"/>
    </row>
    <row r="550" spans="2:13" ht="12.75">
      <c r="B550" s="207"/>
      <c r="C550" s="207"/>
      <c r="D550" s="207"/>
      <c r="E550" s="207"/>
      <c r="F550" s="207"/>
      <c r="G550" s="207"/>
      <c r="H550" s="207"/>
      <c r="I550" s="207"/>
      <c r="J550" s="207"/>
      <c r="K550" s="207"/>
      <c r="M550" s="228"/>
    </row>
    <row r="551" spans="2:13" ht="12.75">
      <c r="B551" s="207"/>
      <c r="C551" s="207"/>
      <c r="D551" s="207"/>
      <c r="E551" s="207"/>
      <c r="F551" s="207"/>
      <c r="G551" s="207"/>
      <c r="H551" s="207"/>
      <c r="I551" s="207"/>
      <c r="J551" s="207"/>
      <c r="K551" s="207"/>
      <c r="M551" s="228"/>
    </row>
    <row r="552" spans="2:13" ht="12.75">
      <c r="B552" s="207"/>
      <c r="C552" s="207"/>
      <c r="D552" s="207"/>
      <c r="E552" s="207"/>
      <c r="F552" s="207"/>
      <c r="G552" s="207"/>
      <c r="H552" s="207"/>
      <c r="I552" s="207"/>
      <c r="J552" s="207"/>
      <c r="K552" s="207"/>
      <c r="M552" s="228"/>
    </row>
    <row r="553" spans="2:13" ht="12.75">
      <c r="B553" s="207"/>
      <c r="C553" s="207"/>
      <c r="D553" s="207"/>
      <c r="E553" s="207"/>
      <c r="F553" s="207"/>
      <c r="G553" s="207"/>
      <c r="H553" s="207"/>
      <c r="I553" s="207"/>
      <c r="J553" s="207"/>
      <c r="K553" s="207"/>
      <c r="M553" s="228"/>
    </row>
    <row r="554" spans="2:13" ht="12.75">
      <c r="B554" s="207"/>
      <c r="C554" s="207"/>
      <c r="D554" s="207"/>
      <c r="E554" s="207"/>
      <c r="F554" s="207"/>
      <c r="G554" s="207"/>
      <c r="H554" s="207"/>
      <c r="I554" s="207"/>
      <c r="J554" s="207"/>
      <c r="K554" s="207"/>
      <c r="M554" s="228"/>
    </row>
    <row r="555" spans="2:13" ht="12.75">
      <c r="B555" s="207"/>
      <c r="C555" s="207"/>
      <c r="D555" s="207"/>
      <c r="E555" s="207"/>
      <c r="F555" s="207"/>
      <c r="G555" s="207"/>
      <c r="H555" s="207"/>
      <c r="I555" s="207"/>
      <c r="J555" s="207"/>
      <c r="K555" s="207"/>
      <c r="M555" s="228"/>
    </row>
    <row r="556" spans="2:13" ht="12.75">
      <c r="B556" s="207"/>
      <c r="C556" s="207"/>
      <c r="D556" s="207"/>
      <c r="E556" s="207"/>
      <c r="F556" s="207"/>
      <c r="G556" s="207"/>
      <c r="H556" s="207"/>
      <c r="I556" s="207"/>
      <c r="J556" s="207"/>
      <c r="K556" s="207"/>
      <c r="M556" s="228"/>
    </row>
    <row r="557" spans="2:13" ht="12.75"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M557" s="228"/>
    </row>
    <row r="558" spans="2:13" ht="12.75">
      <c r="B558" s="207"/>
      <c r="C558" s="207"/>
      <c r="D558" s="207"/>
      <c r="E558" s="207"/>
      <c r="F558" s="207"/>
      <c r="G558" s="207"/>
      <c r="H558" s="207"/>
      <c r="I558" s="207"/>
      <c r="J558" s="207"/>
      <c r="K558" s="207"/>
      <c r="M558" s="228"/>
    </row>
    <row r="559" spans="2:13" ht="12.75">
      <c r="B559" s="207"/>
      <c r="C559" s="207"/>
      <c r="D559" s="207"/>
      <c r="E559" s="207"/>
      <c r="F559" s="207"/>
      <c r="G559" s="207"/>
      <c r="H559" s="207"/>
      <c r="I559" s="207"/>
      <c r="J559" s="207"/>
      <c r="K559" s="207"/>
      <c r="M559" s="228"/>
    </row>
    <row r="560" spans="2:13" ht="12.75">
      <c r="B560" s="207"/>
      <c r="C560" s="207"/>
      <c r="D560" s="207"/>
      <c r="E560" s="207"/>
      <c r="F560" s="207"/>
      <c r="G560" s="207"/>
      <c r="H560" s="207"/>
      <c r="I560" s="207"/>
      <c r="J560" s="207"/>
      <c r="K560" s="207"/>
      <c r="M560" s="228"/>
    </row>
    <row r="561" spans="2:13" ht="12.75">
      <c r="B561" s="207"/>
      <c r="C561" s="207"/>
      <c r="D561" s="207"/>
      <c r="E561" s="207"/>
      <c r="F561" s="207"/>
      <c r="G561" s="207"/>
      <c r="H561" s="207"/>
      <c r="I561" s="207"/>
      <c r="J561" s="207"/>
      <c r="K561" s="207"/>
      <c r="M561" s="228"/>
    </row>
    <row r="562" spans="2:13" ht="12.75">
      <c r="B562" s="207"/>
      <c r="C562" s="207"/>
      <c r="D562" s="207"/>
      <c r="E562" s="207"/>
      <c r="F562" s="207"/>
      <c r="G562" s="207"/>
      <c r="H562" s="207"/>
      <c r="I562" s="207"/>
      <c r="J562" s="207"/>
      <c r="K562" s="207"/>
      <c r="M562" s="228"/>
    </row>
    <row r="563" spans="2:13" ht="12.75"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M563" s="228"/>
    </row>
    <row r="564" spans="2:13" ht="12.75">
      <c r="B564" s="207"/>
      <c r="C564" s="207"/>
      <c r="D564" s="207"/>
      <c r="E564" s="207"/>
      <c r="F564" s="207"/>
      <c r="G564" s="207"/>
      <c r="H564" s="207"/>
      <c r="I564" s="207"/>
      <c r="J564" s="207"/>
      <c r="K564" s="207"/>
      <c r="M564" s="228"/>
    </row>
    <row r="565" spans="2:13" ht="12.75">
      <c r="B565" s="207"/>
      <c r="C565" s="207"/>
      <c r="D565" s="207"/>
      <c r="E565" s="207"/>
      <c r="F565" s="207"/>
      <c r="G565" s="207"/>
      <c r="H565" s="207"/>
      <c r="I565" s="207"/>
      <c r="J565" s="207"/>
      <c r="K565" s="207"/>
      <c r="M565" s="228"/>
    </row>
    <row r="566" spans="2:13" ht="12.75">
      <c r="B566" s="207"/>
      <c r="C566" s="207"/>
      <c r="D566" s="207"/>
      <c r="E566" s="207"/>
      <c r="F566" s="207"/>
      <c r="G566" s="207"/>
      <c r="H566" s="207"/>
      <c r="I566" s="207"/>
      <c r="J566" s="207"/>
      <c r="K566" s="207"/>
      <c r="M566" s="228"/>
    </row>
    <row r="567" spans="2:13" ht="12.75">
      <c r="B567" s="207"/>
      <c r="C567" s="207"/>
      <c r="D567" s="207"/>
      <c r="E567" s="207"/>
      <c r="F567" s="207"/>
      <c r="G567" s="207"/>
      <c r="H567" s="207"/>
      <c r="I567" s="207"/>
      <c r="J567" s="207"/>
      <c r="K567" s="207"/>
      <c r="M567" s="228"/>
    </row>
    <row r="568" spans="2:13" ht="12.75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M568" s="228"/>
    </row>
    <row r="569" spans="2:13" ht="12.75"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M569" s="228"/>
    </row>
    <row r="570" spans="2:13" ht="12.75">
      <c r="B570" s="207"/>
      <c r="C570" s="207"/>
      <c r="D570" s="207"/>
      <c r="E570" s="207"/>
      <c r="F570" s="207"/>
      <c r="G570" s="207"/>
      <c r="H570" s="207"/>
      <c r="I570" s="207"/>
      <c r="J570" s="207"/>
      <c r="K570" s="207"/>
      <c r="M570" s="228"/>
    </row>
    <row r="571" spans="2:13" ht="12.75">
      <c r="B571" s="207"/>
      <c r="C571" s="207"/>
      <c r="D571" s="207"/>
      <c r="E571" s="207"/>
      <c r="F571" s="207"/>
      <c r="G571" s="207"/>
      <c r="H571" s="207"/>
      <c r="I571" s="207"/>
      <c r="J571" s="207"/>
      <c r="K571" s="207"/>
      <c r="M571" s="228"/>
    </row>
    <row r="572" spans="2:13" ht="12.75">
      <c r="B572" s="207"/>
      <c r="C572" s="207"/>
      <c r="D572" s="207"/>
      <c r="E572" s="207"/>
      <c r="F572" s="207"/>
      <c r="G572" s="207"/>
      <c r="H572" s="207"/>
      <c r="I572" s="207"/>
      <c r="J572" s="207"/>
      <c r="K572" s="207"/>
      <c r="M572" s="228"/>
    </row>
    <row r="573" spans="2:13" ht="12.75">
      <c r="B573" s="207"/>
      <c r="C573" s="207"/>
      <c r="D573" s="207"/>
      <c r="E573" s="207"/>
      <c r="F573" s="207"/>
      <c r="G573" s="207"/>
      <c r="H573" s="207"/>
      <c r="I573" s="207"/>
      <c r="J573" s="207"/>
      <c r="K573" s="207"/>
      <c r="M573" s="228"/>
    </row>
    <row r="574" spans="2:13" ht="12.75">
      <c r="B574" s="207"/>
      <c r="C574" s="207"/>
      <c r="D574" s="207"/>
      <c r="E574" s="207"/>
      <c r="F574" s="207"/>
      <c r="G574" s="207"/>
      <c r="H574" s="207"/>
      <c r="I574" s="207"/>
      <c r="J574" s="207"/>
      <c r="K574" s="207"/>
      <c r="M574" s="228"/>
    </row>
    <row r="575" spans="2:13" ht="12.75">
      <c r="B575" s="207"/>
      <c r="C575" s="207"/>
      <c r="D575" s="207"/>
      <c r="E575" s="207"/>
      <c r="F575" s="207"/>
      <c r="G575" s="207"/>
      <c r="H575" s="207"/>
      <c r="I575" s="207"/>
      <c r="J575" s="207"/>
      <c r="K575" s="207"/>
      <c r="M575" s="228"/>
    </row>
    <row r="576" spans="2:13" ht="12.75">
      <c r="B576" s="207"/>
      <c r="C576" s="207"/>
      <c r="D576" s="207"/>
      <c r="E576" s="207"/>
      <c r="F576" s="207"/>
      <c r="G576" s="207"/>
      <c r="H576" s="207"/>
      <c r="I576" s="207"/>
      <c r="J576" s="207"/>
      <c r="K576" s="207"/>
      <c r="M576" s="228"/>
    </row>
    <row r="577" spans="2:13" ht="12.75">
      <c r="B577" s="207"/>
      <c r="C577" s="207"/>
      <c r="D577" s="207"/>
      <c r="E577" s="207"/>
      <c r="F577" s="207"/>
      <c r="G577" s="207"/>
      <c r="H577" s="207"/>
      <c r="I577" s="207"/>
      <c r="J577" s="207"/>
      <c r="K577" s="207"/>
      <c r="M577" s="228"/>
    </row>
    <row r="578" spans="2:13" ht="12.75">
      <c r="B578" s="207"/>
      <c r="C578" s="207"/>
      <c r="D578" s="207"/>
      <c r="E578" s="207"/>
      <c r="F578" s="207"/>
      <c r="G578" s="207"/>
      <c r="H578" s="207"/>
      <c r="I578" s="207"/>
      <c r="J578" s="207"/>
      <c r="K578" s="207"/>
      <c r="M578" s="228"/>
    </row>
    <row r="579" spans="2:13" ht="12.75">
      <c r="B579" s="207"/>
      <c r="C579" s="207"/>
      <c r="D579" s="207"/>
      <c r="E579" s="207"/>
      <c r="F579" s="207"/>
      <c r="G579" s="207"/>
      <c r="H579" s="207"/>
      <c r="I579" s="207"/>
      <c r="J579" s="207"/>
      <c r="K579" s="207"/>
      <c r="M579" s="228"/>
    </row>
    <row r="580" spans="2:13" ht="12.75">
      <c r="B580" s="207"/>
      <c r="C580" s="207"/>
      <c r="D580" s="207"/>
      <c r="E580" s="207"/>
      <c r="F580" s="207"/>
      <c r="G580" s="207"/>
      <c r="H580" s="207"/>
      <c r="I580" s="207"/>
      <c r="J580" s="207"/>
      <c r="K580" s="207"/>
      <c r="M580" s="228"/>
    </row>
    <row r="581" spans="2:13" ht="12.75">
      <c r="B581" s="207"/>
      <c r="C581" s="207"/>
      <c r="D581" s="207"/>
      <c r="E581" s="207"/>
      <c r="F581" s="207"/>
      <c r="G581" s="207"/>
      <c r="H581" s="207"/>
      <c r="I581" s="207"/>
      <c r="J581" s="207"/>
      <c r="K581" s="207"/>
      <c r="M581" s="228"/>
    </row>
    <row r="582" spans="2:13" ht="12.75">
      <c r="B582" s="207"/>
      <c r="C582" s="207"/>
      <c r="D582" s="207"/>
      <c r="E582" s="207"/>
      <c r="F582" s="207"/>
      <c r="G582" s="207"/>
      <c r="H582" s="207"/>
      <c r="I582" s="207"/>
      <c r="J582" s="207"/>
      <c r="K582" s="207"/>
      <c r="M582" s="228"/>
    </row>
    <row r="583" spans="2:13" ht="12.75">
      <c r="B583" s="207"/>
      <c r="C583" s="207"/>
      <c r="D583" s="207"/>
      <c r="E583" s="207"/>
      <c r="F583" s="207"/>
      <c r="G583" s="207"/>
      <c r="H583" s="207"/>
      <c r="I583" s="207"/>
      <c r="J583" s="207"/>
      <c r="K583" s="207"/>
      <c r="M583" s="228"/>
    </row>
    <row r="584" spans="2:13" ht="12.75">
      <c r="B584" s="207"/>
      <c r="C584" s="207"/>
      <c r="D584" s="207"/>
      <c r="E584" s="207"/>
      <c r="F584" s="207"/>
      <c r="G584" s="207"/>
      <c r="H584" s="207"/>
      <c r="I584" s="207"/>
      <c r="J584" s="207"/>
      <c r="K584" s="207"/>
      <c r="M584" s="228"/>
    </row>
    <row r="585" spans="2:13" ht="12.75"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M585" s="228"/>
    </row>
    <row r="586" spans="2:13" ht="12.75">
      <c r="B586" s="207"/>
      <c r="C586" s="207"/>
      <c r="D586" s="207"/>
      <c r="E586" s="207"/>
      <c r="F586" s="207"/>
      <c r="G586" s="207"/>
      <c r="H586" s="207"/>
      <c r="I586" s="207"/>
      <c r="J586" s="207"/>
      <c r="K586" s="207"/>
      <c r="M586" s="228"/>
    </row>
    <row r="587" spans="2:13" ht="12.75">
      <c r="B587" s="207"/>
      <c r="C587" s="207"/>
      <c r="D587" s="207"/>
      <c r="E587" s="207"/>
      <c r="F587" s="207"/>
      <c r="G587" s="207"/>
      <c r="H587" s="207"/>
      <c r="I587" s="207"/>
      <c r="J587" s="207"/>
      <c r="K587" s="207"/>
      <c r="M587" s="228"/>
    </row>
    <row r="588" spans="2:13" ht="12.75">
      <c r="B588" s="207"/>
      <c r="C588" s="207"/>
      <c r="D588" s="207"/>
      <c r="E588" s="207"/>
      <c r="F588" s="207"/>
      <c r="G588" s="207"/>
      <c r="H588" s="207"/>
      <c r="I588" s="207"/>
      <c r="J588" s="207"/>
      <c r="K588" s="207"/>
      <c r="M588" s="228"/>
    </row>
    <row r="589" spans="2:13" ht="12.75">
      <c r="B589" s="207"/>
      <c r="C589" s="207"/>
      <c r="D589" s="207"/>
      <c r="E589" s="207"/>
      <c r="F589" s="207"/>
      <c r="G589" s="207"/>
      <c r="H589" s="207"/>
      <c r="I589" s="207"/>
      <c r="J589" s="207"/>
      <c r="K589" s="207"/>
      <c r="M589" s="228"/>
    </row>
    <row r="590" spans="2:13" ht="12.75">
      <c r="B590" s="207"/>
      <c r="C590" s="207"/>
      <c r="D590" s="207"/>
      <c r="E590" s="207"/>
      <c r="F590" s="207"/>
      <c r="G590" s="207"/>
      <c r="H590" s="207"/>
      <c r="I590" s="207"/>
      <c r="J590" s="207"/>
      <c r="K590" s="207"/>
      <c r="M590" s="228"/>
    </row>
    <row r="591" spans="2:13" ht="12.75">
      <c r="B591" s="207"/>
      <c r="C591" s="207"/>
      <c r="D591" s="207"/>
      <c r="E591" s="207"/>
      <c r="F591" s="207"/>
      <c r="G591" s="207"/>
      <c r="H591" s="207"/>
      <c r="I591" s="207"/>
      <c r="J591" s="207"/>
      <c r="K591" s="207"/>
      <c r="M591" s="228"/>
    </row>
    <row r="592" spans="2:13" ht="12.75">
      <c r="B592" s="207"/>
      <c r="C592" s="207"/>
      <c r="D592" s="207"/>
      <c r="E592" s="207"/>
      <c r="F592" s="207"/>
      <c r="G592" s="207"/>
      <c r="H592" s="207"/>
      <c r="I592" s="207"/>
      <c r="J592" s="207"/>
      <c r="K592" s="207"/>
      <c r="M592" s="228"/>
    </row>
    <row r="593" spans="2:13" ht="12.75">
      <c r="B593" s="207"/>
      <c r="C593" s="207"/>
      <c r="D593" s="207"/>
      <c r="E593" s="207"/>
      <c r="F593" s="207"/>
      <c r="G593" s="207"/>
      <c r="H593" s="207"/>
      <c r="I593" s="207"/>
      <c r="J593" s="207"/>
      <c r="K593" s="207"/>
      <c r="M593" s="228"/>
    </row>
    <row r="594" spans="2:13" ht="12.75">
      <c r="B594" s="207"/>
      <c r="C594" s="207"/>
      <c r="D594" s="207"/>
      <c r="E594" s="207"/>
      <c r="F594" s="207"/>
      <c r="G594" s="207"/>
      <c r="H594" s="207"/>
      <c r="I594" s="207"/>
      <c r="J594" s="207"/>
      <c r="K594" s="207"/>
      <c r="M594" s="228"/>
    </row>
    <row r="595" spans="2:13" ht="12.75">
      <c r="B595" s="207"/>
      <c r="C595" s="207"/>
      <c r="D595" s="207"/>
      <c r="E595" s="207"/>
      <c r="F595" s="207"/>
      <c r="G595" s="207"/>
      <c r="H595" s="207"/>
      <c r="I595" s="207"/>
      <c r="J595" s="207"/>
      <c r="K595" s="207"/>
      <c r="M595" s="228"/>
    </row>
    <row r="596" spans="2:13" ht="12.75">
      <c r="B596" s="207"/>
      <c r="C596" s="207"/>
      <c r="D596" s="207"/>
      <c r="E596" s="207"/>
      <c r="F596" s="207"/>
      <c r="G596" s="207"/>
      <c r="H596" s="207"/>
      <c r="I596" s="207"/>
      <c r="J596" s="207"/>
      <c r="K596" s="207"/>
      <c r="M596" s="228"/>
    </row>
    <row r="597" spans="2:13" ht="12.75">
      <c r="B597" s="207"/>
      <c r="C597" s="207"/>
      <c r="D597" s="207"/>
      <c r="E597" s="207"/>
      <c r="F597" s="207"/>
      <c r="G597" s="207"/>
      <c r="H597" s="207"/>
      <c r="I597" s="207"/>
      <c r="J597" s="207"/>
      <c r="K597" s="207"/>
      <c r="M597" s="228"/>
    </row>
    <row r="598" spans="2:13" ht="12.75">
      <c r="B598" s="207"/>
      <c r="C598" s="207"/>
      <c r="D598" s="207"/>
      <c r="E598" s="207"/>
      <c r="F598" s="207"/>
      <c r="G598" s="207"/>
      <c r="H598" s="207"/>
      <c r="I598" s="207"/>
      <c r="J598" s="207"/>
      <c r="K598" s="207"/>
      <c r="M598" s="228"/>
    </row>
    <row r="599" spans="2:13" ht="12.75">
      <c r="B599" s="207"/>
      <c r="C599" s="207"/>
      <c r="D599" s="207"/>
      <c r="E599" s="207"/>
      <c r="F599" s="207"/>
      <c r="G599" s="207"/>
      <c r="H599" s="207"/>
      <c r="I599" s="207"/>
      <c r="J599" s="207"/>
      <c r="K599" s="207"/>
      <c r="M599" s="228"/>
    </row>
    <row r="600" spans="2:13" ht="12.75"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M600" s="228"/>
    </row>
    <row r="601" spans="2:13" ht="12.75"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M601" s="228"/>
    </row>
    <row r="602" spans="2:13" ht="12.75"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M602" s="228"/>
    </row>
    <row r="603" spans="2:13" ht="12.75"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M603" s="228"/>
    </row>
  </sheetData>
  <sheetProtection/>
  <mergeCells count="4">
    <mergeCell ref="I161:N161"/>
    <mergeCell ref="I119:J119"/>
    <mergeCell ref="I160:N160"/>
    <mergeCell ref="J7:R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2"/>
  <sheetViews>
    <sheetView zoomScalePageLayoutView="0" workbookViewId="0" topLeftCell="A120">
      <selection activeCell="A1" sqref="A1:X630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8.421875" style="0" customWidth="1"/>
    <col min="15" max="15" width="11.140625" style="343" customWidth="1"/>
    <col min="16" max="16" width="11.8515625" style="0" customWidth="1"/>
    <col min="17" max="17" width="11.57421875" style="199" customWidth="1"/>
    <col min="18" max="18" width="11.8515625" style="601" customWidth="1"/>
    <col min="19" max="19" width="11.57421875" style="601" customWidth="1"/>
  </cols>
  <sheetData>
    <row r="1" spans="1:21" ht="12.75">
      <c r="A1" s="531"/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2"/>
      <c r="Q1" s="531"/>
      <c r="R1" s="547"/>
      <c r="S1" s="547"/>
      <c r="T1" s="431"/>
      <c r="U1" s="490"/>
    </row>
    <row r="2" spans="1:21" ht="12.75">
      <c r="A2" s="421" t="s">
        <v>668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2"/>
      <c r="Q2" s="531"/>
      <c r="R2" s="547"/>
      <c r="S2" s="547"/>
      <c r="T2" s="431"/>
      <c r="U2" s="490"/>
    </row>
    <row r="3" spans="1:21" ht="12.75">
      <c r="A3" s="695" t="s">
        <v>670</v>
      </c>
      <c r="B3" s="695"/>
      <c r="C3" s="695"/>
      <c r="D3" s="695"/>
      <c r="E3" s="695"/>
      <c r="F3" s="695"/>
      <c r="G3" s="695"/>
      <c r="H3" s="695"/>
      <c r="I3" s="695"/>
      <c r="J3" s="695"/>
      <c r="K3" s="635"/>
      <c r="L3" s="533"/>
      <c r="M3" s="533"/>
      <c r="N3" s="533"/>
      <c r="O3" s="533"/>
      <c r="P3" s="533"/>
      <c r="Q3" s="533"/>
      <c r="R3" s="547"/>
      <c r="S3" s="547"/>
      <c r="T3" s="535"/>
      <c r="U3" s="536"/>
    </row>
    <row r="4" spans="1:21" ht="12.75">
      <c r="A4" s="694"/>
      <c r="B4" s="694"/>
      <c r="C4" s="694"/>
      <c r="D4" s="694"/>
      <c r="E4" s="694"/>
      <c r="F4" s="694"/>
      <c r="G4" s="694"/>
      <c r="H4" s="694"/>
      <c r="I4" s="694"/>
      <c r="J4" s="694"/>
      <c r="K4" s="533"/>
      <c r="L4" s="533"/>
      <c r="M4" s="537" t="s">
        <v>440</v>
      </c>
      <c r="N4" s="533"/>
      <c r="O4" s="533"/>
      <c r="P4" s="533"/>
      <c r="Q4" s="533"/>
      <c r="R4" s="547"/>
      <c r="S4" s="547"/>
      <c r="T4" s="535"/>
      <c r="U4" s="536"/>
    </row>
    <row r="5" spans="1:21" ht="12.75">
      <c r="A5" s="531"/>
      <c r="B5" s="531"/>
      <c r="C5" s="531"/>
      <c r="D5" s="531"/>
      <c r="E5" s="531"/>
      <c r="F5" s="531"/>
      <c r="G5" s="531"/>
      <c r="H5" s="533"/>
      <c r="I5" s="533"/>
      <c r="J5" s="533"/>
      <c r="K5" s="533"/>
      <c r="M5" s="533"/>
      <c r="N5" s="533"/>
      <c r="O5" s="533"/>
      <c r="P5" s="533"/>
      <c r="Q5" s="533"/>
      <c r="R5" s="547"/>
      <c r="S5" s="547"/>
      <c r="T5" s="535"/>
      <c r="U5" s="536"/>
    </row>
    <row r="6" spans="1:21" ht="12.75">
      <c r="A6" s="433" t="s">
        <v>671</v>
      </c>
      <c r="B6" s="433"/>
      <c r="C6" s="433"/>
      <c r="D6" s="433"/>
      <c r="E6" s="433"/>
      <c r="F6" s="433"/>
      <c r="G6" s="433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47"/>
      <c r="S6" s="547"/>
      <c r="T6" s="535"/>
      <c r="U6" s="536"/>
    </row>
    <row r="7" spans="1:21" ht="12.75">
      <c r="A7" s="433" t="s">
        <v>669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535"/>
      <c r="M7" s="433"/>
      <c r="N7" s="433"/>
      <c r="O7" s="433"/>
      <c r="P7" s="538"/>
      <c r="Q7" s="433"/>
      <c r="R7" s="547"/>
      <c r="S7" s="547"/>
      <c r="T7" s="431"/>
      <c r="U7" s="490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0"/>
      <c r="P8" s="3"/>
      <c r="Q8" s="436"/>
      <c r="R8" s="548"/>
      <c r="S8" s="548"/>
      <c r="T8" s="2"/>
    </row>
    <row r="9" spans="1:20" ht="25.5">
      <c r="A9" s="4" t="s">
        <v>16</v>
      </c>
      <c r="B9" s="4"/>
      <c r="C9" s="4" t="s">
        <v>17</v>
      </c>
      <c r="D9" s="4"/>
      <c r="E9" s="4"/>
      <c r="F9" s="4"/>
      <c r="G9" s="4"/>
      <c r="H9" s="4"/>
      <c r="I9" s="4"/>
      <c r="J9" s="4" t="s">
        <v>18</v>
      </c>
      <c r="K9" s="4"/>
      <c r="L9" s="4"/>
      <c r="M9" s="4"/>
      <c r="N9" s="5" t="s">
        <v>628</v>
      </c>
      <c r="O9" s="410" t="s">
        <v>629</v>
      </c>
      <c r="P9" s="5" t="s">
        <v>630</v>
      </c>
      <c r="Q9" s="437" t="s">
        <v>628</v>
      </c>
      <c r="R9" s="549" t="s">
        <v>635</v>
      </c>
      <c r="S9" s="549" t="s">
        <v>628</v>
      </c>
      <c r="T9" s="2"/>
    </row>
    <row r="10" spans="1:20" ht="12.75">
      <c r="A10" s="4" t="s">
        <v>19</v>
      </c>
      <c r="B10" s="4"/>
      <c r="C10" s="4" t="s">
        <v>20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5" t="s">
        <v>166</v>
      </c>
      <c r="O10" s="411">
        <v>2015</v>
      </c>
      <c r="P10" s="5" t="s">
        <v>167</v>
      </c>
      <c r="Q10" s="438" t="s">
        <v>167</v>
      </c>
      <c r="R10" s="550" t="s">
        <v>642</v>
      </c>
      <c r="S10" s="551" t="s">
        <v>643</v>
      </c>
      <c r="T10" s="2"/>
    </row>
    <row r="11" spans="1:20" ht="12.75">
      <c r="A11" s="4" t="s">
        <v>21</v>
      </c>
      <c r="B11" s="4"/>
      <c r="C11" s="674" t="s">
        <v>236</v>
      </c>
      <c r="D11" s="675"/>
      <c r="E11" s="675"/>
      <c r="F11" s="675"/>
      <c r="G11" s="675"/>
      <c r="H11" s="675"/>
      <c r="I11" s="675"/>
      <c r="J11" s="4" t="s">
        <v>46</v>
      </c>
      <c r="K11" s="4"/>
      <c r="L11" s="4" t="s">
        <v>48</v>
      </c>
      <c r="M11" s="4"/>
      <c r="N11" s="6">
        <v>1</v>
      </c>
      <c r="O11" s="301">
        <v>2</v>
      </c>
      <c r="P11" s="6">
        <v>3</v>
      </c>
      <c r="Q11" s="439">
        <v>4</v>
      </c>
      <c r="R11" s="549">
        <v>5</v>
      </c>
      <c r="S11" s="549">
        <v>6</v>
      </c>
      <c r="T11" s="2"/>
    </row>
    <row r="12" spans="1:20" ht="12.75">
      <c r="A12" s="4" t="s">
        <v>22</v>
      </c>
      <c r="B12" s="4"/>
      <c r="C12" s="4"/>
      <c r="D12" s="4"/>
      <c r="E12" s="4"/>
      <c r="F12" s="4"/>
      <c r="G12" s="4"/>
      <c r="H12" s="4"/>
      <c r="I12" s="4"/>
      <c r="J12" s="4" t="s">
        <v>47</v>
      </c>
      <c r="K12" s="4" t="s">
        <v>23</v>
      </c>
      <c r="L12" s="4" t="s">
        <v>49</v>
      </c>
      <c r="M12" s="4"/>
      <c r="N12" s="6"/>
      <c r="O12" s="301"/>
      <c r="P12" s="7"/>
      <c r="Q12" s="440"/>
      <c r="R12" s="552"/>
      <c r="S12" s="552"/>
      <c r="T12" s="2"/>
    </row>
    <row r="13" spans="1:20" ht="12.75">
      <c r="A13" s="8"/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/>
      <c r="K13" s="8" t="s">
        <v>24</v>
      </c>
      <c r="L13" s="8"/>
      <c r="M13" s="8"/>
      <c r="N13" s="8"/>
      <c r="O13" s="302"/>
      <c r="P13" s="8"/>
      <c r="Q13" s="441"/>
      <c r="R13" s="553"/>
      <c r="S13" s="553"/>
      <c r="T13" s="2"/>
    </row>
    <row r="14" spans="1:2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9" t="s">
        <v>116</v>
      </c>
      <c r="L14" s="9" t="s">
        <v>115</v>
      </c>
      <c r="M14" s="10"/>
      <c r="N14" s="10"/>
      <c r="O14" s="303"/>
      <c r="P14" s="10"/>
      <c r="Q14" s="442"/>
      <c r="R14" s="554"/>
      <c r="S14" s="554"/>
      <c r="T14" s="2"/>
    </row>
    <row r="15" spans="1:2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2" t="s">
        <v>70</v>
      </c>
      <c r="L15" s="11" t="s">
        <v>71</v>
      </c>
      <c r="M15" s="11"/>
      <c r="N15" s="11"/>
      <c r="O15" s="304"/>
      <c r="P15" s="11"/>
      <c r="Q15" s="443"/>
      <c r="R15" s="555"/>
      <c r="S15" s="555"/>
      <c r="T15" s="2"/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>
        <v>100</v>
      </c>
      <c r="K16" s="1" t="s">
        <v>72</v>
      </c>
      <c r="L16" s="1" t="s">
        <v>37</v>
      </c>
      <c r="M16" s="1"/>
      <c r="N16" s="1"/>
      <c r="O16" s="300"/>
      <c r="P16" s="3"/>
      <c r="Q16" s="436"/>
      <c r="R16" s="548"/>
      <c r="S16" s="548"/>
      <c r="T16" s="2"/>
    </row>
    <row r="17" spans="1:20" ht="12.75">
      <c r="A17" s="10" t="s">
        <v>137</v>
      </c>
      <c r="B17" s="10"/>
      <c r="C17" s="10"/>
      <c r="D17" s="10"/>
      <c r="E17" s="10"/>
      <c r="F17" s="10"/>
      <c r="G17" s="10"/>
      <c r="H17" s="10"/>
      <c r="I17" s="10"/>
      <c r="J17" s="10"/>
      <c r="K17" s="13" t="s">
        <v>53</v>
      </c>
      <c r="L17" s="13" t="s">
        <v>51</v>
      </c>
      <c r="M17" s="13"/>
      <c r="N17" s="10"/>
      <c r="O17" s="303"/>
      <c r="P17" s="10"/>
      <c r="Q17" s="442"/>
      <c r="R17" s="554"/>
      <c r="S17" s="554"/>
      <c r="T17" s="2"/>
    </row>
    <row r="18" spans="1:20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3" t="s">
        <v>54</v>
      </c>
      <c r="L18" s="13" t="s">
        <v>52</v>
      </c>
      <c r="M18" s="13"/>
      <c r="N18" s="10"/>
      <c r="O18" s="303"/>
      <c r="P18" s="10"/>
      <c r="Q18" s="442"/>
      <c r="R18" s="554"/>
      <c r="S18" s="554"/>
      <c r="T18" s="2"/>
    </row>
    <row r="19" spans="1:20" ht="12.75">
      <c r="A19" s="14" t="s">
        <v>239</v>
      </c>
      <c r="B19" s="15"/>
      <c r="C19" s="15"/>
      <c r="D19" s="15"/>
      <c r="E19" s="15"/>
      <c r="F19" s="15"/>
      <c r="G19" s="15"/>
      <c r="H19" s="15"/>
      <c r="I19" s="15"/>
      <c r="J19" s="15"/>
      <c r="K19" s="16" t="s">
        <v>53</v>
      </c>
      <c r="L19" s="16" t="s">
        <v>411</v>
      </c>
      <c r="M19" s="16"/>
      <c r="N19" s="15"/>
      <c r="O19" s="305"/>
      <c r="P19" s="15"/>
      <c r="Q19" s="444"/>
      <c r="R19" s="556"/>
      <c r="S19" s="556"/>
      <c r="T19" s="2"/>
    </row>
    <row r="20" spans="1:20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7"/>
      <c r="L20" s="18" t="s">
        <v>237</v>
      </c>
      <c r="M20" s="17"/>
      <c r="N20" s="15"/>
      <c r="O20" s="305"/>
      <c r="P20" s="15"/>
      <c r="Q20" s="444"/>
      <c r="R20" s="556"/>
      <c r="S20" s="556"/>
      <c r="T20" s="2"/>
    </row>
    <row r="21" spans="1:20" ht="12.75">
      <c r="A21" s="19" t="s">
        <v>238</v>
      </c>
      <c r="B21" s="19"/>
      <c r="C21" s="19"/>
      <c r="D21" s="19"/>
      <c r="E21" s="19"/>
      <c r="F21" s="19"/>
      <c r="G21" s="19"/>
      <c r="H21" s="19"/>
      <c r="I21" s="19"/>
      <c r="J21" s="19">
        <v>111</v>
      </c>
      <c r="K21" s="20" t="s">
        <v>55</v>
      </c>
      <c r="L21" s="644" t="s">
        <v>254</v>
      </c>
      <c r="M21" s="644"/>
      <c r="N21" s="21"/>
      <c r="O21" s="302"/>
      <c r="P21" s="8"/>
      <c r="Q21" s="441"/>
      <c r="R21" s="553"/>
      <c r="S21" s="553"/>
      <c r="T21" s="2"/>
    </row>
    <row r="22" spans="1:20" ht="12.75">
      <c r="A22" s="19" t="s">
        <v>238</v>
      </c>
      <c r="B22" s="19">
        <v>1</v>
      </c>
      <c r="C22" s="19"/>
      <c r="D22" s="19">
        <v>3</v>
      </c>
      <c r="E22" s="19"/>
      <c r="F22" s="19">
        <v>5</v>
      </c>
      <c r="G22" s="19"/>
      <c r="H22" s="19"/>
      <c r="I22" s="19"/>
      <c r="J22" s="19">
        <v>111</v>
      </c>
      <c r="K22" s="23">
        <v>3</v>
      </c>
      <c r="L22" s="23" t="s">
        <v>0</v>
      </c>
      <c r="M22" s="23"/>
      <c r="N22" s="24">
        <f>N23+N36</f>
        <v>272910</v>
      </c>
      <c r="O22" s="306">
        <f>O23+O36</f>
        <v>287000</v>
      </c>
      <c r="P22" s="24">
        <f>P23+P36</f>
        <v>293000</v>
      </c>
      <c r="Q22" s="445">
        <f>Q23+Q36</f>
        <v>286886</v>
      </c>
      <c r="R22" s="557">
        <f>Q22/N22</f>
        <v>1.0512110219486277</v>
      </c>
      <c r="S22" s="557">
        <f>Q22/P22</f>
        <v>0.9791331058020478</v>
      </c>
      <c r="T22" s="2"/>
    </row>
    <row r="23" spans="1:20" ht="12.75">
      <c r="A23" s="19" t="s">
        <v>238</v>
      </c>
      <c r="B23" s="19">
        <v>1</v>
      </c>
      <c r="C23" s="19"/>
      <c r="D23" s="19">
        <v>3</v>
      </c>
      <c r="E23" s="19"/>
      <c r="F23" s="19">
        <v>5</v>
      </c>
      <c r="G23" s="19"/>
      <c r="H23" s="19"/>
      <c r="I23" s="19"/>
      <c r="J23" s="19">
        <v>111</v>
      </c>
      <c r="K23" s="26">
        <v>32</v>
      </c>
      <c r="L23" s="27" t="s">
        <v>5</v>
      </c>
      <c r="M23" s="28"/>
      <c r="N23" s="29">
        <f>N24+N26</f>
        <v>272910</v>
      </c>
      <c r="O23" s="306">
        <f>O24+O26</f>
        <v>287000</v>
      </c>
      <c r="P23" s="29">
        <f>P24+P26</f>
        <v>293000</v>
      </c>
      <c r="Q23" s="446">
        <f>Q24+Q26</f>
        <v>286886</v>
      </c>
      <c r="R23" s="557">
        <f aca="true" t="shared" si="0" ref="R23:R38">Q23/N23</f>
        <v>1.0512110219486277</v>
      </c>
      <c r="S23" s="557">
        <f aca="true" t="shared" si="1" ref="S23:S38">Q23/P23</f>
        <v>0.9791331058020478</v>
      </c>
      <c r="T23" s="2"/>
    </row>
    <row r="24" spans="1:20" ht="12.75">
      <c r="A24" s="19" t="s">
        <v>238</v>
      </c>
      <c r="B24" s="19">
        <v>1</v>
      </c>
      <c r="C24" s="19"/>
      <c r="D24" s="19">
        <v>3</v>
      </c>
      <c r="E24" s="19"/>
      <c r="F24" s="19">
        <v>5</v>
      </c>
      <c r="G24" s="19"/>
      <c r="H24" s="19"/>
      <c r="I24" s="19"/>
      <c r="J24" s="19">
        <v>111</v>
      </c>
      <c r="K24" s="23">
        <v>323</v>
      </c>
      <c r="L24" s="657" t="s">
        <v>7</v>
      </c>
      <c r="M24" s="658"/>
      <c r="N24" s="51">
        <f>N25</f>
        <v>17703</v>
      </c>
      <c r="O24" s="306">
        <f>O25</f>
        <v>25000</v>
      </c>
      <c r="P24" s="51">
        <f>P25</f>
        <v>35000</v>
      </c>
      <c r="Q24" s="445">
        <f>Q25</f>
        <v>38518</v>
      </c>
      <c r="R24" s="557">
        <f t="shared" si="0"/>
        <v>2.175789414223578</v>
      </c>
      <c r="S24" s="557">
        <f t="shared" si="1"/>
        <v>1.1005142857142858</v>
      </c>
      <c r="T24" s="2"/>
    </row>
    <row r="25" spans="1:20" ht="12.75">
      <c r="A25" s="19" t="s">
        <v>238</v>
      </c>
      <c r="B25" s="19">
        <v>1</v>
      </c>
      <c r="C25" s="19"/>
      <c r="D25" s="19">
        <v>3</v>
      </c>
      <c r="E25" s="19"/>
      <c r="F25" s="19">
        <v>5</v>
      </c>
      <c r="G25" s="19"/>
      <c r="H25" s="19"/>
      <c r="I25" s="19"/>
      <c r="J25" s="19">
        <v>111</v>
      </c>
      <c r="K25" s="26">
        <v>3233</v>
      </c>
      <c r="L25" s="26" t="s">
        <v>75</v>
      </c>
      <c r="M25" s="26"/>
      <c r="N25" s="32">
        <v>17703</v>
      </c>
      <c r="O25" s="306">
        <v>25000</v>
      </c>
      <c r="P25" s="32">
        <v>35000</v>
      </c>
      <c r="Q25" s="446">
        <v>38518</v>
      </c>
      <c r="R25" s="557">
        <f t="shared" si="0"/>
        <v>2.175789414223578</v>
      </c>
      <c r="S25" s="557">
        <f t="shared" si="1"/>
        <v>1.1005142857142858</v>
      </c>
      <c r="T25" s="2"/>
    </row>
    <row r="26" spans="1:20" ht="12.75">
      <c r="A26" s="19" t="s">
        <v>238</v>
      </c>
      <c r="B26" s="19">
        <v>1</v>
      </c>
      <c r="C26" s="19"/>
      <c r="D26" s="19">
        <v>3</v>
      </c>
      <c r="E26" s="19"/>
      <c r="F26" s="19">
        <v>5</v>
      </c>
      <c r="G26" s="19"/>
      <c r="H26" s="19"/>
      <c r="I26" s="19"/>
      <c r="J26" s="19">
        <v>111</v>
      </c>
      <c r="K26" s="23">
        <v>329</v>
      </c>
      <c r="L26" s="657" t="s">
        <v>34</v>
      </c>
      <c r="M26" s="658"/>
      <c r="N26" s="51">
        <f>N27+N28+N29+N30+N31+N32+N33+N34+N35</f>
        <v>255207</v>
      </c>
      <c r="O26" s="306">
        <f>O27+O28+O29+O30+O31+O32+O33+O34+O35</f>
        <v>262000</v>
      </c>
      <c r="P26" s="51">
        <f>P27+P28+P29+P30+P31+P32+P33+P34+P35</f>
        <v>258000</v>
      </c>
      <c r="Q26" s="445">
        <f>Q27+Q28+Q29+Q30+Q31+Q32+Q33+Q34+Q35</f>
        <v>248368</v>
      </c>
      <c r="R26" s="557">
        <f t="shared" si="0"/>
        <v>0.9732021457091694</v>
      </c>
      <c r="S26" s="557">
        <f t="shared" si="1"/>
        <v>0.9626666666666667</v>
      </c>
      <c r="T26" s="34"/>
    </row>
    <row r="27" spans="1:20" ht="12.75">
      <c r="A27" s="19" t="s">
        <v>238</v>
      </c>
      <c r="B27" s="19">
        <v>1</v>
      </c>
      <c r="C27" s="19"/>
      <c r="D27" s="19">
        <v>3</v>
      </c>
      <c r="E27" s="19"/>
      <c r="F27" s="19">
        <v>5</v>
      </c>
      <c r="G27" s="19"/>
      <c r="H27" s="19"/>
      <c r="I27" s="19"/>
      <c r="J27" s="19">
        <v>111</v>
      </c>
      <c r="K27" s="26">
        <v>3291</v>
      </c>
      <c r="L27" s="30" t="s">
        <v>420</v>
      </c>
      <c r="M27" s="31"/>
      <c r="N27" s="29">
        <v>199012</v>
      </c>
      <c r="O27" s="306">
        <v>190000</v>
      </c>
      <c r="P27" s="29">
        <v>191000</v>
      </c>
      <c r="Q27" s="446">
        <v>192072</v>
      </c>
      <c r="R27" s="557">
        <f t="shared" si="0"/>
        <v>0.9651277309910961</v>
      </c>
      <c r="S27" s="557">
        <f t="shared" si="1"/>
        <v>1.005612565445026</v>
      </c>
      <c r="T27" s="34"/>
    </row>
    <row r="28" spans="1:20" ht="12.75">
      <c r="A28" s="19" t="s">
        <v>238</v>
      </c>
      <c r="B28" s="19">
        <v>1</v>
      </c>
      <c r="C28" s="19"/>
      <c r="D28" s="19">
        <v>3</v>
      </c>
      <c r="E28" s="19"/>
      <c r="F28" s="19">
        <v>5</v>
      </c>
      <c r="G28" s="19"/>
      <c r="H28" s="19"/>
      <c r="I28" s="19"/>
      <c r="J28" s="19">
        <v>111</v>
      </c>
      <c r="K28" s="35">
        <v>3291</v>
      </c>
      <c r="L28" s="35" t="s">
        <v>539</v>
      </c>
      <c r="M28" s="35"/>
      <c r="N28" s="36">
        <v>0</v>
      </c>
      <c r="O28" s="307">
        <v>40000</v>
      </c>
      <c r="P28" s="36">
        <v>35000</v>
      </c>
      <c r="Q28" s="447">
        <v>34164</v>
      </c>
      <c r="R28" s="557" t="e">
        <f t="shared" si="0"/>
        <v>#DIV/0!</v>
      </c>
      <c r="S28" s="557">
        <f t="shared" si="1"/>
        <v>0.9761142857142857</v>
      </c>
      <c r="T28" s="2"/>
    </row>
    <row r="29" spans="1:20" ht="12.75">
      <c r="A29" s="19" t="s">
        <v>238</v>
      </c>
      <c r="B29" s="19">
        <v>1</v>
      </c>
      <c r="C29" s="19"/>
      <c r="D29" s="19">
        <v>3</v>
      </c>
      <c r="E29" s="19"/>
      <c r="F29" s="19">
        <v>5</v>
      </c>
      <c r="G29" s="19"/>
      <c r="H29" s="19"/>
      <c r="I29" s="19"/>
      <c r="J29" s="19">
        <v>111</v>
      </c>
      <c r="K29" s="35">
        <v>3291</v>
      </c>
      <c r="L29" s="35" t="s">
        <v>552</v>
      </c>
      <c r="M29" s="35"/>
      <c r="N29" s="36">
        <v>0</v>
      </c>
      <c r="O29" s="307">
        <v>0</v>
      </c>
      <c r="P29" s="36">
        <v>0</v>
      </c>
      <c r="Q29" s="447">
        <v>0</v>
      </c>
      <c r="R29" s="557" t="e">
        <f t="shared" si="0"/>
        <v>#DIV/0!</v>
      </c>
      <c r="S29" s="557" t="e">
        <f t="shared" si="1"/>
        <v>#DIV/0!</v>
      </c>
      <c r="T29" s="2"/>
    </row>
    <row r="30" spans="1:20" ht="12.75" hidden="1">
      <c r="A30" s="19" t="s">
        <v>238</v>
      </c>
      <c r="B30" s="19">
        <v>1</v>
      </c>
      <c r="C30" s="19"/>
      <c r="D30" s="19">
        <v>3</v>
      </c>
      <c r="E30" s="19"/>
      <c r="F30" s="19">
        <v>5</v>
      </c>
      <c r="G30" s="19"/>
      <c r="H30" s="19"/>
      <c r="I30" s="19"/>
      <c r="J30" s="19">
        <v>111</v>
      </c>
      <c r="K30" s="35">
        <v>3291</v>
      </c>
      <c r="L30" s="670" t="s">
        <v>177</v>
      </c>
      <c r="M30" s="671"/>
      <c r="N30" s="36"/>
      <c r="O30" s="307"/>
      <c r="P30" s="36"/>
      <c r="Q30" s="447"/>
      <c r="R30" s="557" t="e">
        <f t="shared" si="0"/>
        <v>#DIV/0!</v>
      </c>
      <c r="S30" s="557" t="e">
        <f t="shared" si="1"/>
        <v>#DIV/0!</v>
      </c>
      <c r="T30" s="2"/>
    </row>
    <row r="31" spans="1:20" ht="12.75" hidden="1">
      <c r="A31" s="19" t="s">
        <v>238</v>
      </c>
      <c r="B31" s="19">
        <v>1</v>
      </c>
      <c r="C31" s="19"/>
      <c r="D31" s="19">
        <v>3</v>
      </c>
      <c r="E31" s="19"/>
      <c r="F31" s="19">
        <v>5</v>
      </c>
      <c r="G31" s="19"/>
      <c r="H31" s="19"/>
      <c r="I31" s="19"/>
      <c r="J31" s="19">
        <v>111</v>
      </c>
      <c r="K31" s="35">
        <v>3291</v>
      </c>
      <c r="L31" s="35" t="s">
        <v>519</v>
      </c>
      <c r="M31" s="35"/>
      <c r="N31" s="37">
        <v>0</v>
      </c>
      <c r="O31" s="307">
        <v>0</v>
      </c>
      <c r="P31" s="37">
        <v>0</v>
      </c>
      <c r="Q31" s="447">
        <v>0</v>
      </c>
      <c r="R31" s="557" t="e">
        <f t="shared" si="0"/>
        <v>#DIV/0!</v>
      </c>
      <c r="S31" s="557" t="e">
        <f t="shared" si="1"/>
        <v>#DIV/0!</v>
      </c>
      <c r="T31" s="2"/>
    </row>
    <row r="32" spans="1:20" ht="12.75">
      <c r="A32" s="19" t="s">
        <v>238</v>
      </c>
      <c r="B32" s="19">
        <v>1</v>
      </c>
      <c r="C32" s="19"/>
      <c r="D32" s="19">
        <v>3</v>
      </c>
      <c r="E32" s="19"/>
      <c r="F32" s="19">
        <v>5</v>
      </c>
      <c r="G32" s="19"/>
      <c r="H32" s="19"/>
      <c r="I32" s="19"/>
      <c r="J32" s="19">
        <v>111</v>
      </c>
      <c r="K32" s="35">
        <v>3291</v>
      </c>
      <c r="L32" s="35" t="s">
        <v>187</v>
      </c>
      <c r="M32" s="35"/>
      <c r="N32" s="37">
        <v>34088</v>
      </c>
      <c r="O32" s="307">
        <v>0</v>
      </c>
      <c r="P32" s="37">
        <v>0</v>
      </c>
      <c r="Q32" s="447">
        <v>0</v>
      </c>
      <c r="R32" s="557">
        <f t="shared" si="0"/>
        <v>0</v>
      </c>
      <c r="S32" s="557" t="e">
        <f t="shared" si="1"/>
        <v>#DIV/0!</v>
      </c>
      <c r="T32" s="2"/>
    </row>
    <row r="33" spans="1:20" ht="12.75" hidden="1">
      <c r="A33" s="19" t="s">
        <v>238</v>
      </c>
      <c r="B33" s="19">
        <v>1</v>
      </c>
      <c r="C33" s="19"/>
      <c r="D33" s="19">
        <v>3</v>
      </c>
      <c r="E33" s="19"/>
      <c r="F33" s="19">
        <v>5</v>
      </c>
      <c r="G33" s="19"/>
      <c r="H33" s="19"/>
      <c r="I33" s="19"/>
      <c r="J33" s="19">
        <v>111</v>
      </c>
      <c r="K33" s="35">
        <v>3293</v>
      </c>
      <c r="L33" s="670" t="s">
        <v>76</v>
      </c>
      <c r="M33" s="671"/>
      <c r="N33" s="38"/>
      <c r="O33" s="308"/>
      <c r="P33" s="38"/>
      <c r="Q33" s="448"/>
      <c r="R33" s="557" t="e">
        <f t="shared" si="0"/>
        <v>#DIV/0!</v>
      </c>
      <c r="S33" s="557" t="e">
        <f t="shared" si="1"/>
        <v>#DIV/0!</v>
      </c>
      <c r="T33" s="34"/>
    </row>
    <row r="34" spans="1:20" ht="12.75">
      <c r="A34" s="19" t="s">
        <v>238</v>
      </c>
      <c r="B34" s="19">
        <v>1</v>
      </c>
      <c r="C34" s="19"/>
      <c r="D34" s="19">
        <v>3</v>
      </c>
      <c r="E34" s="19"/>
      <c r="F34" s="19">
        <v>5</v>
      </c>
      <c r="G34" s="19"/>
      <c r="H34" s="19"/>
      <c r="I34" s="19"/>
      <c r="J34" s="19">
        <v>111</v>
      </c>
      <c r="K34" s="26">
        <v>3291</v>
      </c>
      <c r="L34" s="26" t="s">
        <v>77</v>
      </c>
      <c r="M34" s="26"/>
      <c r="N34" s="32">
        <v>22107</v>
      </c>
      <c r="O34" s="306">
        <v>32000</v>
      </c>
      <c r="P34" s="32">
        <v>32000</v>
      </c>
      <c r="Q34" s="446">
        <v>22132</v>
      </c>
      <c r="R34" s="557">
        <f t="shared" si="0"/>
        <v>1.0011308635273894</v>
      </c>
      <c r="S34" s="557">
        <f t="shared" si="1"/>
        <v>0.691625</v>
      </c>
      <c r="T34" s="2"/>
    </row>
    <row r="35" spans="1:20" ht="12.75" hidden="1">
      <c r="A35" s="2" t="s">
        <v>138</v>
      </c>
      <c r="B35" s="2"/>
      <c r="C35" s="2"/>
      <c r="D35" s="19">
        <v>3</v>
      </c>
      <c r="E35" s="2"/>
      <c r="F35" s="19">
        <v>5</v>
      </c>
      <c r="G35" s="2"/>
      <c r="H35" s="2"/>
      <c r="I35" s="2"/>
      <c r="J35" s="2">
        <v>111</v>
      </c>
      <c r="K35" s="39">
        <v>3291</v>
      </c>
      <c r="L35" s="40" t="s">
        <v>192</v>
      </c>
      <c r="M35" s="41"/>
      <c r="N35" s="32"/>
      <c r="O35" s="306"/>
      <c r="P35" s="32"/>
      <c r="Q35" s="446"/>
      <c r="R35" s="557" t="e">
        <f t="shared" si="0"/>
        <v>#DIV/0!</v>
      </c>
      <c r="S35" s="557" t="e">
        <f t="shared" si="1"/>
        <v>#DIV/0!</v>
      </c>
      <c r="T35" s="2"/>
    </row>
    <row r="36" spans="1:20" ht="12.75">
      <c r="A36" s="2" t="s">
        <v>138</v>
      </c>
      <c r="B36" s="2">
        <v>1</v>
      </c>
      <c r="C36" s="2"/>
      <c r="D36" s="19">
        <v>3</v>
      </c>
      <c r="E36" s="2"/>
      <c r="F36" s="19">
        <v>5</v>
      </c>
      <c r="G36" s="2"/>
      <c r="H36" s="2"/>
      <c r="I36" s="2"/>
      <c r="J36" s="2">
        <v>111</v>
      </c>
      <c r="K36" s="35">
        <v>38</v>
      </c>
      <c r="L36" s="42" t="s">
        <v>107</v>
      </c>
      <c r="M36" s="81"/>
      <c r="N36" s="36">
        <f>N37</f>
        <v>0</v>
      </c>
      <c r="O36" s="307">
        <f aca="true" t="shared" si="2" ref="O36:Q37">O37</f>
        <v>0</v>
      </c>
      <c r="P36" s="36">
        <f t="shared" si="2"/>
        <v>0</v>
      </c>
      <c r="Q36" s="447">
        <f t="shared" si="2"/>
        <v>0</v>
      </c>
      <c r="R36" s="557" t="e">
        <f t="shared" si="0"/>
        <v>#DIV/0!</v>
      </c>
      <c r="S36" s="557" t="e">
        <f t="shared" si="1"/>
        <v>#DIV/0!</v>
      </c>
      <c r="T36" s="2"/>
    </row>
    <row r="37" spans="1:20" ht="12.75">
      <c r="A37" s="2" t="s">
        <v>138</v>
      </c>
      <c r="B37" s="2">
        <v>1</v>
      </c>
      <c r="C37" s="2"/>
      <c r="D37" s="19">
        <v>3</v>
      </c>
      <c r="E37" s="2"/>
      <c r="F37" s="19">
        <v>5</v>
      </c>
      <c r="G37" s="2"/>
      <c r="H37" s="2"/>
      <c r="I37" s="2"/>
      <c r="J37" s="2">
        <v>111</v>
      </c>
      <c r="K37" s="190">
        <v>381</v>
      </c>
      <c r="L37" s="191" t="s">
        <v>99</v>
      </c>
      <c r="M37" s="192"/>
      <c r="N37" s="82">
        <f>N38</f>
        <v>0</v>
      </c>
      <c r="O37" s="307">
        <f t="shared" si="2"/>
        <v>0</v>
      </c>
      <c r="P37" s="82">
        <f t="shared" si="2"/>
        <v>0</v>
      </c>
      <c r="Q37" s="449">
        <f t="shared" si="2"/>
        <v>0</v>
      </c>
      <c r="R37" s="557" t="e">
        <f t="shared" si="0"/>
        <v>#DIV/0!</v>
      </c>
      <c r="S37" s="557" t="e">
        <f t="shared" si="1"/>
        <v>#DIV/0!</v>
      </c>
      <c r="T37" s="2"/>
    </row>
    <row r="38" spans="1:20" ht="13.5" thickBot="1">
      <c r="A38" s="2" t="s">
        <v>138</v>
      </c>
      <c r="B38" s="2">
        <v>1</v>
      </c>
      <c r="C38" s="2"/>
      <c r="D38" s="19">
        <v>3</v>
      </c>
      <c r="E38" s="2"/>
      <c r="F38" s="19">
        <v>5</v>
      </c>
      <c r="G38" s="2"/>
      <c r="H38" s="2"/>
      <c r="I38" s="2"/>
      <c r="J38" s="2">
        <v>111</v>
      </c>
      <c r="K38" s="52">
        <v>3811</v>
      </c>
      <c r="L38" s="193" t="s">
        <v>188</v>
      </c>
      <c r="M38" s="194"/>
      <c r="N38" s="53">
        <v>0</v>
      </c>
      <c r="O38" s="309">
        <v>0</v>
      </c>
      <c r="P38" s="53">
        <v>0</v>
      </c>
      <c r="Q38" s="450">
        <v>0</v>
      </c>
      <c r="R38" s="557" t="e">
        <f t="shared" si="0"/>
        <v>#DIV/0!</v>
      </c>
      <c r="S38" s="557" t="e">
        <f t="shared" si="1"/>
        <v>#DIV/0!</v>
      </c>
      <c r="T38" s="2"/>
    </row>
    <row r="39" spans="1:20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43"/>
      <c r="L39" s="44" t="s">
        <v>124</v>
      </c>
      <c r="M39" s="44"/>
      <c r="N39" s="45">
        <f>N22</f>
        <v>272910</v>
      </c>
      <c r="O39" s="310">
        <f>O22</f>
        <v>287000</v>
      </c>
      <c r="P39" s="45">
        <f>P22</f>
        <v>293000</v>
      </c>
      <c r="Q39" s="451">
        <f>Q22</f>
        <v>286886</v>
      </c>
      <c r="R39" s="558">
        <f>Q39/N39</f>
        <v>1.0512110219486277</v>
      </c>
      <c r="S39" s="558">
        <f>Q39/P39</f>
        <v>0.9791331058020478</v>
      </c>
      <c r="T39" s="2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46"/>
      <c r="L40" s="47"/>
      <c r="M40" s="47"/>
      <c r="N40" s="48"/>
      <c r="O40" s="311"/>
      <c r="P40" s="48"/>
      <c r="Q40" s="452"/>
      <c r="R40" s="559"/>
      <c r="S40" s="559"/>
      <c r="T40" s="2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2" t="s">
        <v>193</v>
      </c>
      <c r="L41" s="11" t="s">
        <v>56</v>
      </c>
      <c r="M41" s="11"/>
      <c r="N41" s="11"/>
      <c r="O41" s="304"/>
      <c r="P41" s="11"/>
      <c r="Q41" s="443"/>
      <c r="R41" s="560"/>
      <c r="S41" s="560"/>
      <c r="T41" s="2"/>
    </row>
    <row r="42" spans="1:20" ht="12.75">
      <c r="A42" s="20" t="s">
        <v>240</v>
      </c>
      <c r="B42" s="8"/>
      <c r="C42" s="8"/>
      <c r="D42" s="8"/>
      <c r="E42" s="8"/>
      <c r="F42" s="8"/>
      <c r="G42" s="8"/>
      <c r="H42" s="8"/>
      <c r="I42" s="8"/>
      <c r="J42" s="8">
        <v>111</v>
      </c>
      <c r="K42" s="8" t="s">
        <v>55</v>
      </c>
      <c r="L42" s="644" t="s">
        <v>388</v>
      </c>
      <c r="M42" s="644"/>
      <c r="N42" s="21"/>
      <c r="O42" s="302"/>
      <c r="P42" s="676"/>
      <c r="Q42" s="676"/>
      <c r="R42" s="636"/>
      <c r="S42" s="636"/>
      <c r="T42" s="2"/>
    </row>
    <row r="43" spans="1:20" ht="12.75">
      <c r="A43" s="19" t="s">
        <v>240</v>
      </c>
      <c r="B43" s="19">
        <v>1</v>
      </c>
      <c r="C43" s="19"/>
      <c r="D43" s="19">
        <v>3</v>
      </c>
      <c r="E43" s="19"/>
      <c r="F43" s="19">
        <v>5</v>
      </c>
      <c r="G43" s="19"/>
      <c r="H43" s="19"/>
      <c r="I43" s="19"/>
      <c r="J43" s="19">
        <v>111</v>
      </c>
      <c r="K43" s="23">
        <v>3</v>
      </c>
      <c r="L43" s="657" t="s">
        <v>0</v>
      </c>
      <c r="M43" s="658"/>
      <c r="N43" s="51">
        <f>N44</f>
        <v>3022</v>
      </c>
      <c r="O43" s="306">
        <f>O44</f>
        <v>40000</v>
      </c>
      <c r="P43" s="51">
        <f>P44</f>
        <v>0</v>
      </c>
      <c r="Q43" s="445">
        <f>Q44</f>
        <v>0</v>
      </c>
      <c r="R43" s="561">
        <f>Q43/N43</f>
        <v>0</v>
      </c>
      <c r="S43" s="561" t="e">
        <f>Q43/P43</f>
        <v>#DIV/0!</v>
      </c>
      <c r="T43" s="2"/>
    </row>
    <row r="44" spans="1:20" ht="12.75">
      <c r="A44" s="19" t="s">
        <v>240</v>
      </c>
      <c r="B44" s="19">
        <v>1</v>
      </c>
      <c r="C44" s="19"/>
      <c r="D44" s="19">
        <v>3</v>
      </c>
      <c r="E44" s="19"/>
      <c r="F44" s="19">
        <v>5</v>
      </c>
      <c r="G44" s="19"/>
      <c r="H44" s="19"/>
      <c r="I44" s="19"/>
      <c r="J44" s="19">
        <v>111</v>
      </c>
      <c r="K44" s="26">
        <v>32</v>
      </c>
      <c r="L44" s="670" t="s">
        <v>5</v>
      </c>
      <c r="M44" s="671"/>
      <c r="N44" s="51">
        <f>N45+N47+N49</f>
        <v>3022</v>
      </c>
      <c r="O44" s="306">
        <f>O45+O47+O49</f>
        <v>40000</v>
      </c>
      <c r="P44" s="29">
        <f>P45+P47+P49</f>
        <v>0</v>
      </c>
      <c r="Q44" s="446">
        <f>Q45+Q47+Q49</f>
        <v>0</v>
      </c>
      <c r="R44" s="561">
        <f aca="true" t="shared" si="3" ref="R44:R50">Q44/N44</f>
        <v>0</v>
      </c>
      <c r="S44" s="561" t="e">
        <f aca="true" t="shared" si="4" ref="S44:S50">Q44/P44</f>
        <v>#DIV/0!</v>
      </c>
      <c r="T44" s="2"/>
    </row>
    <row r="45" spans="1:20" ht="12.75">
      <c r="A45" s="19" t="s">
        <v>240</v>
      </c>
      <c r="B45" s="19">
        <v>1</v>
      </c>
      <c r="C45" s="19"/>
      <c r="D45" s="19">
        <v>3</v>
      </c>
      <c r="E45" s="19"/>
      <c r="F45" s="19">
        <v>5</v>
      </c>
      <c r="G45" s="19"/>
      <c r="H45" s="19"/>
      <c r="I45" s="19"/>
      <c r="J45" s="19">
        <v>111</v>
      </c>
      <c r="K45" s="190">
        <v>322</v>
      </c>
      <c r="L45" s="657" t="s">
        <v>26</v>
      </c>
      <c r="M45" s="658"/>
      <c r="N45" s="82">
        <f>N46</f>
        <v>0</v>
      </c>
      <c r="O45" s="307">
        <f>O46</f>
        <v>10000</v>
      </c>
      <c r="P45" s="82">
        <f>P46</f>
        <v>0</v>
      </c>
      <c r="Q45" s="449">
        <f>Q46</f>
        <v>0</v>
      </c>
      <c r="R45" s="561" t="e">
        <f t="shared" si="3"/>
        <v>#DIV/0!</v>
      </c>
      <c r="S45" s="561" t="e">
        <f t="shared" si="4"/>
        <v>#DIV/0!</v>
      </c>
      <c r="T45" s="2"/>
    </row>
    <row r="46" spans="1:20" ht="12.75">
      <c r="A46" s="19" t="s">
        <v>240</v>
      </c>
      <c r="B46" s="19">
        <v>1</v>
      </c>
      <c r="C46" s="19"/>
      <c r="D46" s="19">
        <v>3</v>
      </c>
      <c r="E46" s="19"/>
      <c r="F46" s="19">
        <v>5</v>
      </c>
      <c r="G46" s="19"/>
      <c r="H46" s="19"/>
      <c r="I46" s="19"/>
      <c r="J46" s="19">
        <v>111</v>
      </c>
      <c r="K46" s="35">
        <v>3221</v>
      </c>
      <c r="L46" s="30" t="s">
        <v>82</v>
      </c>
      <c r="M46" s="31"/>
      <c r="N46" s="36">
        <v>0</v>
      </c>
      <c r="O46" s="307">
        <v>10000</v>
      </c>
      <c r="P46" s="36">
        <v>0</v>
      </c>
      <c r="Q46" s="447">
        <v>0</v>
      </c>
      <c r="R46" s="561" t="e">
        <f t="shared" si="3"/>
        <v>#DIV/0!</v>
      </c>
      <c r="S46" s="561" t="e">
        <f t="shared" si="4"/>
        <v>#DIV/0!</v>
      </c>
      <c r="T46" s="2"/>
    </row>
    <row r="47" spans="1:20" ht="12.75">
      <c r="A47" s="19" t="s">
        <v>240</v>
      </c>
      <c r="B47" s="19">
        <v>1</v>
      </c>
      <c r="C47" s="19"/>
      <c r="D47" s="19">
        <v>3</v>
      </c>
      <c r="E47" s="19"/>
      <c r="F47" s="19">
        <v>5</v>
      </c>
      <c r="G47" s="19"/>
      <c r="H47" s="19"/>
      <c r="I47" s="19"/>
      <c r="J47" s="19">
        <v>111</v>
      </c>
      <c r="K47" s="190">
        <v>323</v>
      </c>
      <c r="L47" s="657" t="s">
        <v>7</v>
      </c>
      <c r="M47" s="658"/>
      <c r="N47" s="82">
        <f>N48</f>
        <v>0</v>
      </c>
      <c r="O47" s="307">
        <f>O48</f>
        <v>0</v>
      </c>
      <c r="P47" s="82">
        <f>P48</f>
        <v>0</v>
      </c>
      <c r="Q47" s="449">
        <f>Q48</f>
        <v>0</v>
      </c>
      <c r="R47" s="561" t="e">
        <f t="shared" si="3"/>
        <v>#DIV/0!</v>
      </c>
      <c r="S47" s="561" t="e">
        <f t="shared" si="4"/>
        <v>#DIV/0!</v>
      </c>
      <c r="T47" s="2"/>
    </row>
    <row r="48" spans="1:20" ht="12.75">
      <c r="A48" s="19" t="s">
        <v>240</v>
      </c>
      <c r="B48" s="19">
        <v>1</v>
      </c>
      <c r="C48" s="19"/>
      <c r="D48" s="19">
        <v>3</v>
      </c>
      <c r="E48" s="19"/>
      <c r="F48" s="19">
        <v>5</v>
      </c>
      <c r="G48" s="19"/>
      <c r="H48" s="19"/>
      <c r="I48" s="19"/>
      <c r="J48" s="19">
        <v>111</v>
      </c>
      <c r="K48" s="35">
        <v>3233</v>
      </c>
      <c r="L48" s="670" t="s">
        <v>206</v>
      </c>
      <c r="M48" s="671"/>
      <c r="N48" s="36">
        <v>0</v>
      </c>
      <c r="O48" s="307">
        <v>0</v>
      </c>
      <c r="P48" s="36">
        <v>0</v>
      </c>
      <c r="Q48" s="447">
        <v>0</v>
      </c>
      <c r="R48" s="561" t="e">
        <f t="shared" si="3"/>
        <v>#DIV/0!</v>
      </c>
      <c r="S48" s="561" t="e">
        <f t="shared" si="4"/>
        <v>#DIV/0!</v>
      </c>
      <c r="T48" s="2"/>
    </row>
    <row r="49" spans="1:20" ht="12.75">
      <c r="A49" s="19" t="s">
        <v>240</v>
      </c>
      <c r="B49" s="19">
        <v>1</v>
      </c>
      <c r="C49" s="19"/>
      <c r="D49" s="19">
        <v>3</v>
      </c>
      <c r="E49" s="19"/>
      <c r="F49" s="19">
        <v>5</v>
      </c>
      <c r="G49" s="19"/>
      <c r="H49" s="19"/>
      <c r="I49" s="19"/>
      <c r="J49" s="19">
        <v>111</v>
      </c>
      <c r="K49" s="190">
        <v>329</v>
      </c>
      <c r="L49" s="657" t="s">
        <v>34</v>
      </c>
      <c r="M49" s="658"/>
      <c r="N49" s="82">
        <f>N50</f>
        <v>3022</v>
      </c>
      <c r="O49" s="307">
        <f>O50</f>
        <v>30000</v>
      </c>
      <c r="P49" s="82">
        <f>P50</f>
        <v>0</v>
      </c>
      <c r="Q49" s="449">
        <f>Q50</f>
        <v>0</v>
      </c>
      <c r="R49" s="561">
        <f t="shared" si="3"/>
        <v>0</v>
      </c>
      <c r="S49" s="561" t="e">
        <f t="shared" si="4"/>
        <v>#DIV/0!</v>
      </c>
      <c r="T49" s="2"/>
    </row>
    <row r="50" spans="1:20" ht="13.5" thickBot="1">
      <c r="A50" s="19" t="s">
        <v>240</v>
      </c>
      <c r="B50" s="19">
        <v>1</v>
      </c>
      <c r="C50" s="19"/>
      <c r="D50" s="19">
        <v>3</v>
      </c>
      <c r="E50" s="19"/>
      <c r="F50" s="19">
        <v>5</v>
      </c>
      <c r="G50" s="19"/>
      <c r="H50" s="19"/>
      <c r="I50" s="19"/>
      <c r="J50" s="19">
        <v>111</v>
      </c>
      <c r="K50" s="52">
        <v>3291</v>
      </c>
      <c r="L50" s="52" t="s">
        <v>421</v>
      </c>
      <c r="M50" s="52"/>
      <c r="N50" s="53">
        <v>3022</v>
      </c>
      <c r="O50" s="309">
        <v>30000</v>
      </c>
      <c r="P50" s="53">
        <v>0</v>
      </c>
      <c r="Q50" s="450">
        <v>0</v>
      </c>
      <c r="R50" s="561">
        <f t="shared" si="3"/>
        <v>0</v>
      </c>
      <c r="S50" s="561" t="e">
        <f t="shared" si="4"/>
        <v>#DIV/0!</v>
      </c>
      <c r="T50" s="2"/>
    </row>
    <row r="51" spans="1:20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4"/>
      <c r="L51" s="44" t="s">
        <v>124</v>
      </c>
      <c r="M51" s="44"/>
      <c r="N51" s="45">
        <f>N43</f>
        <v>3022</v>
      </c>
      <c r="O51" s="310">
        <f>O43</f>
        <v>40000</v>
      </c>
      <c r="P51" s="45">
        <f>P43</f>
        <v>0</v>
      </c>
      <c r="Q51" s="451">
        <f>Q43</f>
        <v>0</v>
      </c>
      <c r="R51" s="558">
        <f>Q51/N51</f>
        <v>0</v>
      </c>
      <c r="S51" s="558" t="e">
        <f>Q51/P51</f>
        <v>#DIV/0!</v>
      </c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47"/>
      <c r="L52" s="47"/>
      <c r="M52" s="47"/>
      <c r="N52" s="48"/>
      <c r="O52" s="311"/>
      <c r="P52" s="48"/>
      <c r="Q52" s="452"/>
      <c r="R52" s="559"/>
      <c r="S52" s="559"/>
      <c r="T52" s="2"/>
    </row>
    <row r="53" spans="1:20" ht="12.75">
      <c r="A53" s="20" t="s">
        <v>241</v>
      </c>
      <c r="B53" s="8"/>
      <c r="C53" s="8"/>
      <c r="D53" s="8"/>
      <c r="E53" s="8"/>
      <c r="F53" s="8"/>
      <c r="G53" s="8"/>
      <c r="H53" s="8"/>
      <c r="I53" s="8"/>
      <c r="J53" s="8"/>
      <c r="K53" s="20" t="s">
        <v>63</v>
      </c>
      <c r="L53" s="644" t="s">
        <v>242</v>
      </c>
      <c r="M53" s="677"/>
      <c r="N53" s="21"/>
      <c r="O53" s="312"/>
      <c r="P53" s="54"/>
      <c r="Q53" s="453"/>
      <c r="R53" s="562"/>
      <c r="S53" s="562"/>
      <c r="T53" s="2"/>
    </row>
    <row r="54" spans="1:20" ht="12.75">
      <c r="A54" s="19" t="s">
        <v>241</v>
      </c>
      <c r="B54" s="19">
        <v>1</v>
      </c>
      <c r="C54" s="19"/>
      <c r="D54" s="19">
        <v>3</v>
      </c>
      <c r="E54" s="19"/>
      <c r="F54" s="19"/>
      <c r="G54" s="19"/>
      <c r="H54" s="19"/>
      <c r="I54" s="19"/>
      <c r="J54" s="19">
        <v>111</v>
      </c>
      <c r="K54" s="23">
        <v>3</v>
      </c>
      <c r="L54" s="23" t="s">
        <v>0</v>
      </c>
      <c r="M54" s="23"/>
      <c r="N54" s="51">
        <f>N55</f>
        <v>40003</v>
      </c>
      <c r="O54" s="306">
        <f aca="true" t="shared" si="5" ref="O54:Q56">O55</f>
        <v>40000</v>
      </c>
      <c r="P54" s="51">
        <f t="shared" si="5"/>
        <v>40000</v>
      </c>
      <c r="Q54" s="445">
        <f t="shared" si="5"/>
        <v>40080</v>
      </c>
      <c r="R54" s="561">
        <f aca="true" t="shared" si="6" ref="R54:R59">Q54/N54</f>
        <v>1.0019248556358273</v>
      </c>
      <c r="S54" s="561">
        <f aca="true" t="shared" si="7" ref="S54:S59">Q54/P54</f>
        <v>1.002</v>
      </c>
      <c r="T54" s="19"/>
    </row>
    <row r="55" spans="1:20" ht="12.75">
      <c r="A55" s="19" t="s">
        <v>241</v>
      </c>
      <c r="B55" s="19">
        <v>1</v>
      </c>
      <c r="C55" s="19"/>
      <c r="D55" s="19">
        <v>3</v>
      </c>
      <c r="E55" s="19"/>
      <c r="F55" s="19"/>
      <c r="G55" s="19"/>
      <c r="H55" s="19"/>
      <c r="I55" s="19"/>
      <c r="J55" s="19">
        <v>111</v>
      </c>
      <c r="K55" s="26">
        <v>38</v>
      </c>
      <c r="L55" s="26" t="s">
        <v>11</v>
      </c>
      <c r="M55" s="26"/>
      <c r="N55" s="29">
        <f>N56</f>
        <v>40003</v>
      </c>
      <c r="O55" s="306">
        <f t="shared" si="5"/>
        <v>40000</v>
      </c>
      <c r="P55" s="29">
        <f t="shared" si="5"/>
        <v>40000</v>
      </c>
      <c r="Q55" s="446">
        <f t="shared" si="5"/>
        <v>40080</v>
      </c>
      <c r="R55" s="561">
        <f t="shared" si="6"/>
        <v>1.0019248556358273</v>
      </c>
      <c r="S55" s="561">
        <f t="shared" si="7"/>
        <v>1.002</v>
      </c>
      <c r="T55" s="19"/>
    </row>
    <row r="56" spans="1:20" ht="12.75">
      <c r="A56" s="19" t="s">
        <v>241</v>
      </c>
      <c r="B56" s="19">
        <v>1</v>
      </c>
      <c r="C56" s="19"/>
      <c r="D56" s="19">
        <v>3</v>
      </c>
      <c r="E56" s="19"/>
      <c r="F56" s="19"/>
      <c r="G56" s="19"/>
      <c r="H56" s="19"/>
      <c r="I56" s="19"/>
      <c r="J56" s="19">
        <v>111</v>
      </c>
      <c r="K56" s="190">
        <v>381</v>
      </c>
      <c r="L56" s="657" t="s">
        <v>12</v>
      </c>
      <c r="M56" s="658"/>
      <c r="N56" s="82">
        <f>N57</f>
        <v>40003</v>
      </c>
      <c r="O56" s="307">
        <f t="shared" si="5"/>
        <v>40000</v>
      </c>
      <c r="P56" s="82">
        <f t="shared" si="5"/>
        <v>40000</v>
      </c>
      <c r="Q56" s="449">
        <f t="shared" si="5"/>
        <v>40080</v>
      </c>
      <c r="R56" s="561">
        <f t="shared" si="6"/>
        <v>1.0019248556358273</v>
      </c>
      <c r="S56" s="561">
        <f t="shared" si="7"/>
        <v>1.002</v>
      </c>
      <c r="T56" s="19"/>
    </row>
    <row r="57" spans="1:20" ht="12.75">
      <c r="A57" s="19" t="s">
        <v>241</v>
      </c>
      <c r="B57" s="19">
        <v>1</v>
      </c>
      <c r="C57" s="19"/>
      <c r="D57" s="19">
        <v>3</v>
      </c>
      <c r="E57" s="19"/>
      <c r="F57" s="19"/>
      <c r="G57" s="19"/>
      <c r="H57" s="19"/>
      <c r="I57" s="19"/>
      <c r="J57" s="19">
        <v>111</v>
      </c>
      <c r="K57" s="26">
        <v>3811</v>
      </c>
      <c r="L57" s="670" t="s">
        <v>99</v>
      </c>
      <c r="M57" s="671"/>
      <c r="N57" s="29">
        <v>40003</v>
      </c>
      <c r="O57" s="306">
        <v>40000</v>
      </c>
      <c r="P57" s="29">
        <v>40000</v>
      </c>
      <c r="Q57" s="446">
        <v>40080</v>
      </c>
      <c r="R57" s="561">
        <f t="shared" si="6"/>
        <v>1.0019248556358273</v>
      </c>
      <c r="S57" s="561">
        <f t="shared" si="7"/>
        <v>1.002</v>
      </c>
      <c r="T57" s="19"/>
    </row>
    <row r="58" spans="1:20" ht="13.5" thickBot="1">
      <c r="A58" s="55"/>
      <c r="B58" s="11"/>
      <c r="C58" s="11"/>
      <c r="D58" s="11"/>
      <c r="E58" s="11"/>
      <c r="F58" s="11"/>
      <c r="G58" s="11"/>
      <c r="H58" s="11"/>
      <c r="I58" s="11"/>
      <c r="J58" s="11"/>
      <c r="K58" s="56"/>
      <c r="L58" s="682" t="s">
        <v>124</v>
      </c>
      <c r="M58" s="683"/>
      <c r="N58" s="57">
        <f>N54</f>
        <v>40003</v>
      </c>
      <c r="O58" s="313">
        <f>O54</f>
        <v>40000</v>
      </c>
      <c r="P58" s="57">
        <f>P54</f>
        <v>40000</v>
      </c>
      <c r="Q58" s="454">
        <f>Q54</f>
        <v>40080</v>
      </c>
      <c r="R58" s="563">
        <f t="shared" si="6"/>
        <v>1.0019248556358273</v>
      </c>
      <c r="S58" s="563">
        <f t="shared" si="7"/>
        <v>1.002</v>
      </c>
      <c r="T58" s="2"/>
    </row>
    <row r="59" spans="1:20" ht="13.5" thickBot="1">
      <c r="A59" s="58"/>
      <c r="B59" s="1"/>
      <c r="C59" s="1"/>
      <c r="D59" s="1"/>
      <c r="E59" s="1"/>
      <c r="F59" s="1"/>
      <c r="G59" s="1"/>
      <c r="H59" s="1"/>
      <c r="I59" s="1"/>
      <c r="J59" s="1"/>
      <c r="K59" s="59"/>
      <c r="L59" s="680" t="s">
        <v>260</v>
      </c>
      <c r="M59" s="681"/>
      <c r="N59" s="60">
        <f>N58+N51+N39</f>
        <v>315935</v>
      </c>
      <c r="O59" s="314">
        <f>O58+O51+O39</f>
        <v>367000</v>
      </c>
      <c r="P59" s="60">
        <f>P58+P51+P39</f>
        <v>333000</v>
      </c>
      <c r="Q59" s="455">
        <f>Q58+Q51+Q39</f>
        <v>326966</v>
      </c>
      <c r="R59" s="564">
        <f t="shared" si="6"/>
        <v>1.0349154098153102</v>
      </c>
      <c r="S59" s="564">
        <f t="shared" si="7"/>
        <v>0.9818798798798799</v>
      </c>
      <c r="T59" s="2"/>
    </row>
    <row r="60" spans="1:20" ht="13.5" thickTop="1">
      <c r="A60" s="19"/>
      <c r="B60" s="2"/>
      <c r="C60" s="2"/>
      <c r="D60" s="2"/>
      <c r="E60" s="2"/>
      <c r="F60" s="2"/>
      <c r="G60" s="2"/>
      <c r="H60" s="2"/>
      <c r="I60" s="2"/>
      <c r="J60" s="2"/>
      <c r="K60" s="61"/>
      <c r="L60" s="62"/>
      <c r="M60" s="62"/>
      <c r="N60" s="63"/>
      <c r="O60" s="311"/>
      <c r="P60" s="63"/>
      <c r="Q60" s="452"/>
      <c r="R60" s="565"/>
      <c r="S60" s="565"/>
      <c r="T60" s="2"/>
    </row>
    <row r="61" spans="1:20" ht="12.75">
      <c r="A61" s="58"/>
      <c r="B61" s="1"/>
      <c r="C61" s="1"/>
      <c r="D61" s="1"/>
      <c r="E61" s="1"/>
      <c r="F61" s="1"/>
      <c r="G61" s="1"/>
      <c r="H61" s="1"/>
      <c r="I61" s="1"/>
      <c r="J61" s="1"/>
      <c r="K61" s="47"/>
      <c r="L61" s="47"/>
      <c r="M61" s="47"/>
      <c r="N61" s="48"/>
      <c r="O61" s="311"/>
      <c r="P61" s="48"/>
      <c r="Q61" s="452"/>
      <c r="R61" s="559"/>
      <c r="S61" s="559"/>
      <c r="T61" s="2"/>
    </row>
    <row r="62" spans="1:2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64" t="s">
        <v>193</v>
      </c>
      <c r="L62" s="678" t="s">
        <v>243</v>
      </c>
      <c r="M62" s="679"/>
      <c r="N62" s="11"/>
      <c r="O62" s="304"/>
      <c r="P62" s="11"/>
      <c r="Q62" s="443"/>
      <c r="R62" s="560"/>
      <c r="S62" s="560"/>
      <c r="T62" s="2"/>
    </row>
    <row r="63" spans="1:20" ht="12.75">
      <c r="A63" s="20" t="s">
        <v>244</v>
      </c>
      <c r="B63" s="8"/>
      <c r="C63" s="8"/>
      <c r="D63" s="8"/>
      <c r="E63" s="8"/>
      <c r="F63" s="8"/>
      <c r="G63" s="8"/>
      <c r="H63" s="8"/>
      <c r="I63" s="8"/>
      <c r="J63" s="8"/>
      <c r="K63" s="65" t="s">
        <v>409</v>
      </c>
      <c r="L63" s="640" t="s">
        <v>410</v>
      </c>
      <c r="M63" s="640"/>
      <c r="N63" s="21"/>
      <c r="O63" s="312"/>
      <c r="P63" s="54"/>
      <c r="Q63" s="453"/>
      <c r="R63" s="562"/>
      <c r="S63" s="562"/>
      <c r="T63" s="2"/>
    </row>
    <row r="64" spans="1:20" ht="12.75">
      <c r="A64" s="20"/>
      <c r="B64" s="8"/>
      <c r="C64" s="8"/>
      <c r="D64" s="8"/>
      <c r="E64" s="8"/>
      <c r="F64" s="8"/>
      <c r="G64" s="8"/>
      <c r="H64" s="8"/>
      <c r="I64" s="8"/>
      <c r="J64" s="8"/>
      <c r="K64" s="65" t="s">
        <v>57</v>
      </c>
      <c r="L64" s="644" t="s">
        <v>234</v>
      </c>
      <c r="M64" s="644"/>
      <c r="N64" s="21"/>
      <c r="O64" s="312"/>
      <c r="P64" s="54"/>
      <c r="Q64" s="453"/>
      <c r="R64" s="562"/>
      <c r="S64" s="562"/>
      <c r="T64" s="2"/>
    </row>
    <row r="65" spans="1:20" ht="12.75">
      <c r="A65" s="19" t="s">
        <v>245</v>
      </c>
      <c r="B65" s="19">
        <v>1</v>
      </c>
      <c r="C65" s="19"/>
      <c r="D65" s="19">
        <v>3</v>
      </c>
      <c r="E65" s="19"/>
      <c r="F65" s="19"/>
      <c r="G65" s="19"/>
      <c r="H65" s="19"/>
      <c r="I65" s="19"/>
      <c r="J65" s="19">
        <v>111</v>
      </c>
      <c r="K65" s="26">
        <v>3</v>
      </c>
      <c r="L65" s="670" t="s">
        <v>0</v>
      </c>
      <c r="M65" s="671"/>
      <c r="N65" s="29">
        <f>N66</f>
        <v>0</v>
      </c>
      <c r="O65" s="306">
        <f>O66</f>
        <v>10000</v>
      </c>
      <c r="P65" s="29">
        <f>P66</f>
        <v>6000</v>
      </c>
      <c r="Q65" s="446">
        <f>Q66</f>
        <v>4309</v>
      </c>
      <c r="R65" s="566" t="e">
        <f>Q65/N65</f>
        <v>#DIV/0!</v>
      </c>
      <c r="S65" s="566">
        <f>Q65/P65</f>
        <v>0.7181666666666666</v>
      </c>
      <c r="T65" s="19"/>
    </row>
    <row r="66" spans="1:20" ht="12.75">
      <c r="A66" s="19" t="s">
        <v>245</v>
      </c>
      <c r="B66" s="19">
        <v>1</v>
      </c>
      <c r="C66" s="19"/>
      <c r="D66" s="19">
        <v>3</v>
      </c>
      <c r="E66" s="19"/>
      <c r="F66" s="19"/>
      <c r="G66" s="19"/>
      <c r="H66" s="19"/>
      <c r="I66" s="19"/>
      <c r="J66" s="19">
        <v>111</v>
      </c>
      <c r="K66" s="26">
        <v>32</v>
      </c>
      <c r="L66" s="672" t="s">
        <v>5</v>
      </c>
      <c r="M66" s="672"/>
      <c r="N66" s="29">
        <f>N67+N70+N72</f>
        <v>0</v>
      </c>
      <c r="O66" s="306">
        <f>O67+O70+O72</f>
        <v>10000</v>
      </c>
      <c r="P66" s="29">
        <f>P67+P70+P72</f>
        <v>6000</v>
      </c>
      <c r="Q66" s="446">
        <f>Q67+Q70+Q72</f>
        <v>4309</v>
      </c>
      <c r="R66" s="566" t="e">
        <f aca="true" t="shared" si="8" ref="R66:R73">Q66/N66</f>
        <v>#DIV/0!</v>
      </c>
      <c r="S66" s="566">
        <f aca="true" t="shared" si="9" ref="S66:S73">Q66/P66</f>
        <v>0.7181666666666666</v>
      </c>
      <c r="T66" s="19"/>
    </row>
    <row r="67" spans="1:20" ht="12.75">
      <c r="A67" s="19" t="s">
        <v>245</v>
      </c>
      <c r="B67" s="19">
        <v>1</v>
      </c>
      <c r="C67" s="19"/>
      <c r="D67" s="19">
        <v>3</v>
      </c>
      <c r="E67" s="19"/>
      <c r="F67" s="19"/>
      <c r="G67" s="19"/>
      <c r="H67" s="19"/>
      <c r="I67" s="19"/>
      <c r="J67" s="19">
        <v>111</v>
      </c>
      <c r="K67" s="23">
        <v>322</v>
      </c>
      <c r="L67" s="684" t="s">
        <v>26</v>
      </c>
      <c r="M67" s="684"/>
      <c r="N67" s="51">
        <f>N68+N69</f>
        <v>0</v>
      </c>
      <c r="O67" s="306">
        <f>O68+O69</f>
        <v>10000</v>
      </c>
      <c r="P67" s="51">
        <f>P68+P69</f>
        <v>6000</v>
      </c>
      <c r="Q67" s="445">
        <f>Q68+Q69</f>
        <v>4309</v>
      </c>
      <c r="R67" s="566" t="e">
        <f t="shared" si="8"/>
        <v>#DIV/0!</v>
      </c>
      <c r="S67" s="566">
        <f t="shared" si="9"/>
        <v>0.7181666666666666</v>
      </c>
      <c r="T67" s="19"/>
    </row>
    <row r="68" spans="1:20" ht="12.75">
      <c r="A68" s="19" t="s">
        <v>245</v>
      </c>
      <c r="B68" s="19">
        <v>1</v>
      </c>
      <c r="C68" s="19"/>
      <c r="D68" s="19">
        <v>3</v>
      </c>
      <c r="E68" s="19"/>
      <c r="F68" s="19"/>
      <c r="G68" s="19"/>
      <c r="H68" s="19"/>
      <c r="I68" s="19"/>
      <c r="J68" s="19">
        <v>111</v>
      </c>
      <c r="K68" s="26">
        <v>3221</v>
      </c>
      <c r="L68" s="672" t="s">
        <v>207</v>
      </c>
      <c r="M68" s="672"/>
      <c r="N68" s="29">
        <v>0</v>
      </c>
      <c r="O68" s="306">
        <v>10000</v>
      </c>
      <c r="P68" s="29">
        <v>6000</v>
      </c>
      <c r="Q68" s="446">
        <v>4309</v>
      </c>
      <c r="R68" s="566" t="e">
        <f t="shared" si="8"/>
        <v>#DIV/0!</v>
      </c>
      <c r="S68" s="566">
        <f t="shared" si="9"/>
        <v>0.7181666666666666</v>
      </c>
      <c r="T68" s="19"/>
    </row>
    <row r="69" spans="1:20" ht="12.75" hidden="1">
      <c r="A69" s="19" t="s">
        <v>245</v>
      </c>
      <c r="B69" s="19">
        <v>1</v>
      </c>
      <c r="C69" s="19"/>
      <c r="D69" s="19">
        <v>3</v>
      </c>
      <c r="E69" s="19"/>
      <c r="F69" s="19"/>
      <c r="G69" s="19"/>
      <c r="H69" s="19"/>
      <c r="I69" s="19"/>
      <c r="J69" s="19">
        <v>111</v>
      </c>
      <c r="K69" s="26">
        <v>3223</v>
      </c>
      <c r="L69" s="672" t="s">
        <v>83</v>
      </c>
      <c r="M69" s="672"/>
      <c r="N69" s="29">
        <v>0</v>
      </c>
      <c r="O69" s="306">
        <v>0</v>
      </c>
      <c r="P69" s="29">
        <v>0</v>
      </c>
      <c r="Q69" s="446">
        <v>0</v>
      </c>
      <c r="R69" s="566" t="e">
        <f t="shared" si="8"/>
        <v>#DIV/0!</v>
      </c>
      <c r="S69" s="566" t="e">
        <f t="shared" si="9"/>
        <v>#DIV/0!</v>
      </c>
      <c r="T69" s="19"/>
    </row>
    <row r="70" spans="1:20" ht="12.75" hidden="1">
      <c r="A70" s="19" t="s">
        <v>245</v>
      </c>
      <c r="B70" s="19">
        <v>1</v>
      </c>
      <c r="C70" s="19"/>
      <c r="D70" s="19">
        <v>3</v>
      </c>
      <c r="E70" s="19"/>
      <c r="F70" s="19"/>
      <c r="G70" s="19"/>
      <c r="H70" s="19"/>
      <c r="I70" s="19"/>
      <c r="J70" s="19">
        <v>111</v>
      </c>
      <c r="K70" s="23">
        <v>323</v>
      </c>
      <c r="L70" s="684" t="s">
        <v>7</v>
      </c>
      <c r="M70" s="684"/>
      <c r="N70" s="51">
        <f>N71</f>
        <v>0</v>
      </c>
      <c r="O70" s="306">
        <f>O71</f>
        <v>0</v>
      </c>
      <c r="P70" s="51">
        <f>P71</f>
        <v>0</v>
      </c>
      <c r="Q70" s="445">
        <f>Q71</f>
        <v>0</v>
      </c>
      <c r="R70" s="566" t="e">
        <f t="shared" si="8"/>
        <v>#DIV/0!</v>
      </c>
      <c r="S70" s="566" t="e">
        <f t="shared" si="9"/>
        <v>#DIV/0!</v>
      </c>
      <c r="T70" s="19"/>
    </row>
    <row r="71" spans="1:20" ht="12.75" hidden="1">
      <c r="A71" s="19" t="s">
        <v>245</v>
      </c>
      <c r="B71" s="19">
        <v>1</v>
      </c>
      <c r="C71" s="19"/>
      <c r="D71" s="19">
        <v>3</v>
      </c>
      <c r="E71" s="19"/>
      <c r="F71" s="19"/>
      <c r="G71" s="19"/>
      <c r="H71" s="19"/>
      <c r="I71" s="19"/>
      <c r="J71" s="19">
        <v>111</v>
      </c>
      <c r="K71" s="26">
        <v>3234</v>
      </c>
      <c r="L71" s="672" t="s">
        <v>87</v>
      </c>
      <c r="M71" s="672"/>
      <c r="N71" s="29">
        <v>0</v>
      </c>
      <c r="O71" s="306">
        <v>0</v>
      </c>
      <c r="P71" s="29">
        <v>0</v>
      </c>
      <c r="Q71" s="446">
        <v>0</v>
      </c>
      <c r="R71" s="566" t="e">
        <f t="shared" si="8"/>
        <v>#DIV/0!</v>
      </c>
      <c r="S71" s="566" t="e">
        <f t="shared" si="9"/>
        <v>#DIV/0!</v>
      </c>
      <c r="T71" s="19"/>
    </row>
    <row r="72" spans="1:20" ht="12.75">
      <c r="A72" s="19" t="s">
        <v>245</v>
      </c>
      <c r="B72" s="19">
        <v>1</v>
      </c>
      <c r="C72" s="19"/>
      <c r="D72" s="19">
        <v>3</v>
      </c>
      <c r="E72" s="19"/>
      <c r="F72" s="19"/>
      <c r="G72" s="19"/>
      <c r="H72" s="19"/>
      <c r="I72" s="19"/>
      <c r="J72" s="19">
        <v>111</v>
      </c>
      <c r="K72" s="23">
        <v>329</v>
      </c>
      <c r="L72" s="195" t="s">
        <v>34</v>
      </c>
      <c r="M72" s="195"/>
      <c r="N72" s="51">
        <f>N73</f>
        <v>0</v>
      </c>
      <c r="O72" s="306">
        <f>O73</f>
        <v>0</v>
      </c>
      <c r="P72" s="51">
        <f>P73</f>
        <v>0</v>
      </c>
      <c r="Q72" s="445">
        <f>Q73</f>
        <v>0</v>
      </c>
      <c r="R72" s="566" t="e">
        <f t="shared" si="8"/>
        <v>#DIV/0!</v>
      </c>
      <c r="S72" s="566" t="e">
        <f t="shared" si="9"/>
        <v>#DIV/0!</v>
      </c>
      <c r="T72" s="19"/>
    </row>
    <row r="73" spans="1:20" ht="12.75">
      <c r="A73" s="19" t="s">
        <v>245</v>
      </c>
      <c r="B73" s="19">
        <v>1</v>
      </c>
      <c r="C73" s="19"/>
      <c r="D73" s="19">
        <v>3</v>
      </c>
      <c r="E73" s="19"/>
      <c r="F73" s="19"/>
      <c r="G73" s="19"/>
      <c r="H73" s="19"/>
      <c r="I73" s="19"/>
      <c r="J73" s="19">
        <v>111</v>
      </c>
      <c r="K73" s="26">
        <v>3291</v>
      </c>
      <c r="L73" s="672" t="s">
        <v>208</v>
      </c>
      <c r="M73" s="672"/>
      <c r="N73" s="29">
        <v>0</v>
      </c>
      <c r="O73" s="306">
        <v>0</v>
      </c>
      <c r="P73" s="29">
        <v>0</v>
      </c>
      <c r="Q73" s="446">
        <v>0</v>
      </c>
      <c r="R73" s="566" t="e">
        <f t="shared" si="8"/>
        <v>#DIV/0!</v>
      </c>
      <c r="S73" s="566" t="e">
        <f t="shared" si="9"/>
        <v>#DIV/0!</v>
      </c>
      <c r="T73" s="19"/>
    </row>
    <row r="74" spans="1:20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44"/>
      <c r="L74" s="44" t="s">
        <v>124</v>
      </c>
      <c r="M74" s="44"/>
      <c r="N74" s="45">
        <f>N65</f>
        <v>0</v>
      </c>
      <c r="O74" s="310">
        <f>O65</f>
        <v>10000</v>
      </c>
      <c r="P74" s="45">
        <f>P65</f>
        <v>6000</v>
      </c>
      <c r="Q74" s="451">
        <f>Q65</f>
        <v>4309</v>
      </c>
      <c r="R74" s="558" t="e">
        <f>Q74/N74</f>
        <v>#DIV/0!</v>
      </c>
      <c r="S74" s="558">
        <f>Q74/P74</f>
        <v>0.7181666666666666</v>
      </c>
      <c r="T74" s="2"/>
    </row>
    <row r="75" spans="1:20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47"/>
      <c r="L75" s="47"/>
      <c r="M75" s="47"/>
      <c r="N75" s="48"/>
      <c r="O75" s="311"/>
      <c r="P75" s="48"/>
      <c r="Q75" s="452"/>
      <c r="R75" s="559"/>
      <c r="S75" s="559"/>
      <c r="T75" s="2"/>
    </row>
    <row r="76" spans="1:20" ht="12.75">
      <c r="A76" s="20" t="s">
        <v>246</v>
      </c>
      <c r="B76" s="8"/>
      <c r="C76" s="8"/>
      <c r="D76" s="8"/>
      <c r="E76" s="8"/>
      <c r="F76" s="8"/>
      <c r="G76" s="8"/>
      <c r="H76" s="8"/>
      <c r="I76" s="8"/>
      <c r="J76" s="8"/>
      <c r="K76" s="67" t="s">
        <v>25</v>
      </c>
      <c r="L76" s="644" t="s">
        <v>209</v>
      </c>
      <c r="M76" s="644"/>
      <c r="N76" s="68"/>
      <c r="O76" s="315"/>
      <c r="P76" s="68"/>
      <c r="Q76" s="456"/>
      <c r="R76" s="567"/>
      <c r="S76" s="567"/>
      <c r="T76" s="2"/>
    </row>
    <row r="77" spans="1:20" ht="12.75">
      <c r="A77" s="19" t="s">
        <v>246</v>
      </c>
      <c r="B77" s="19">
        <v>1</v>
      </c>
      <c r="C77" s="19"/>
      <c r="D77" s="19">
        <v>3</v>
      </c>
      <c r="E77" s="19"/>
      <c r="F77" s="19"/>
      <c r="G77" s="19"/>
      <c r="H77" s="19"/>
      <c r="I77" s="19"/>
      <c r="J77" s="19">
        <v>660</v>
      </c>
      <c r="K77" s="23">
        <v>3</v>
      </c>
      <c r="L77" s="657" t="s">
        <v>0</v>
      </c>
      <c r="M77" s="658"/>
      <c r="N77" s="51">
        <f>N78</f>
        <v>0</v>
      </c>
      <c r="O77" s="306">
        <f>O78</f>
        <v>35000</v>
      </c>
      <c r="P77" s="51">
        <f>P78</f>
        <v>10000</v>
      </c>
      <c r="Q77" s="445">
        <f>Q78</f>
        <v>0</v>
      </c>
      <c r="R77" s="561" t="e">
        <f aca="true" t="shared" si="10" ref="R77:R84">Q77/N77</f>
        <v>#DIV/0!</v>
      </c>
      <c r="S77" s="561">
        <f aca="true" t="shared" si="11" ref="S77:S84">Q77/P77</f>
        <v>0</v>
      </c>
      <c r="T77" s="19"/>
    </row>
    <row r="78" spans="1:20" ht="12.75">
      <c r="A78" s="19" t="s">
        <v>246</v>
      </c>
      <c r="B78" s="19">
        <v>1</v>
      </c>
      <c r="C78" s="19"/>
      <c r="D78" s="19">
        <v>3</v>
      </c>
      <c r="E78" s="19"/>
      <c r="F78" s="19"/>
      <c r="G78" s="19"/>
      <c r="H78" s="19"/>
      <c r="I78" s="19"/>
      <c r="J78" s="19">
        <v>660</v>
      </c>
      <c r="K78" s="26">
        <v>32</v>
      </c>
      <c r="L78" s="670" t="s">
        <v>5</v>
      </c>
      <c r="M78" s="671"/>
      <c r="N78" s="29">
        <f>N79+N81</f>
        <v>0</v>
      </c>
      <c r="O78" s="306">
        <f>O79+O81</f>
        <v>35000</v>
      </c>
      <c r="P78" s="29">
        <f>P79+P81</f>
        <v>10000</v>
      </c>
      <c r="Q78" s="446">
        <f>Q79+Q81</f>
        <v>0</v>
      </c>
      <c r="R78" s="561" t="e">
        <f t="shared" si="10"/>
        <v>#DIV/0!</v>
      </c>
      <c r="S78" s="561">
        <f t="shared" si="11"/>
        <v>0</v>
      </c>
      <c r="T78" s="19"/>
    </row>
    <row r="79" spans="1:20" ht="12.75">
      <c r="A79" s="19" t="s">
        <v>246</v>
      </c>
      <c r="B79" s="19">
        <v>1</v>
      </c>
      <c r="C79" s="19"/>
      <c r="D79" s="19">
        <v>3</v>
      </c>
      <c r="E79" s="19"/>
      <c r="F79" s="19"/>
      <c r="G79" s="19"/>
      <c r="H79" s="19"/>
      <c r="I79" s="19"/>
      <c r="J79" s="19">
        <v>660</v>
      </c>
      <c r="K79" s="23">
        <v>322</v>
      </c>
      <c r="L79" s="657" t="s">
        <v>26</v>
      </c>
      <c r="M79" s="658"/>
      <c r="N79" s="51">
        <f>N80</f>
        <v>0</v>
      </c>
      <c r="O79" s="306">
        <f>O80</f>
        <v>5000</v>
      </c>
      <c r="P79" s="51">
        <f>P80</f>
        <v>10000</v>
      </c>
      <c r="Q79" s="445">
        <f>Q80</f>
        <v>0</v>
      </c>
      <c r="R79" s="561" t="e">
        <f t="shared" si="10"/>
        <v>#DIV/0!</v>
      </c>
      <c r="S79" s="561">
        <f t="shared" si="11"/>
        <v>0</v>
      </c>
      <c r="T79" s="19"/>
    </row>
    <row r="80" spans="1:20" ht="12.75">
      <c r="A80" s="19" t="s">
        <v>246</v>
      </c>
      <c r="B80" s="19">
        <v>1</v>
      </c>
      <c r="C80" s="19"/>
      <c r="D80" s="19">
        <v>3</v>
      </c>
      <c r="E80" s="19"/>
      <c r="F80" s="19"/>
      <c r="G80" s="19"/>
      <c r="H80" s="19"/>
      <c r="I80" s="19"/>
      <c r="J80" s="19">
        <v>660</v>
      </c>
      <c r="K80" s="26">
        <v>3224</v>
      </c>
      <c r="L80" s="670" t="s">
        <v>210</v>
      </c>
      <c r="M80" s="671"/>
      <c r="N80" s="29">
        <v>0</v>
      </c>
      <c r="O80" s="306">
        <v>5000</v>
      </c>
      <c r="P80" s="29">
        <v>10000</v>
      </c>
      <c r="Q80" s="446">
        <v>0</v>
      </c>
      <c r="R80" s="561" t="e">
        <f t="shared" si="10"/>
        <v>#DIV/0!</v>
      </c>
      <c r="S80" s="561">
        <f t="shared" si="11"/>
        <v>0</v>
      </c>
      <c r="T80" s="19"/>
    </row>
    <row r="81" spans="1:20" ht="12.75">
      <c r="A81" s="19" t="s">
        <v>246</v>
      </c>
      <c r="B81" s="19">
        <v>1</v>
      </c>
      <c r="C81" s="19"/>
      <c r="D81" s="19">
        <v>3</v>
      </c>
      <c r="E81" s="19"/>
      <c r="F81" s="19"/>
      <c r="G81" s="19"/>
      <c r="H81" s="19"/>
      <c r="I81" s="19"/>
      <c r="J81" s="19">
        <v>660</v>
      </c>
      <c r="K81" s="23">
        <v>323</v>
      </c>
      <c r="L81" s="657" t="s">
        <v>7</v>
      </c>
      <c r="M81" s="658"/>
      <c r="N81" s="51">
        <f>N82</f>
        <v>0</v>
      </c>
      <c r="O81" s="306">
        <f>O82</f>
        <v>30000</v>
      </c>
      <c r="P81" s="51">
        <f>P82</f>
        <v>0</v>
      </c>
      <c r="Q81" s="445">
        <f>Q82</f>
        <v>0</v>
      </c>
      <c r="R81" s="561" t="e">
        <f t="shared" si="10"/>
        <v>#DIV/0!</v>
      </c>
      <c r="S81" s="561" t="e">
        <f t="shared" si="11"/>
        <v>#DIV/0!</v>
      </c>
      <c r="T81" s="19"/>
    </row>
    <row r="82" spans="1:20" ht="12.75">
      <c r="A82" s="19" t="s">
        <v>246</v>
      </c>
      <c r="B82" s="19">
        <v>1</v>
      </c>
      <c r="C82" s="19"/>
      <c r="D82" s="19">
        <v>3</v>
      </c>
      <c r="E82" s="19"/>
      <c r="F82" s="19"/>
      <c r="G82" s="19"/>
      <c r="H82" s="19"/>
      <c r="I82" s="19"/>
      <c r="J82" s="19">
        <v>660</v>
      </c>
      <c r="K82" s="26">
        <v>3232</v>
      </c>
      <c r="L82" s="670" t="s">
        <v>211</v>
      </c>
      <c r="M82" s="671"/>
      <c r="N82" s="29">
        <v>0</v>
      </c>
      <c r="O82" s="306">
        <v>30000</v>
      </c>
      <c r="P82" s="29">
        <v>0</v>
      </c>
      <c r="Q82" s="446">
        <v>0</v>
      </c>
      <c r="R82" s="561" t="e">
        <f t="shared" si="10"/>
        <v>#DIV/0!</v>
      </c>
      <c r="S82" s="561" t="e">
        <f t="shared" si="11"/>
        <v>#DIV/0!</v>
      </c>
      <c r="T82" s="19"/>
    </row>
    <row r="83" spans="1:20" ht="12.75">
      <c r="A83" s="55"/>
      <c r="B83" s="11"/>
      <c r="C83" s="11"/>
      <c r="D83" s="11"/>
      <c r="E83" s="11"/>
      <c r="F83" s="11"/>
      <c r="G83" s="11"/>
      <c r="H83" s="11"/>
      <c r="I83" s="11"/>
      <c r="J83" s="11"/>
      <c r="K83" s="44"/>
      <c r="L83" s="44" t="s">
        <v>124</v>
      </c>
      <c r="M83" s="44"/>
      <c r="N83" s="45">
        <f>N77</f>
        <v>0</v>
      </c>
      <c r="O83" s="310">
        <f>O77</f>
        <v>35000</v>
      </c>
      <c r="P83" s="45">
        <f>P77</f>
        <v>10000</v>
      </c>
      <c r="Q83" s="451">
        <f>Q77</f>
        <v>0</v>
      </c>
      <c r="R83" s="558" t="e">
        <f t="shared" si="10"/>
        <v>#DIV/0!</v>
      </c>
      <c r="S83" s="558">
        <f t="shared" si="11"/>
        <v>0</v>
      </c>
      <c r="T83" s="2"/>
    </row>
    <row r="84" spans="1:20" ht="12.75">
      <c r="A84" s="19"/>
      <c r="B84" s="2"/>
      <c r="C84" s="2"/>
      <c r="D84" s="2"/>
      <c r="E84" s="2"/>
      <c r="F84" s="2"/>
      <c r="G84" s="2"/>
      <c r="H84" s="2"/>
      <c r="I84" s="2"/>
      <c r="J84" s="2"/>
      <c r="K84" s="86"/>
      <c r="L84" s="673" t="s">
        <v>250</v>
      </c>
      <c r="M84" s="673"/>
      <c r="N84" s="86">
        <f>N83+N74</f>
        <v>0</v>
      </c>
      <c r="O84" s="316">
        <f>O83+O74</f>
        <v>45000</v>
      </c>
      <c r="P84" s="86">
        <f>P83+P74</f>
        <v>16000</v>
      </c>
      <c r="Q84" s="457">
        <f>Q83+Q74</f>
        <v>4309</v>
      </c>
      <c r="R84" s="568" t="e">
        <f t="shared" si="10"/>
        <v>#DIV/0!</v>
      </c>
      <c r="S84" s="568">
        <f t="shared" si="11"/>
        <v>0.2693125</v>
      </c>
      <c r="T84" s="2"/>
    </row>
    <row r="85" spans="1:20" ht="12.75">
      <c r="A85" s="19"/>
      <c r="B85" s="2"/>
      <c r="C85" s="2"/>
      <c r="D85" s="2"/>
      <c r="E85" s="2"/>
      <c r="F85" s="2"/>
      <c r="G85" s="2"/>
      <c r="H85" s="2"/>
      <c r="I85" s="2"/>
      <c r="J85" s="2"/>
      <c r="K85" s="61"/>
      <c r="L85" s="71"/>
      <c r="M85" s="72"/>
      <c r="N85" s="73"/>
      <c r="O85" s="317"/>
      <c r="P85" s="46"/>
      <c r="Q85" s="458"/>
      <c r="R85" s="569"/>
      <c r="S85" s="569"/>
      <c r="T85" s="2"/>
    </row>
    <row r="86" spans="1:2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64" t="s">
        <v>252</v>
      </c>
      <c r="L86" s="678" t="s">
        <v>389</v>
      </c>
      <c r="M86" s="679"/>
      <c r="N86" s="11"/>
      <c r="O86" s="304"/>
      <c r="P86" s="11"/>
      <c r="Q86" s="443"/>
      <c r="R86" s="560"/>
      <c r="S86" s="560"/>
      <c r="T86" s="2"/>
    </row>
    <row r="87" spans="1:20" ht="12.75">
      <c r="A87" s="20" t="s">
        <v>247</v>
      </c>
      <c r="B87" s="8"/>
      <c r="C87" s="8"/>
      <c r="D87" s="8"/>
      <c r="E87" s="8"/>
      <c r="F87" s="8"/>
      <c r="G87" s="8"/>
      <c r="H87" s="8"/>
      <c r="I87" s="8"/>
      <c r="J87" s="8"/>
      <c r="K87" s="65" t="s">
        <v>257</v>
      </c>
      <c r="L87" s="65" t="s">
        <v>412</v>
      </c>
      <c r="M87" s="65"/>
      <c r="N87" s="21"/>
      <c r="O87" s="312"/>
      <c r="P87" s="54"/>
      <c r="Q87" s="453"/>
      <c r="R87" s="562"/>
      <c r="S87" s="562"/>
      <c r="T87" s="2"/>
    </row>
    <row r="88" spans="1:20" ht="12.75">
      <c r="A88" s="20"/>
      <c r="B88" s="8"/>
      <c r="C88" s="8"/>
      <c r="D88" s="8"/>
      <c r="E88" s="8"/>
      <c r="F88" s="8"/>
      <c r="G88" s="8"/>
      <c r="H88" s="8"/>
      <c r="I88" s="8"/>
      <c r="J88" s="8"/>
      <c r="K88" s="65" t="s">
        <v>25</v>
      </c>
      <c r="L88" s="8"/>
      <c r="M88" s="8"/>
      <c r="N88" s="21"/>
      <c r="O88" s="312"/>
      <c r="P88" s="54"/>
      <c r="Q88" s="453"/>
      <c r="R88" s="562"/>
      <c r="S88" s="562"/>
      <c r="T88" s="2"/>
    </row>
    <row r="89" spans="1:20" ht="12.75">
      <c r="A89" s="19" t="s">
        <v>248</v>
      </c>
      <c r="B89" s="19">
        <v>1</v>
      </c>
      <c r="C89" s="19"/>
      <c r="D89" s="19">
        <v>3</v>
      </c>
      <c r="E89" s="19"/>
      <c r="F89" s="19">
        <v>5</v>
      </c>
      <c r="G89" s="19"/>
      <c r="H89" s="19"/>
      <c r="I89" s="19"/>
      <c r="J89" s="19">
        <v>116</v>
      </c>
      <c r="K89" s="23">
        <v>3</v>
      </c>
      <c r="L89" s="23" t="s">
        <v>0</v>
      </c>
      <c r="M89" s="23"/>
      <c r="N89" s="51">
        <f>N90+N95</f>
        <v>65987</v>
      </c>
      <c r="O89" s="306">
        <f>O90+O95</f>
        <v>68000</v>
      </c>
      <c r="P89" s="51">
        <f>P90+P95</f>
        <v>78000</v>
      </c>
      <c r="Q89" s="445">
        <f>Q90+Q95</f>
        <v>77716</v>
      </c>
      <c r="R89" s="561">
        <f>Q89/N89</f>
        <v>1.1777471320108506</v>
      </c>
      <c r="S89" s="561">
        <f>Q89/P89</f>
        <v>0.9963589743589744</v>
      </c>
      <c r="T89" s="2"/>
    </row>
    <row r="90" spans="1:20" ht="12.75">
      <c r="A90" s="19" t="s">
        <v>248</v>
      </c>
      <c r="B90" s="19">
        <v>1</v>
      </c>
      <c r="C90" s="19"/>
      <c r="D90" s="19">
        <v>3</v>
      </c>
      <c r="E90" s="19"/>
      <c r="F90" s="19">
        <v>5</v>
      </c>
      <c r="G90" s="19"/>
      <c r="H90" s="19"/>
      <c r="I90" s="19"/>
      <c r="J90" s="19">
        <v>116</v>
      </c>
      <c r="K90" s="26">
        <v>32</v>
      </c>
      <c r="L90" s="27" t="s">
        <v>5</v>
      </c>
      <c r="M90" s="28"/>
      <c r="N90" s="29">
        <f>N91+N93</f>
        <v>33787</v>
      </c>
      <c r="O90" s="306">
        <f>O91+O93</f>
        <v>34000</v>
      </c>
      <c r="P90" s="29">
        <f>P91+P93</f>
        <v>33000</v>
      </c>
      <c r="Q90" s="446">
        <f>Q91+Q93</f>
        <v>32716</v>
      </c>
      <c r="R90" s="561">
        <f aca="true" t="shared" si="12" ref="R90:R97">Q90/N90</f>
        <v>0.9683014177050345</v>
      </c>
      <c r="S90" s="561">
        <f aca="true" t="shared" si="13" ref="S90:S97">Q90/P90</f>
        <v>0.9913939393939394</v>
      </c>
      <c r="T90" s="2"/>
    </row>
    <row r="91" spans="1:20" ht="12.75">
      <c r="A91" s="19" t="s">
        <v>248</v>
      </c>
      <c r="B91" s="19">
        <v>1</v>
      </c>
      <c r="C91" s="19"/>
      <c r="D91" s="19">
        <v>3</v>
      </c>
      <c r="E91" s="19"/>
      <c r="F91" s="19">
        <v>5</v>
      </c>
      <c r="G91" s="19"/>
      <c r="H91" s="19"/>
      <c r="I91" s="19"/>
      <c r="J91" s="19">
        <v>116</v>
      </c>
      <c r="K91" s="23">
        <v>322</v>
      </c>
      <c r="L91" s="657" t="s">
        <v>222</v>
      </c>
      <c r="M91" s="658"/>
      <c r="N91" s="51">
        <f>N92</f>
        <v>0</v>
      </c>
      <c r="O91" s="306">
        <f>O92</f>
        <v>0</v>
      </c>
      <c r="P91" s="51">
        <f>P92</f>
        <v>0</v>
      </c>
      <c r="Q91" s="445">
        <f>Q92</f>
        <v>0</v>
      </c>
      <c r="R91" s="561" t="e">
        <f t="shared" si="12"/>
        <v>#DIV/0!</v>
      </c>
      <c r="S91" s="561" t="e">
        <f t="shared" si="13"/>
        <v>#DIV/0!</v>
      </c>
      <c r="T91" s="2"/>
    </row>
    <row r="92" spans="1:20" ht="12.75">
      <c r="A92" s="19" t="s">
        <v>248</v>
      </c>
      <c r="B92" s="19">
        <v>1</v>
      </c>
      <c r="C92" s="19"/>
      <c r="D92" s="19">
        <v>3</v>
      </c>
      <c r="E92" s="19"/>
      <c r="F92" s="19">
        <v>5</v>
      </c>
      <c r="G92" s="19"/>
      <c r="H92" s="19"/>
      <c r="I92" s="19"/>
      <c r="J92" s="19">
        <v>116</v>
      </c>
      <c r="K92" s="26">
        <v>3221</v>
      </c>
      <c r="L92" s="26" t="s">
        <v>82</v>
      </c>
      <c r="M92" s="26"/>
      <c r="N92" s="29">
        <v>0</v>
      </c>
      <c r="O92" s="306">
        <v>0</v>
      </c>
      <c r="P92" s="29">
        <v>0</v>
      </c>
      <c r="Q92" s="446">
        <v>0</v>
      </c>
      <c r="R92" s="561" t="e">
        <f t="shared" si="12"/>
        <v>#DIV/0!</v>
      </c>
      <c r="S92" s="561" t="e">
        <f t="shared" si="13"/>
        <v>#DIV/0!</v>
      </c>
      <c r="T92" s="2"/>
    </row>
    <row r="93" spans="1:20" ht="12.75">
      <c r="A93" s="19" t="s">
        <v>248</v>
      </c>
      <c r="B93" s="19">
        <v>1</v>
      </c>
      <c r="C93" s="19"/>
      <c r="D93" s="19">
        <v>3</v>
      </c>
      <c r="E93" s="19"/>
      <c r="F93" s="19">
        <v>5</v>
      </c>
      <c r="G93" s="19"/>
      <c r="H93" s="19"/>
      <c r="I93" s="19"/>
      <c r="J93" s="19">
        <v>116</v>
      </c>
      <c r="K93" s="23">
        <v>329</v>
      </c>
      <c r="L93" s="657" t="s">
        <v>34</v>
      </c>
      <c r="M93" s="658"/>
      <c r="N93" s="51">
        <f>N94</f>
        <v>33787</v>
      </c>
      <c r="O93" s="318">
        <f>O94</f>
        <v>34000</v>
      </c>
      <c r="P93" s="51">
        <f>P94</f>
        <v>33000</v>
      </c>
      <c r="Q93" s="445">
        <f>Q94</f>
        <v>32716</v>
      </c>
      <c r="R93" s="561">
        <f t="shared" si="12"/>
        <v>0.9683014177050345</v>
      </c>
      <c r="S93" s="561">
        <f t="shared" si="13"/>
        <v>0.9913939393939394</v>
      </c>
      <c r="T93" s="2"/>
    </row>
    <row r="94" spans="1:20" ht="12.75">
      <c r="A94" s="19" t="s">
        <v>248</v>
      </c>
      <c r="B94" s="19">
        <v>1</v>
      </c>
      <c r="C94" s="19"/>
      <c r="D94" s="19">
        <v>3</v>
      </c>
      <c r="E94" s="19"/>
      <c r="F94" s="19">
        <v>5</v>
      </c>
      <c r="G94" s="19"/>
      <c r="H94" s="19"/>
      <c r="I94" s="19"/>
      <c r="J94" s="19">
        <v>116</v>
      </c>
      <c r="K94" s="26">
        <v>3291</v>
      </c>
      <c r="L94" s="690" t="s">
        <v>221</v>
      </c>
      <c r="M94" s="671"/>
      <c r="N94" s="29">
        <v>33787</v>
      </c>
      <c r="O94" s="306">
        <v>34000</v>
      </c>
      <c r="P94" s="29">
        <v>33000</v>
      </c>
      <c r="Q94" s="446">
        <v>32716</v>
      </c>
      <c r="R94" s="561">
        <f t="shared" si="12"/>
        <v>0.9683014177050345</v>
      </c>
      <c r="S94" s="561">
        <f t="shared" si="13"/>
        <v>0.9913939393939394</v>
      </c>
      <c r="T94" s="2"/>
    </row>
    <row r="95" spans="1:20" ht="12.75">
      <c r="A95" s="19" t="s">
        <v>248</v>
      </c>
      <c r="B95" s="19">
        <v>1</v>
      </c>
      <c r="C95" s="19"/>
      <c r="D95" s="19">
        <v>3</v>
      </c>
      <c r="E95" s="19"/>
      <c r="F95" s="19">
        <v>5</v>
      </c>
      <c r="G95" s="19"/>
      <c r="H95" s="19"/>
      <c r="I95" s="19"/>
      <c r="J95" s="19">
        <v>116</v>
      </c>
      <c r="K95" s="26">
        <v>38</v>
      </c>
      <c r="L95" s="26" t="s">
        <v>11</v>
      </c>
      <c r="M95" s="26"/>
      <c r="N95" s="29">
        <f>N96</f>
        <v>32200</v>
      </c>
      <c r="O95" s="306">
        <f aca="true" t="shared" si="14" ref="O95:Q96">O96</f>
        <v>34000</v>
      </c>
      <c r="P95" s="29">
        <f t="shared" si="14"/>
        <v>45000</v>
      </c>
      <c r="Q95" s="446">
        <f t="shared" si="14"/>
        <v>45000</v>
      </c>
      <c r="R95" s="561">
        <f t="shared" si="12"/>
        <v>1.3975155279503106</v>
      </c>
      <c r="S95" s="561">
        <f t="shared" si="13"/>
        <v>1</v>
      </c>
      <c r="T95" s="2"/>
    </row>
    <row r="96" spans="1:20" ht="12.75">
      <c r="A96" s="19" t="s">
        <v>248</v>
      </c>
      <c r="B96" s="19">
        <v>1</v>
      </c>
      <c r="C96" s="19"/>
      <c r="D96" s="19">
        <v>3</v>
      </c>
      <c r="E96" s="19"/>
      <c r="F96" s="19">
        <v>5</v>
      </c>
      <c r="G96" s="19"/>
      <c r="H96" s="19"/>
      <c r="I96" s="19"/>
      <c r="J96" s="19">
        <v>116</v>
      </c>
      <c r="K96" s="190">
        <v>381</v>
      </c>
      <c r="L96" s="657" t="s">
        <v>12</v>
      </c>
      <c r="M96" s="658"/>
      <c r="N96" s="82">
        <f>N97</f>
        <v>32200</v>
      </c>
      <c r="O96" s="307">
        <f t="shared" si="14"/>
        <v>34000</v>
      </c>
      <c r="P96" s="82">
        <f t="shared" si="14"/>
        <v>45000</v>
      </c>
      <c r="Q96" s="449">
        <f t="shared" si="14"/>
        <v>45000</v>
      </c>
      <c r="R96" s="561">
        <f t="shared" si="12"/>
        <v>1.3975155279503106</v>
      </c>
      <c r="S96" s="561">
        <f t="shared" si="13"/>
        <v>1</v>
      </c>
      <c r="T96" s="2"/>
    </row>
    <row r="97" spans="1:20" ht="12.75">
      <c r="A97" s="19" t="s">
        <v>248</v>
      </c>
      <c r="B97" s="19">
        <v>1</v>
      </c>
      <c r="C97" s="19"/>
      <c r="D97" s="19">
        <v>3</v>
      </c>
      <c r="E97" s="19"/>
      <c r="F97" s="19">
        <v>5</v>
      </c>
      <c r="G97" s="19"/>
      <c r="H97" s="19"/>
      <c r="I97" s="19"/>
      <c r="J97" s="19">
        <v>116</v>
      </c>
      <c r="K97" s="26">
        <v>3811</v>
      </c>
      <c r="L97" s="670" t="s">
        <v>99</v>
      </c>
      <c r="M97" s="671"/>
      <c r="N97" s="29">
        <v>32200</v>
      </c>
      <c r="O97" s="306">
        <v>34000</v>
      </c>
      <c r="P97" s="29">
        <v>45000</v>
      </c>
      <c r="Q97" s="446">
        <v>45000</v>
      </c>
      <c r="R97" s="561">
        <f t="shared" si="12"/>
        <v>1.3975155279503106</v>
      </c>
      <c r="S97" s="561">
        <f t="shared" si="13"/>
        <v>1</v>
      </c>
      <c r="T97" s="2"/>
    </row>
    <row r="98" spans="1:20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74"/>
      <c r="L98" s="74" t="s">
        <v>124</v>
      </c>
      <c r="M98" s="74"/>
      <c r="N98" s="75">
        <f>N89</f>
        <v>65987</v>
      </c>
      <c r="O98" s="313">
        <f>O89</f>
        <v>68000</v>
      </c>
      <c r="P98" s="75">
        <f>P89</f>
        <v>78000</v>
      </c>
      <c r="Q98" s="459">
        <f>Q89</f>
        <v>77716</v>
      </c>
      <c r="R98" s="570">
        <f>Q98/N98</f>
        <v>1.1777471320108506</v>
      </c>
      <c r="S98" s="570">
        <f>Q98/P98</f>
        <v>0.9963589743589744</v>
      </c>
      <c r="T98" s="2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70"/>
      <c r="L99" s="69" t="s">
        <v>258</v>
      </c>
      <c r="M99" s="70"/>
      <c r="N99" s="76">
        <f>N98</f>
        <v>65987</v>
      </c>
      <c r="O99" s="316">
        <f>O98</f>
        <v>68000</v>
      </c>
      <c r="P99" s="76">
        <f>P98</f>
        <v>78000</v>
      </c>
      <c r="Q99" s="457">
        <f>Q98</f>
        <v>77716</v>
      </c>
      <c r="R99" s="571">
        <f>Q99/N99</f>
        <v>1.1777471320108506</v>
      </c>
      <c r="S99" s="571">
        <f>Q99/P99</f>
        <v>0.9963589743589744</v>
      </c>
      <c r="T99" s="2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82"/>
      <c r="L100" s="645" t="s">
        <v>249</v>
      </c>
      <c r="M100" s="646"/>
      <c r="N100" s="283">
        <f>N99+N84+N59</f>
        <v>381922</v>
      </c>
      <c r="O100" s="319">
        <f>O99+O84+O59</f>
        <v>480000</v>
      </c>
      <c r="P100" s="283">
        <f>P99+P84+P59</f>
        <v>427000</v>
      </c>
      <c r="Q100" s="460">
        <f>Q99+Q84+Q59</f>
        <v>408991</v>
      </c>
      <c r="R100" s="572">
        <f>Q100/N100</f>
        <v>1.0708757285519033</v>
      </c>
      <c r="S100" s="572">
        <f>Q100/P100</f>
        <v>0.957824355971897</v>
      </c>
      <c r="T100" s="2"/>
    </row>
    <row r="101" spans="1:2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47"/>
      <c r="L101" s="61"/>
      <c r="M101" s="47"/>
      <c r="N101" s="48"/>
      <c r="O101" s="311"/>
      <c r="P101" s="48"/>
      <c r="Q101" s="452"/>
      <c r="R101" s="559"/>
      <c r="S101" s="559"/>
      <c r="T101" s="2"/>
    </row>
    <row r="102" spans="1:20" ht="12.75">
      <c r="A102" s="19"/>
      <c r="B102" s="2"/>
      <c r="C102" s="2"/>
      <c r="D102" s="2"/>
      <c r="E102" s="2"/>
      <c r="F102" s="2"/>
      <c r="G102" s="2"/>
      <c r="H102" s="2"/>
      <c r="I102" s="2"/>
      <c r="J102" s="2"/>
      <c r="K102" s="77" t="s">
        <v>253</v>
      </c>
      <c r="L102" s="688" t="s">
        <v>197</v>
      </c>
      <c r="M102" s="689"/>
      <c r="N102" s="10"/>
      <c r="O102" s="303"/>
      <c r="P102" s="10"/>
      <c r="Q102" s="442"/>
      <c r="R102" s="573"/>
      <c r="S102" s="573"/>
      <c r="T102" s="2"/>
    </row>
    <row r="103" spans="1:20" ht="12.75">
      <c r="A103" s="55"/>
      <c r="B103" s="11"/>
      <c r="C103" s="11"/>
      <c r="D103" s="11"/>
      <c r="E103" s="11"/>
      <c r="F103" s="11"/>
      <c r="G103" s="11"/>
      <c r="H103" s="11"/>
      <c r="I103" s="11"/>
      <c r="J103" s="11"/>
      <c r="K103" s="64" t="s">
        <v>194</v>
      </c>
      <c r="L103" s="64" t="s">
        <v>197</v>
      </c>
      <c r="M103" s="11"/>
      <c r="N103" s="11"/>
      <c r="O103" s="304"/>
      <c r="P103" s="11"/>
      <c r="Q103" s="443"/>
      <c r="R103" s="560"/>
      <c r="S103" s="560"/>
      <c r="T103" s="2"/>
    </row>
    <row r="104" spans="1:20" ht="12.75">
      <c r="A104" s="20" t="s">
        <v>255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7" t="s">
        <v>261</v>
      </c>
      <c r="L104" s="640" t="s">
        <v>413</v>
      </c>
      <c r="M104" s="640"/>
      <c r="N104" s="78"/>
      <c r="O104" s="315"/>
      <c r="P104" s="78"/>
      <c r="Q104" s="456"/>
      <c r="R104" s="574"/>
      <c r="S104" s="574"/>
      <c r="T104" s="2"/>
    </row>
    <row r="105" spans="1:20" ht="12.75">
      <c r="A105" s="20" t="s">
        <v>139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7" t="s">
        <v>25</v>
      </c>
      <c r="L105" s="79" t="s">
        <v>197</v>
      </c>
      <c r="M105" s="67"/>
      <c r="N105" s="78"/>
      <c r="O105" s="315"/>
      <c r="P105" s="78"/>
      <c r="Q105" s="456"/>
      <c r="R105" s="574"/>
      <c r="S105" s="574"/>
      <c r="T105" s="2"/>
    </row>
    <row r="106" spans="1:20" ht="12.75">
      <c r="A106" s="19" t="s">
        <v>256</v>
      </c>
      <c r="B106" s="19">
        <v>1</v>
      </c>
      <c r="C106" s="19"/>
      <c r="D106" s="19">
        <v>3</v>
      </c>
      <c r="E106" s="19"/>
      <c r="F106" s="19">
        <v>5</v>
      </c>
      <c r="G106" s="19"/>
      <c r="H106" s="19"/>
      <c r="I106" s="19"/>
      <c r="J106" s="19">
        <v>111</v>
      </c>
      <c r="K106" s="23">
        <v>3</v>
      </c>
      <c r="L106" s="23" t="s">
        <v>0</v>
      </c>
      <c r="M106" s="23"/>
      <c r="N106" s="51">
        <f>N107+N116+N122</f>
        <v>594771</v>
      </c>
      <c r="O106" s="306">
        <f>O107+O116+O122</f>
        <v>600750</v>
      </c>
      <c r="P106" s="51">
        <f>P107+P116+P122</f>
        <v>564000</v>
      </c>
      <c r="Q106" s="445">
        <f>Q107+Q116+Q122</f>
        <v>556183</v>
      </c>
      <c r="R106" s="561">
        <f>Q106/N106</f>
        <v>0.9351212483460021</v>
      </c>
      <c r="S106" s="561">
        <f>Q106/P106</f>
        <v>0.9861400709219859</v>
      </c>
      <c r="T106" s="2"/>
    </row>
    <row r="107" spans="1:20" ht="12.75">
      <c r="A107" s="19" t="s">
        <v>256</v>
      </c>
      <c r="B107" s="19">
        <v>1</v>
      </c>
      <c r="C107" s="19"/>
      <c r="D107" s="19">
        <v>3</v>
      </c>
      <c r="E107" s="19"/>
      <c r="F107" s="19">
        <v>5</v>
      </c>
      <c r="G107" s="19"/>
      <c r="H107" s="19"/>
      <c r="I107" s="19"/>
      <c r="J107" s="19">
        <v>111</v>
      </c>
      <c r="K107" s="26">
        <v>31</v>
      </c>
      <c r="L107" s="26" t="s">
        <v>213</v>
      </c>
      <c r="M107" s="26"/>
      <c r="N107" s="29">
        <f>N108+N111+N113</f>
        <v>527342</v>
      </c>
      <c r="O107" s="306">
        <f>O108+O111+O113</f>
        <v>531650</v>
      </c>
      <c r="P107" s="29">
        <f>P108+P111+P113</f>
        <v>487000</v>
      </c>
      <c r="Q107" s="446">
        <f>Q108+Q111+Q113</f>
        <v>479606</v>
      </c>
      <c r="R107" s="561">
        <f aca="true" t="shared" si="15" ref="R107:R121">Q107/N107</f>
        <v>0.9094780996013972</v>
      </c>
      <c r="S107" s="561">
        <f aca="true" t="shared" si="16" ref="S107:S121">Q107/P107</f>
        <v>0.9848172484599589</v>
      </c>
      <c r="T107" s="2"/>
    </row>
    <row r="108" spans="1:20" ht="12.75">
      <c r="A108" s="19" t="s">
        <v>256</v>
      </c>
      <c r="B108" s="19">
        <v>1</v>
      </c>
      <c r="C108" s="19"/>
      <c r="D108" s="19">
        <v>3</v>
      </c>
      <c r="E108" s="19"/>
      <c r="F108" s="19">
        <v>5</v>
      </c>
      <c r="G108" s="19"/>
      <c r="H108" s="19"/>
      <c r="I108" s="19"/>
      <c r="J108" s="19">
        <v>111</v>
      </c>
      <c r="K108" s="23">
        <v>311</v>
      </c>
      <c r="L108" s="657" t="s">
        <v>215</v>
      </c>
      <c r="M108" s="658"/>
      <c r="N108" s="51">
        <f>N109+N110</f>
        <v>450952</v>
      </c>
      <c r="O108" s="306">
        <f>O109+O110</f>
        <v>453850</v>
      </c>
      <c r="P108" s="51">
        <f>P109+P110</f>
        <v>415000</v>
      </c>
      <c r="Q108" s="445">
        <f>Q109+Q110</f>
        <v>409220</v>
      </c>
      <c r="R108" s="561">
        <f t="shared" si="15"/>
        <v>0.9074579999645195</v>
      </c>
      <c r="S108" s="561">
        <f t="shared" si="16"/>
        <v>0.9860722891566265</v>
      </c>
      <c r="T108" s="2"/>
    </row>
    <row r="109" spans="1:20" ht="12.75">
      <c r="A109" s="19" t="s">
        <v>256</v>
      </c>
      <c r="B109" s="19">
        <v>1</v>
      </c>
      <c r="C109" s="19"/>
      <c r="D109" s="19">
        <v>3</v>
      </c>
      <c r="E109" s="19"/>
      <c r="F109" s="19">
        <v>5</v>
      </c>
      <c r="G109" s="19"/>
      <c r="H109" s="19"/>
      <c r="I109" s="19"/>
      <c r="J109" s="19">
        <v>111</v>
      </c>
      <c r="K109" s="26">
        <v>3111</v>
      </c>
      <c r="L109" s="670" t="s">
        <v>214</v>
      </c>
      <c r="M109" s="671"/>
      <c r="N109" s="29">
        <v>450952</v>
      </c>
      <c r="O109" s="306">
        <v>453850</v>
      </c>
      <c r="P109" s="29">
        <v>415000</v>
      </c>
      <c r="Q109" s="446">
        <v>409220</v>
      </c>
      <c r="R109" s="561">
        <f t="shared" si="15"/>
        <v>0.9074579999645195</v>
      </c>
      <c r="S109" s="561">
        <f t="shared" si="16"/>
        <v>0.9860722891566265</v>
      </c>
      <c r="T109" s="2"/>
    </row>
    <row r="110" spans="1:20" ht="12.75" hidden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26">
        <v>3113</v>
      </c>
      <c r="L110" s="30" t="s">
        <v>153</v>
      </c>
      <c r="M110" s="31"/>
      <c r="N110" s="29">
        <v>0</v>
      </c>
      <c r="O110" s="306">
        <v>0</v>
      </c>
      <c r="P110" s="29">
        <v>0</v>
      </c>
      <c r="Q110" s="446">
        <v>0</v>
      </c>
      <c r="R110" s="561" t="e">
        <f t="shared" si="15"/>
        <v>#DIV/0!</v>
      </c>
      <c r="S110" s="561" t="e">
        <f t="shared" si="16"/>
        <v>#DIV/0!</v>
      </c>
      <c r="T110" s="2"/>
    </row>
    <row r="111" spans="1:20" ht="12.75">
      <c r="A111" s="19" t="s">
        <v>256</v>
      </c>
      <c r="B111" s="19">
        <v>1</v>
      </c>
      <c r="C111" s="19"/>
      <c r="D111" s="19">
        <v>3</v>
      </c>
      <c r="E111" s="19"/>
      <c r="F111" s="19">
        <v>5</v>
      </c>
      <c r="G111" s="19"/>
      <c r="H111" s="19"/>
      <c r="I111" s="19"/>
      <c r="J111" s="19">
        <v>111</v>
      </c>
      <c r="K111" s="23">
        <v>312</v>
      </c>
      <c r="L111" s="49" t="s">
        <v>3</v>
      </c>
      <c r="M111" s="50"/>
      <c r="N111" s="51">
        <f>N112</f>
        <v>2000</v>
      </c>
      <c r="O111" s="306">
        <f>O112</f>
        <v>2000</v>
      </c>
      <c r="P111" s="51">
        <f>P112</f>
        <v>0</v>
      </c>
      <c r="Q111" s="445">
        <f>Q112</f>
        <v>0</v>
      </c>
      <c r="R111" s="561">
        <f t="shared" si="15"/>
        <v>0</v>
      </c>
      <c r="S111" s="561" t="e">
        <f t="shared" si="16"/>
        <v>#DIV/0!</v>
      </c>
      <c r="T111" s="2"/>
    </row>
    <row r="112" spans="1:20" ht="12.75">
      <c r="A112" s="19" t="s">
        <v>256</v>
      </c>
      <c r="B112" s="19">
        <v>1</v>
      </c>
      <c r="C112" s="19"/>
      <c r="D112" s="19">
        <v>3</v>
      </c>
      <c r="E112" s="19"/>
      <c r="F112" s="19">
        <v>5</v>
      </c>
      <c r="G112" s="19"/>
      <c r="H112" s="19"/>
      <c r="I112" s="19"/>
      <c r="J112" s="19">
        <v>111</v>
      </c>
      <c r="K112" s="26">
        <v>3121</v>
      </c>
      <c r="L112" s="30" t="s">
        <v>3</v>
      </c>
      <c r="M112" s="31"/>
      <c r="N112" s="29">
        <v>2000</v>
      </c>
      <c r="O112" s="306">
        <v>2000</v>
      </c>
      <c r="P112" s="29">
        <v>0</v>
      </c>
      <c r="Q112" s="446">
        <v>0</v>
      </c>
      <c r="R112" s="561">
        <f t="shared" si="15"/>
        <v>0</v>
      </c>
      <c r="S112" s="561" t="e">
        <f t="shared" si="16"/>
        <v>#DIV/0!</v>
      </c>
      <c r="T112" s="2"/>
    </row>
    <row r="113" spans="1:20" ht="12.75">
      <c r="A113" s="19" t="s">
        <v>256</v>
      </c>
      <c r="B113" s="19">
        <v>1</v>
      </c>
      <c r="C113" s="19"/>
      <c r="D113" s="19">
        <v>3</v>
      </c>
      <c r="E113" s="19"/>
      <c r="F113" s="19">
        <v>5</v>
      </c>
      <c r="G113" s="19"/>
      <c r="H113" s="19"/>
      <c r="I113" s="19"/>
      <c r="J113" s="19">
        <v>111</v>
      </c>
      <c r="K113" s="23">
        <v>313</v>
      </c>
      <c r="L113" s="49" t="s">
        <v>4</v>
      </c>
      <c r="M113" s="50"/>
      <c r="N113" s="51">
        <f>N114+N115</f>
        <v>74390</v>
      </c>
      <c r="O113" s="306">
        <f>O114+O115</f>
        <v>75800</v>
      </c>
      <c r="P113" s="51">
        <f>P114+P115</f>
        <v>72000</v>
      </c>
      <c r="Q113" s="445">
        <f>Q114+Q115</f>
        <v>70386</v>
      </c>
      <c r="R113" s="561">
        <f t="shared" si="15"/>
        <v>0.9461755612313483</v>
      </c>
      <c r="S113" s="561">
        <f t="shared" si="16"/>
        <v>0.9775833333333334</v>
      </c>
      <c r="T113" s="2"/>
    </row>
    <row r="114" spans="1:20" ht="12.75">
      <c r="A114" s="19" t="s">
        <v>256</v>
      </c>
      <c r="B114" s="19">
        <v>1</v>
      </c>
      <c r="C114" s="19"/>
      <c r="D114" s="19">
        <v>3</v>
      </c>
      <c r="E114" s="19"/>
      <c r="F114" s="19">
        <v>5</v>
      </c>
      <c r="G114" s="19"/>
      <c r="H114" s="19"/>
      <c r="I114" s="19"/>
      <c r="J114" s="19">
        <v>111</v>
      </c>
      <c r="K114" s="26">
        <v>3132</v>
      </c>
      <c r="L114" s="30" t="s">
        <v>216</v>
      </c>
      <c r="M114" s="31"/>
      <c r="N114" s="29">
        <v>66806</v>
      </c>
      <c r="O114" s="306">
        <v>68000</v>
      </c>
      <c r="P114" s="29">
        <v>65000</v>
      </c>
      <c r="Q114" s="446">
        <v>63429</v>
      </c>
      <c r="R114" s="561">
        <f t="shared" si="15"/>
        <v>0.9494506481453762</v>
      </c>
      <c r="S114" s="561">
        <f t="shared" si="16"/>
        <v>0.9758307692307693</v>
      </c>
      <c r="T114" s="2"/>
    </row>
    <row r="115" spans="1:20" ht="12.75">
      <c r="A115" s="19" t="s">
        <v>256</v>
      </c>
      <c r="B115" s="19">
        <v>1</v>
      </c>
      <c r="C115" s="19"/>
      <c r="D115" s="19">
        <v>3</v>
      </c>
      <c r="E115" s="19"/>
      <c r="F115" s="19">
        <v>5</v>
      </c>
      <c r="G115" s="19"/>
      <c r="H115" s="19"/>
      <c r="I115" s="19"/>
      <c r="J115" s="19">
        <v>111</v>
      </c>
      <c r="K115" s="26">
        <v>3133</v>
      </c>
      <c r="L115" s="670" t="s">
        <v>218</v>
      </c>
      <c r="M115" s="671"/>
      <c r="N115" s="29">
        <v>7584</v>
      </c>
      <c r="O115" s="306">
        <v>7800</v>
      </c>
      <c r="P115" s="29">
        <v>7000</v>
      </c>
      <c r="Q115" s="446">
        <v>6957</v>
      </c>
      <c r="R115" s="561">
        <f t="shared" si="15"/>
        <v>0.9173259493670886</v>
      </c>
      <c r="S115" s="561">
        <f t="shared" si="16"/>
        <v>0.9938571428571429</v>
      </c>
      <c r="T115" s="2"/>
    </row>
    <row r="116" spans="1:20" ht="12.75">
      <c r="A116" s="19" t="s">
        <v>256</v>
      </c>
      <c r="B116" s="19">
        <v>1</v>
      </c>
      <c r="C116" s="19"/>
      <c r="D116" s="19">
        <v>3</v>
      </c>
      <c r="E116" s="19"/>
      <c r="F116" s="19">
        <v>5</v>
      </c>
      <c r="G116" s="19"/>
      <c r="H116" s="19"/>
      <c r="I116" s="19"/>
      <c r="J116" s="19">
        <v>111</v>
      </c>
      <c r="K116" s="26">
        <v>32</v>
      </c>
      <c r="L116" s="30" t="s">
        <v>5</v>
      </c>
      <c r="M116" s="31"/>
      <c r="N116" s="29">
        <f>N117+N119</f>
        <v>67429</v>
      </c>
      <c r="O116" s="306">
        <f>O117+O119</f>
        <v>69100</v>
      </c>
      <c r="P116" s="29">
        <f>P117+P119</f>
        <v>77000</v>
      </c>
      <c r="Q116" s="446">
        <f>Q117+Q119</f>
        <v>76577</v>
      </c>
      <c r="R116" s="561">
        <f t="shared" si="15"/>
        <v>1.1356686292248142</v>
      </c>
      <c r="S116" s="561">
        <f t="shared" si="16"/>
        <v>0.9945064935064936</v>
      </c>
      <c r="T116" s="2"/>
    </row>
    <row r="117" spans="1:20" ht="12.75">
      <c r="A117" s="19" t="s">
        <v>256</v>
      </c>
      <c r="B117" s="19">
        <v>1</v>
      </c>
      <c r="C117" s="19"/>
      <c r="D117" s="19">
        <v>3</v>
      </c>
      <c r="E117" s="19"/>
      <c r="F117" s="19">
        <v>5</v>
      </c>
      <c r="G117" s="19"/>
      <c r="H117" s="19"/>
      <c r="I117" s="19"/>
      <c r="J117" s="19">
        <v>111</v>
      </c>
      <c r="K117" s="23">
        <v>321</v>
      </c>
      <c r="L117" s="23" t="s">
        <v>6</v>
      </c>
      <c r="M117" s="23"/>
      <c r="N117" s="51">
        <f>N118</f>
        <v>4070</v>
      </c>
      <c r="O117" s="306">
        <f>O118</f>
        <v>4100</v>
      </c>
      <c r="P117" s="51">
        <f>P118</f>
        <v>2000</v>
      </c>
      <c r="Q117" s="445">
        <f>Q118</f>
        <v>1913</v>
      </c>
      <c r="R117" s="561">
        <f t="shared" si="15"/>
        <v>0.47002457002457004</v>
      </c>
      <c r="S117" s="561">
        <f t="shared" si="16"/>
        <v>0.9565</v>
      </c>
      <c r="T117" s="2"/>
    </row>
    <row r="118" spans="1:20" ht="12.75">
      <c r="A118" s="19" t="s">
        <v>256</v>
      </c>
      <c r="B118" s="19">
        <v>1</v>
      </c>
      <c r="C118" s="19"/>
      <c r="D118" s="19">
        <v>3</v>
      </c>
      <c r="E118" s="19"/>
      <c r="F118" s="19">
        <v>5</v>
      </c>
      <c r="G118" s="19"/>
      <c r="H118" s="19"/>
      <c r="I118" s="19"/>
      <c r="J118" s="19">
        <v>111</v>
      </c>
      <c r="K118" s="26">
        <v>3212</v>
      </c>
      <c r="L118" s="26" t="s">
        <v>390</v>
      </c>
      <c r="M118" s="26"/>
      <c r="N118" s="29">
        <v>4070</v>
      </c>
      <c r="O118" s="306">
        <v>4100</v>
      </c>
      <c r="P118" s="29">
        <v>2000</v>
      </c>
      <c r="Q118" s="446">
        <v>1913</v>
      </c>
      <c r="R118" s="561">
        <f t="shared" si="15"/>
        <v>0.47002457002457004</v>
      </c>
      <c r="S118" s="561">
        <f t="shared" si="16"/>
        <v>0.9565</v>
      </c>
      <c r="T118" s="2"/>
    </row>
    <row r="119" spans="1:20" ht="12.75">
      <c r="A119" s="19" t="s">
        <v>256</v>
      </c>
      <c r="B119" s="19">
        <v>1</v>
      </c>
      <c r="C119" s="19"/>
      <c r="D119" s="19">
        <v>3</v>
      </c>
      <c r="E119" s="19"/>
      <c r="F119" s="19">
        <v>5</v>
      </c>
      <c r="G119" s="19"/>
      <c r="H119" s="19"/>
      <c r="I119" s="19"/>
      <c r="J119" s="19">
        <v>111</v>
      </c>
      <c r="K119" s="23">
        <v>329</v>
      </c>
      <c r="L119" s="657" t="s">
        <v>34</v>
      </c>
      <c r="M119" s="658"/>
      <c r="N119" s="51">
        <f>N120+N121</f>
        <v>63359</v>
      </c>
      <c r="O119" s="306">
        <f>O120+O121</f>
        <v>65000</v>
      </c>
      <c r="P119" s="51">
        <f>P120+P121</f>
        <v>75000</v>
      </c>
      <c r="Q119" s="445">
        <f>Q120+Q121</f>
        <v>74664</v>
      </c>
      <c r="R119" s="561">
        <f t="shared" si="15"/>
        <v>1.1784276898309631</v>
      </c>
      <c r="S119" s="561">
        <f t="shared" si="16"/>
        <v>0.99552</v>
      </c>
      <c r="T119" s="2"/>
    </row>
    <row r="120" spans="1:20" ht="12.75">
      <c r="A120" s="19" t="s">
        <v>256</v>
      </c>
      <c r="B120" s="19">
        <v>1</v>
      </c>
      <c r="C120" s="19"/>
      <c r="D120" s="19">
        <v>3</v>
      </c>
      <c r="E120" s="19"/>
      <c r="F120" s="19">
        <v>5</v>
      </c>
      <c r="G120" s="19"/>
      <c r="H120" s="19"/>
      <c r="I120" s="19"/>
      <c r="J120" s="19">
        <v>111</v>
      </c>
      <c r="K120" s="26">
        <v>3293</v>
      </c>
      <c r="L120" s="30" t="s">
        <v>76</v>
      </c>
      <c r="M120" s="31"/>
      <c r="N120" s="29">
        <v>59909</v>
      </c>
      <c r="O120" s="306">
        <v>60000</v>
      </c>
      <c r="P120" s="29">
        <v>70000</v>
      </c>
      <c r="Q120" s="446">
        <v>71664</v>
      </c>
      <c r="R120" s="561">
        <f t="shared" si="15"/>
        <v>1.1962142582917425</v>
      </c>
      <c r="S120" s="561">
        <f t="shared" si="16"/>
        <v>1.0237714285714286</v>
      </c>
      <c r="T120" s="2"/>
    </row>
    <row r="121" spans="1:20" ht="13.5" thickBot="1">
      <c r="A121" s="19" t="s">
        <v>256</v>
      </c>
      <c r="B121" s="19">
        <v>1</v>
      </c>
      <c r="C121" s="19"/>
      <c r="D121" s="19">
        <v>3</v>
      </c>
      <c r="E121" s="19"/>
      <c r="F121" s="19">
        <v>5</v>
      </c>
      <c r="G121" s="19"/>
      <c r="H121" s="19"/>
      <c r="I121" s="19"/>
      <c r="J121" s="19">
        <v>111</v>
      </c>
      <c r="K121" s="26">
        <v>3299</v>
      </c>
      <c r="L121" s="26" t="s">
        <v>219</v>
      </c>
      <c r="M121" s="26"/>
      <c r="N121" s="29">
        <v>3450</v>
      </c>
      <c r="O121" s="306">
        <v>5000</v>
      </c>
      <c r="P121" s="29">
        <v>5000</v>
      </c>
      <c r="Q121" s="446">
        <v>3000</v>
      </c>
      <c r="R121" s="561">
        <f t="shared" si="15"/>
        <v>0.8695652173913043</v>
      </c>
      <c r="S121" s="561">
        <f t="shared" si="16"/>
        <v>0.6</v>
      </c>
      <c r="T121" s="2"/>
    </row>
    <row r="122" spans="1:20" ht="13.5" hidden="1" thickBot="1">
      <c r="A122" s="19" t="s">
        <v>256</v>
      </c>
      <c r="B122" s="19">
        <v>1</v>
      </c>
      <c r="C122" s="19"/>
      <c r="D122" s="19">
        <v>3</v>
      </c>
      <c r="E122" s="19"/>
      <c r="F122" s="19">
        <v>5</v>
      </c>
      <c r="G122" s="19"/>
      <c r="H122" s="19"/>
      <c r="I122" s="19"/>
      <c r="J122" s="19">
        <v>111</v>
      </c>
      <c r="K122" s="35">
        <v>38</v>
      </c>
      <c r="L122" s="42" t="s">
        <v>189</v>
      </c>
      <c r="M122" s="81"/>
      <c r="N122" s="82">
        <f aca="true" t="shared" si="17" ref="N122:S122">N123</f>
        <v>0</v>
      </c>
      <c r="O122" s="307">
        <f t="shared" si="17"/>
        <v>0</v>
      </c>
      <c r="P122" s="82">
        <f t="shared" si="17"/>
        <v>0</v>
      </c>
      <c r="Q122" s="449">
        <f t="shared" si="17"/>
        <v>0</v>
      </c>
      <c r="R122" s="575">
        <f t="shared" si="17"/>
        <v>0</v>
      </c>
      <c r="S122" s="575">
        <f t="shared" si="17"/>
        <v>0</v>
      </c>
      <c r="T122" s="2"/>
    </row>
    <row r="123" spans="1:20" ht="13.5" hidden="1" thickBot="1">
      <c r="A123" s="19" t="s">
        <v>256</v>
      </c>
      <c r="B123" s="19">
        <v>1</v>
      </c>
      <c r="C123" s="19"/>
      <c r="D123" s="19">
        <v>3</v>
      </c>
      <c r="E123" s="19"/>
      <c r="F123" s="19">
        <v>5</v>
      </c>
      <c r="G123" s="19"/>
      <c r="H123" s="19"/>
      <c r="I123" s="19"/>
      <c r="J123" s="19">
        <v>111</v>
      </c>
      <c r="K123" s="190">
        <v>381</v>
      </c>
      <c r="L123" s="657" t="s">
        <v>189</v>
      </c>
      <c r="M123" s="658"/>
      <c r="N123" s="82"/>
      <c r="O123" s="307"/>
      <c r="P123" s="82"/>
      <c r="Q123" s="449"/>
      <c r="R123" s="575"/>
      <c r="S123" s="575"/>
      <c r="T123" s="2"/>
    </row>
    <row r="124" spans="1:20" ht="13.5" hidden="1" thickBot="1">
      <c r="A124" s="19" t="s">
        <v>256</v>
      </c>
      <c r="B124" s="19">
        <v>1</v>
      </c>
      <c r="C124" s="19"/>
      <c r="D124" s="19">
        <v>3</v>
      </c>
      <c r="E124" s="19"/>
      <c r="F124" s="19">
        <v>5</v>
      </c>
      <c r="G124" s="19"/>
      <c r="H124" s="19"/>
      <c r="I124" s="19"/>
      <c r="J124" s="19">
        <v>111</v>
      </c>
      <c r="K124" s="35">
        <v>3811</v>
      </c>
      <c r="L124" s="42" t="s">
        <v>99</v>
      </c>
      <c r="M124" s="81"/>
      <c r="N124" s="82"/>
      <c r="O124" s="307"/>
      <c r="P124" s="82"/>
      <c r="Q124" s="449"/>
      <c r="R124" s="575"/>
      <c r="S124" s="575"/>
      <c r="T124" s="2"/>
    </row>
    <row r="125" spans="1:20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83"/>
      <c r="L125" s="84" t="s">
        <v>124</v>
      </c>
      <c r="M125" s="83"/>
      <c r="N125" s="85">
        <f>N106</f>
        <v>594771</v>
      </c>
      <c r="O125" s="320">
        <f>O106</f>
        <v>600750</v>
      </c>
      <c r="P125" s="85">
        <f>P106</f>
        <v>564000</v>
      </c>
      <c r="Q125" s="461">
        <f>Q106</f>
        <v>556183</v>
      </c>
      <c r="R125" s="576">
        <f>Q125/N125</f>
        <v>0.9351212483460021</v>
      </c>
      <c r="S125" s="576">
        <f>Q125/P125</f>
        <v>0.9861400709219859</v>
      </c>
      <c r="T125" s="2"/>
    </row>
    <row r="126" spans="1:20" ht="12.7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69"/>
      <c r="L126" s="647" t="s">
        <v>259</v>
      </c>
      <c r="M126" s="648"/>
      <c r="N126" s="86">
        <f>N125</f>
        <v>594771</v>
      </c>
      <c r="O126" s="316">
        <f aca="true" t="shared" si="18" ref="O126:Q127">O125</f>
        <v>600750</v>
      </c>
      <c r="P126" s="86">
        <f t="shared" si="18"/>
        <v>564000</v>
      </c>
      <c r="Q126" s="457">
        <f t="shared" si="18"/>
        <v>556183</v>
      </c>
      <c r="R126" s="568">
        <f>Q126/N126</f>
        <v>0.9351212483460021</v>
      </c>
      <c r="S126" s="568">
        <f>Q126/P126</f>
        <v>0.9861400709219859</v>
      </c>
      <c r="T126" s="2"/>
    </row>
    <row r="127" spans="1:20" ht="12.7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7"/>
      <c r="L127" s="645" t="s">
        <v>251</v>
      </c>
      <c r="M127" s="646"/>
      <c r="N127" s="88">
        <f>N126</f>
        <v>594771</v>
      </c>
      <c r="O127" s="319">
        <f t="shared" si="18"/>
        <v>600750</v>
      </c>
      <c r="P127" s="88">
        <f t="shared" si="18"/>
        <v>564000</v>
      </c>
      <c r="Q127" s="460">
        <f t="shared" si="18"/>
        <v>556183</v>
      </c>
      <c r="R127" s="577">
        <f>Q127/N127</f>
        <v>0.9351212483460021</v>
      </c>
      <c r="S127" s="577">
        <f>Q127/P127</f>
        <v>0.9861400709219859</v>
      </c>
      <c r="T127" s="2"/>
    </row>
    <row r="128" spans="1:20" ht="12.7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61"/>
      <c r="L128" s="61"/>
      <c r="M128" s="61"/>
      <c r="N128" s="63"/>
      <c r="O128" s="311"/>
      <c r="P128" s="63"/>
      <c r="Q128" s="452"/>
      <c r="R128" s="565"/>
      <c r="S128" s="565"/>
      <c r="T128" s="2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89"/>
      <c r="O129" s="321"/>
      <c r="P129" s="90"/>
      <c r="Q129" s="462"/>
      <c r="R129" s="539"/>
      <c r="S129" s="539"/>
      <c r="T129" s="2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9" t="s">
        <v>195</v>
      </c>
      <c r="L130" s="77" t="s">
        <v>266</v>
      </c>
      <c r="M130" s="9"/>
      <c r="N130" s="91"/>
      <c r="O130" s="322"/>
      <c r="P130" s="91"/>
      <c r="Q130" s="463"/>
      <c r="R130" s="573"/>
      <c r="S130" s="573"/>
      <c r="T130" s="2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2" t="s">
        <v>117</v>
      </c>
      <c r="L131" s="11" t="s">
        <v>73</v>
      </c>
      <c r="M131" s="11"/>
      <c r="N131" s="92"/>
      <c r="O131" s="323"/>
      <c r="P131" s="92"/>
      <c r="Q131" s="464"/>
      <c r="R131" s="560"/>
      <c r="S131" s="560"/>
      <c r="T131" s="2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>
        <v>100</v>
      </c>
      <c r="K132" s="3" t="s">
        <v>72</v>
      </c>
      <c r="L132" s="3" t="s">
        <v>37</v>
      </c>
      <c r="M132" s="3"/>
      <c r="N132" s="90"/>
      <c r="O132" s="324"/>
      <c r="P132" s="90"/>
      <c r="Q132" s="462"/>
      <c r="R132" s="539"/>
      <c r="S132" s="539"/>
      <c r="T132" s="2"/>
    </row>
    <row r="133" spans="1:20" ht="12.75">
      <c r="A133" s="20" t="s">
        <v>263</v>
      </c>
      <c r="B133" s="8"/>
      <c r="C133" s="8"/>
      <c r="D133" s="8"/>
      <c r="E133" s="8"/>
      <c r="F133" s="8"/>
      <c r="G133" s="8"/>
      <c r="H133" s="8"/>
      <c r="I133" s="8"/>
      <c r="J133" s="8"/>
      <c r="K133" s="65" t="s">
        <v>262</v>
      </c>
      <c r="L133" s="65" t="s">
        <v>414</v>
      </c>
      <c r="M133" s="65"/>
      <c r="N133" s="21"/>
      <c r="O133" s="312"/>
      <c r="P133" s="21"/>
      <c r="Q133" s="465"/>
      <c r="R133" s="578"/>
      <c r="S133" s="578"/>
      <c r="T133" s="2"/>
    </row>
    <row r="134" spans="1:20" ht="12.75">
      <c r="A134" s="20" t="s">
        <v>264</v>
      </c>
      <c r="B134" s="8"/>
      <c r="C134" s="8"/>
      <c r="D134" s="8"/>
      <c r="E134" s="8"/>
      <c r="F134" s="8"/>
      <c r="G134" s="8"/>
      <c r="H134" s="8"/>
      <c r="I134" s="8"/>
      <c r="J134" s="8">
        <v>111</v>
      </c>
      <c r="K134" s="65" t="s">
        <v>25</v>
      </c>
      <c r="L134" s="8" t="s">
        <v>73</v>
      </c>
      <c r="M134" s="8"/>
      <c r="N134" s="21"/>
      <c r="O134" s="312"/>
      <c r="P134" s="21"/>
      <c r="Q134" s="465"/>
      <c r="R134" s="578"/>
      <c r="S134" s="578"/>
      <c r="T134" s="2"/>
    </row>
    <row r="135" spans="1:20" ht="12.75">
      <c r="A135" s="19" t="s">
        <v>264</v>
      </c>
      <c r="B135" s="19">
        <v>1</v>
      </c>
      <c r="C135" s="19"/>
      <c r="D135" s="19">
        <v>3</v>
      </c>
      <c r="E135" s="19"/>
      <c r="F135" s="19">
        <v>5</v>
      </c>
      <c r="G135" s="19"/>
      <c r="H135" s="19"/>
      <c r="I135" s="19"/>
      <c r="J135" s="19">
        <v>111</v>
      </c>
      <c r="K135" s="23">
        <v>3</v>
      </c>
      <c r="L135" s="657" t="s">
        <v>230</v>
      </c>
      <c r="M135" s="658"/>
      <c r="N135" s="51">
        <f>N136+N152+N194+N198+N205</f>
        <v>1026390</v>
      </c>
      <c r="O135" s="306">
        <f>O136+O152+O194+O198+O205</f>
        <v>1393000</v>
      </c>
      <c r="P135" s="51">
        <f>P136+P152+P194+P198+P205</f>
        <v>1301233</v>
      </c>
      <c r="Q135" s="445">
        <f>Q136+Q152+Q194+Q198+Q205</f>
        <v>1163692</v>
      </c>
      <c r="R135" s="561">
        <f>Q135/N135</f>
        <v>1.133771763169945</v>
      </c>
      <c r="S135" s="561">
        <f>Q135/P135</f>
        <v>0.8942994836435904</v>
      </c>
      <c r="T135" s="2"/>
    </row>
    <row r="136" spans="1:20" ht="12.75">
      <c r="A136" s="19" t="s">
        <v>264</v>
      </c>
      <c r="B136" s="19">
        <v>1</v>
      </c>
      <c r="C136" s="19"/>
      <c r="D136" s="19">
        <v>3</v>
      </c>
      <c r="E136" s="19"/>
      <c r="F136" s="19">
        <v>5</v>
      </c>
      <c r="G136" s="19"/>
      <c r="H136" s="19"/>
      <c r="I136" s="19"/>
      <c r="J136" s="19">
        <v>111</v>
      </c>
      <c r="K136" s="26">
        <v>31</v>
      </c>
      <c r="L136" s="670" t="s">
        <v>228</v>
      </c>
      <c r="M136" s="671"/>
      <c r="N136" s="29">
        <f>N137+N141+N148</f>
        <v>400096</v>
      </c>
      <c r="O136" s="306">
        <f>O137+O141+O148</f>
        <v>454000</v>
      </c>
      <c r="P136" s="29">
        <f>P137+P141+P148</f>
        <v>486483</v>
      </c>
      <c r="Q136" s="446">
        <f>Q137+Q141+Q148</f>
        <v>438272</v>
      </c>
      <c r="R136" s="561">
        <f aca="true" t="shared" si="19" ref="R136:R199">Q136/N136</f>
        <v>1.0954170998960249</v>
      </c>
      <c r="S136" s="561">
        <f aca="true" t="shared" si="20" ref="S136:S199">Q136/P136</f>
        <v>0.9008989008865674</v>
      </c>
      <c r="T136" s="2"/>
    </row>
    <row r="137" spans="1:20" ht="12.75">
      <c r="A137" s="19" t="s">
        <v>264</v>
      </c>
      <c r="B137" s="19">
        <v>1</v>
      </c>
      <c r="C137" s="19"/>
      <c r="D137" s="19">
        <v>3</v>
      </c>
      <c r="E137" s="19"/>
      <c r="F137" s="19">
        <v>5</v>
      </c>
      <c r="G137" s="19"/>
      <c r="H137" s="19"/>
      <c r="I137" s="19"/>
      <c r="J137" s="19">
        <v>111</v>
      </c>
      <c r="K137" s="23">
        <v>311</v>
      </c>
      <c r="L137" s="657" t="s">
        <v>229</v>
      </c>
      <c r="M137" s="658"/>
      <c r="N137" s="51">
        <f>N138+N139+N140</f>
        <v>326150</v>
      </c>
      <c r="O137" s="306">
        <f>O138+O139+O140</f>
        <v>375000</v>
      </c>
      <c r="P137" s="51">
        <f>P138+P139+P140</f>
        <v>370000</v>
      </c>
      <c r="Q137" s="445">
        <f>Q138+Q139+Q140</f>
        <v>338009</v>
      </c>
      <c r="R137" s="561">
        <f t="shared" si="19"/>
        <v>1.036360570289744</v>
      </c>
      <c r="S137" s="561">
        <f t="shared" si="20"/>
        <v>0.9135378378378378</v>
      </c>
      <c r="T137" s="2"/>
    </row>
    <row r="138" spans="1:20" ht="12.75">
      <c r="A138" s="19" t="s">
        <v>264</v>
      </c>
      <c r="B138" s="19">
        <v>1</v>
      </c>
      <c r="C138" s="19"/>
      <c r="D138" s="19">
        <v>3</v>
      </c>
      <c r="E138" s="19"/>
      <c r="F138" s="19">
        <v>5</v>
      </c>
      <c r="G138" s="19"/>
      <c r="H138" s="19"/>
      <c r="I138" s="19"/>
      <c r="J138" s="19">
        <v>111</v>
      </c>
      <c r="K138" s="26">
        <v>3111</v>
      </c>
      <c r="L138" s="670" t="s">
        <v>175</v>
      </c>
      <c r="M138" s="671"/>
      <c r="N138" s="29">
        <v>324731</v>
      </c>
      <c r="O138" s="306">
        <v>330000</v>
      </c>
      <c r="P138" s="29">
        <v>310000</v>
      </c>
      <c r="Q138" s="446">
        <v>279488</v>
      </c>
      <c r="R138" s="561">
        <f t="shared" si="19"/>
        <v>0.8606754513735985</v>
      </c>
      <c r="S138" s="561">
        <f t="shared" si="20"/>
        <v>0.9015741935483871</v>
      </c>
      <c r="T138" s="2"/>
    </row>
    <row r="139" spans="1:20" ht="12.75">
      <c r="A139" s="19" t="s">
        <v>264</v>
      </c>
      <c r="B139" s="19">
        <v>1</v>
      </c>
      <c r="C139" s="19"/>
      <c r="D139" s="19">
        <v>3</v>
      </c>
      <c r="E139" s="19"/>
      <c r="F139" s="19">
        <v>5</v>
      </c>
      <c r="G139" s="19"/>
      <c r="H139" s="19"/>
      <c r="I139" s="19"/>
      <c r="J139" s="19">
        <v>111</v>
      </c>
      <c r="K139" s="26">
        <v>3111</v>
      </c>
      <c r="L139" s="30" t="s">
        <v>223</v>
      </c>
      <c r="M139" s="31"/>
      <c r="N139" s="29">
        <v>0</v>
      </c>
      <c r="O139" s="306">
        <v>42000</v>
      </c>
      <c r="P139" s="29">
        <v>56000</v>
      </c>
      <c r="Q139" s="446">
        <v>55552</v>
      </c>
      <c r="R139" s="561" t="e">
        <f t="shared" si="19"/>
        <v>#DIV/0!</v>
      </c>
      <c r="S139" s="561">
        <f t="shared" si="20"/>
        <v>0.992</v>
      </c>
      <c r="T139" s="2"/>
    </row>
    <row r="140" spans="1:20" ht="12.75">
      <c r="A140" s="19" t="s">
        <v>264</v>
      </c>
      <c r="B140" s="19">
        <v>1</v>
      </c>
      <c r="C140" s="19"/>
      <c r="D140" s="19">
        <v>3</v>
      </c>
      <c r="E140" s="19"/>
      <c r="F140" s="19">
        <v>5</v>
      </c>
      <c r="G140" s="19"/>
      <c r="H140" s="19"/>
      <c r="I140" s="19"/>
      <c r="J140" s="19">
        <v>111</v>
      </c>
      <c r="K140" s="26">
        <v>3113</v>
      </c>
      <c r="L140" s="26" t="s">
        <v>153</v>
      </c>
      <c r="M140" s="26"/>
      <c r="N140" s="29">
        <v>1419</v>
      </c>
      <c r="O140" s="306">
        <v>3000</v>
      </c>
      <c r="P140" s="29">
        <v>4000</v>
      </c>
      <c r="Q140" s="446">
        <v>2969</v>
      </c>
      <c r="R140" s="561">
        <f t="shared" si="19"/>
        <v>2.0923185341789994</v>
      </c>
      <c r="S140" s="561">
        <f t="shared" si="20"/>
        <v>0.74225</v>
      </c>
      <c r="T140" s="2"/>
    </row>
    <row r="141" spans="1:20" ht="12.75">
      <c r="A141" s="19" t="s">
        <v>264</v>
      </c>
      <c r="B141" s="19">
        <v>1</v>
      </c>
      <c r="C141" s="19"/>
      <c r="D141" s="19">
        <v>3</v>
      </c>
      <c r="E141" s="19"/>
      <c r="F141" s="19">
        <v>5</v>
      </c>
      <c r="G141" s="19"/>
      <c r="H141" s="19"/>
      <c r="I141" s="19"/>
      <c r="J141" s="19">
        <v>111</v>
      </c>
      <c r="K141" s="23">
        <v>312</v>
      </c>
      <c r="L141" s="657" t="s">
        <v>3</v>
      </c>
      <c r="M141" s="658"/>
      <c r="N141" s="51">
        <f>N142+N143+N144+N145+N146+N147</f>
        <v>9169</v>
      </c>
      <c r="O141" s="306">
        <f>O142+O143+O144+O145+O146+O147</f>
        <v>9000</v>
      </c>
      <c r="P141" s="51">
        <f>P142+P143+P144+P145+P146+P147</f>
        <v>52064</v>
      </c>
      <c r="Q141" s="445">
        <f>Q142+Q143+Q144+Q145+Q146+Q147</f>
        <v>37510</v>
      </c>
      <c r="R141" s="561">
        <f t="shared" si="19"/>
        <v>4.090958665067074</v>
      </c>
      <c r="S141" s="561">
        <f t="shared" si="20"/>
        <v>0.720459434542102</v>
      </c>
      <c r="T141" s="2"/>
    </row>
    <row r="142" spans="1:20" ht="12.75">
      <c r="A142" s="19" t="s">
        <v>264</v>
      </c>
      <c r="B142" s="19">
        <v>1</v>
      </c>
      <c r="C142" s="19"/>
      <c r="D142" s="19">
        <v>3</v>
      </c>
      <c r="E142" s="19"/>
      <c r="F142" s="19">
        <v>5</v>
      </c>
      <c r="G142" s="19"/>
      <c r="H142" s="19"/>
      <c r="I142" s="19"/>
      <c r="J142" s="19">
        <v>111</v>
      </c>
      <c r="K142" s="26">
        <v>3121</v>
      </c>
      <c r="L142" s="670" t="s">
        <v>3</v>
      </c>
      <c r="M142" s="671"/>
      <c r="N142" s="29">
        <v>8471</v>
      </c>
      <c r="O142" s="306">
        <v>9000</v>
      </c>
      <c r="P142" s="29">
        <v>35000</v>
      </c>
      <c r="Q142" s="446">
        <v>35446</v>
      </c>
      <c r="R142" s="561">
        <f t="shared" si="19"/>
        <v>4.184393814189588</v>
      </c>
      <c r="S142" s="561">
        <f t="shared" si="20"/>
        <v>1.0127428571428572</v>
      </c>
      <c r="T142" s="2"/>
    </row>
    <row r="143" spans="1:20" ht="12.75">
      <c r="A143" s="19" t="s">
        <v>264</v>
      </c>
      <c r="B143" s="19">
        <v>1</v>
      </c>
      <c r="C143" s="19"/>
      <c r="D143" s="19">
        <v>3</v>
      </c>
      <c r="E143" s="19"/>
      <c r="F143" s="19">
        <v>5</v>
      </c>
      <c r="G143" s="19"/>
      <c r="H143" s="19"/>
      <c r="I143" s="19"/>
      <c r="J143" s="19">
        <v>111</v>
      </c>
      <c r="K143" s="26">
        <v>3121</v>
      </c>
      <c r="L143" s="26" t="s">
        <v>144</v>
      </c>
      <c r="M143" s="26"/>
      <c r="N143" s="29">
        <v>0</v>
      </c>
      <c r="O143" s="306">
        <v>0</v>
      </c>
      <c r="P143" s="29">
        <v>15000</v>
      </c>
      <c r="Q143" s="446">
        <v>0</v>
      </c>
      <c r="R143" s="561" t="e">
        <f t="shared" si="19"/>
        <v>#DIV/0!</v>
      </c>
      <c r="S143" s="561">
        <f t="shared" si="20"/>
        <v>0</v>
      </c>
      <c r="T143" s="2"/>
    </row>
    <row r="144" spans="1:20" ht="12.75">
      <c r="A144" s="19" t="s">
        <v>264</v>
      </c>
      <c r="B144" s="19">
        <v>1</v>
      </c>
      <c r="C144" s="19"/>
      <c r="D144" s="19">
        <v>3</v>
      </c>
      <c r="E144" s="19"/>
      <c r="F144" s="19">
        <v>5</v>
      </c>
      <c r="G144" s="19"/>
      <c r="H144" s="19"/>
      <c r="I144" s="19"/>
      <c r="J144" s="19">
        <v>111</v>
      </c>
      <c r="K144" s="26">
        <v>3121</v>
      </c>
      <c r="L144" s="670" t="s">
        <v>145</v>
      </c>
      <c r="M144" s="671"/>
      <c r="N144" s="29">
        <v>698</v>
      </c>
      <c r="O144" s="306">
        <v>0</v>
      </c>
      <c r="P144" s="29">
        <v>2064</v>
      </c>
      <c r="Q144" s="446">
        <v>2064</v>
      </c>
      <c r="R144" s="561">
        <f t="shared" si="19"/>
        <v>2.95702005730659</v>
      </c>
      <c r="S144" s="561">
        <f t="shared" si="20"/>
        <v>1</v>
      </c>
      <c r="T144" s="2"/>
    </row>
    <row r="145" spans="1:20" ht="12" customHeight="1" hidden="1">
      <c r="A145" s="19" t="s">
        <v>264</v>
      </c>
      <c r="B145" s="19">
        <v>1</v>
      </c>
      <c r="C145" s="19"/>
      <c r="D145" s="19">
        <v>3</v>
      </c>
      <c r="E145" s="19"/>
      <c r="F145" s="19">
        <v>5</v>
      </c>
      <c r="G145" s="19"/>
      <c r="H145" s="19"/>
      <c r="I145" s="19"/>
      <c r="J145" s="19">
        <v>111</v>
      </c>
      <c r="K145" s="26">
        <v>3121</v>
      </c>
      <c r="L145" s="670" t="s">
        <v>224</v>
      </c>
      <c r="M145" s="671"/>
      <c r="N145" s="29">
        <v>0</v>
      </c>
      <c r="O145" s="306">
        <v>0</v>
      </c>
      <c r="P145" s="29">
        <v>0</v>
      </c>
      <c r="Q145" s="446">
        <v>0</v>
      </c>
      <c r="R145" s="561" t="e">
        <f t="shared" si="19"/>
        <v>#DIV/0!</v>
      </c>
      <c r="S145" s="561" t="e">
        <f t="shared" si="20"/>
        <v>#DIV/0!</v>
      </c>
      <c r="T145" s="2"/>
    </row>
    <row r="146" spans="1:20" ht="12.75" hidden="1">
      <c r="A146" s="19" t="s">
        <v>264</v>
      </c>
      <c r="B146" s="19">
        <v>1</v>
      </c>
      <c r="C146" s="19"/>
      <c r="D146" s="19">
        <v>3</v>
      </c>
      <c r="E146" s="19"/>
      <c r="F146" s="19">
        <v>5</v>
      </c>
      <c r="G146" s="19"/>
      <c r="H146" s="19"/>
      <c r="I146" s="19"/>
      <c r="J146" s="19">
        <v>111</v>
      </c>
      <c r="K146" s="26">
        <v>3121</v>
      </c>
      <c r="L146" s="30" t="s">
        <v>225</v>
      </c>
      <c r="M146" s="31"/>
      <c r="N146" s="29">
        <v>0</v>
      </c>
      <c r="O146" s="306">
        <v>0</v>
      </c>
      <c r="P146" s="29">
        <v>0</v>
      </c>
      <c r="Q146" s="446">
        <v>0</v>
      </c>
      <c r="R146" s="561" t="e">
        <f t="shared" si="19"/>
        <v>#DIV/0!</v>
      </c>
      <c r="S146" s="561" t="e">
        <f t="shared" si="20"/>
        <v>#DIV/0!</v>
      </c>
      <c r="T146" s="2"/>
    </row>
    <row r="147" spans="1:20" ht="12.75" hidden="1">
      <c r="A147" s="19" t="s">
        <v>264</v>
      </c>
      <c r="B147" s="19">
        <v>1</v>
      </c>
      <c r="C147" s="19"/>
      <c r="D147" s="19">
        <v>3</v>
      </c>
      <c r="E147" s="19"/>
      <c r="F147" s="19">
        <v>5</v>
      </c>
      <c r="G147" s="19"/>
      <c r="H147" s="19"/>
      <c r="I147" s="19"/>
      <c r="J147" s="19">
        <v>111</v>
      </c>
      <c r="K147" s="26">
        <v>3121</v>
      </c>
      <c r="L147" s="670" t="s">
        <v>226</v>
      </c>
      <c r="M147" s="671"/>
      <c r="N147" s="29">
        <v>0</v>
      </c>
      <c r="O147" s="306">
        <v>0</v>
      </c>
      <c r="P147" s="29">
        <v>0</v>
      </c>
      <c r="Q147" s="446">
        <v>0</v>
      </c>
      <c r="R147" s="561" t="e">
        <f t="shared" si="19"/>
        <v>#DIV/0!</v>
      </c>
      <c r="S147" s="561" t="e">
        <f t="shared" si="20"/>
        <v>#DIV/0!</v>
      </c>
      <c r="T147" s="2"/>
    </row>
    <row r="148" spans="1:20" ht="12.75">
      <c r="A148" s="19" t="s">
        <v>264</v>
      </c>
      <c r="B148" s="19">
        <v>1</v>
      </c>
      <c r="C148" s="19"/>
      <c r="D148" s="19">
        <v>3</v>
      </c>
      <c r="E148" s="19"/>
      <c r="F148" s="19">
        <v>5</v>
      </c>
      <c r="G148" s="19"/>
      <c r="H148" s="19"/>
      <c r="I148" s="19"/>
      <c r="J148" s="19">
        <v>111</v>
      </c>
      <c r="K148" s="23">
        <v>313</v>
      </c>
      <c r="L148" s="49" t="s">
        <v>4</v>
      </c>
      <c r="M148" s="50"/>
      <c r="N148" s="51">
        <f>N149+N150+N151</f>
        <v>64777</v>
      </c>
      <c r="O148" s="306">
        <f>O149+O150+O151</f>
        <v>70000</v>
      </c>
      <c r="P148" s="51">
        <f>P149+P150+P151</f>
        <v>64419</v>
      </c>
      <c r="Q148" s="445">
        <f>Q149+Q150+Q151</f>
        <v>62753</v>
      </c>
      <c r="R148" s="561">
        <f t="shared" si="19"/>
        <v>0.9687543418188554</v>
      </c>
      <c r="S148" s="561">
        <f t="shared" si="20"/>
        <v>0.9741380648566417</v>
      </c>
      <c r="T148" s="2"/>
    </row>
    <row r="149" spans="1:20" ht="12.75" hidden="1">
      <c r="A149" s="19" t="s">
        <v>264</v>
      </c>
      <c r="B149" s="19">
        <v>1</v>
      </c>
      <c r="C149" s="19"/>
      <c r="D149" s="19">
        <v>3</v>
      </c>
      <c r="E149" s="19"/>
      <c r="F149" s="19">
        <v>5</v>
      </c>
      <c r="G149" s="19"/>
      <c r="H149" s="19"/>
      <c r="I149" s="19"/>
      <c r="J149" s="19">
        <v>111</v>
      </c>
      <c r="K149" s="26">
        <v>3131</v>
      </c>
      <c r="L149" s="670" t="s">
        <v>227</v>
      </c>
      <c r="M149" s="671"/>
      <c r="N149" s="29"/>
      <c r="O149" s="306"/>
      <c r="P149" s="29"/>
      <c r="Q149" s="446"/>
      <c r="R149" s="561" t="e">
        <f t="shared" si="19"/>
        <v>#DIV/0!</v>
      </c>
      <c r="S149" s="561" t="e">
        <f t="shared" si="20"/>
        <v>#DIV/0!</v>
      </c>
      <c r="T149" s="2"/>
    </row>
    <row r="150" spans="1:20" ht="12.75">
      <c r="A150" s="19" t="s">
        <v>264</v>
      </c>
      <c r="B150" s="19">
        <v>1</v>
      </c>
      <c r="C150" s="19"/>
      <c r="D150" s="19">
        <v>3</v>
      </c>
      <c r="E150" s="19"/>
      <c r="F150" s="19">
        <v>5</v>
      </c>
      <c r="G150" s="19"/>
      <c r="H150" s="19"/>
      <c r="I150" s="19"/>
      <c r="J150" s="19">
        <v>111</v>
      </c>
      <c r="K150" s="26">
        <v>3132</v>
      </c>
      <c r="L150" s="670" t="s">
        <v>217</v>
      </c>
      <c r="M150" s="671"/>
      <c r="N150" s="29">
        <v>58442</v>
      </c>
      <c r="O150" s="306">
        <v>62000</v>
      </c>
      <c r="P150" s="29">
        <v>57919</v>
      </c>
      <c r="Q150" s="446">
        <v>56551</v>
      </c>
      <c r="R150" s="561">
        <f t="shared" si="19"/>
        <v>0.9676431333629923</v>
      </c>
      <c r="S150" s="561">
        <f t="shared" si="20"/>
        <v>0.9763808076796906</v>
      </c>
      <c r="T150" s="2"/>
    </row>
    <row r="151" spans="1:20" ht="12.75">
      <c r="A151" s="19" t="s">
        <v>264</v>
      </c>
      <c r="B151" s="19">
        <v>1</v>
      </c>
      <c r="C151" s="19"/>
      <c r="D151" s="19">
        <v>3</v>
      </c>
      <c r="E151" s="19"/>
      <c r="F151" s="19">
        <v>5</v>
      </c>
      <c r="G151" s="19"/>
      <c r="H151" s="19"/>
      <c r="I151" s="19"/>
      <c r="J151" s="19">
        <v>111</v>
      </c>
      <c r="K151" s="26">
        <v>3133</v>
      </c>
      <c r="L151" s="670" t="s">
        <v>232</v>
      </c>
      <c r="M151" s="671"/>
      <c r="N151" s="29">
        <v>6335</v>
      </c>
      <c r="O151" s="306">
        <v>8000</v>
      </c>
      <c r="P151" s="29">
        <v>6500</v>
      </c>
      <c r="Q151" s="446">
        <v>6202</v>
      </c>
      <c r="R151" s="561">
        <f t="shared" si="19"/>
        <v>0.9790055248618784</v>
      </c>
      <c r="S151" s="561">
        <f t="shared" si="20"/>
        <v>0.9541538461538461</v>
      </c>
      <c r="T151" s="2"/>
    </row>
    <row r="152" spans="1:20" ht="12.75">
      <c r="A152" s="19" t="s">
        <v>264</v>
      </c>
      <c r="B152" s="19">
        <v>1</v>
      </c>
      <c r="C152" s="19"/>
      <c r="D152" s="19">
        <v>3</v>
      </c>
      <c r="E152" s="19"/>
      <c r="F152" s="19">
        <v>5</v>
      </c>
      <c r="G152" s="19"/>
      <c r="H152" s="19"/>
      <c r="I152" s="19"/>
      <c r="J152" s="19">
        <v>111</v>
      </c>
      <c r="K152" s="26">
        <v>32</v>
      </c>
      <c r="L152" s="27" t="s">
        <v>5</v>
      </c>
      <c r="M152" s="28"/>
      <c r="N152" s="29">
        <f>N153+N158+N163+N185+N188</f>
        <v>592391</v>
      </c>
      <c r="O152" s="306">
        <f>O153+O158+O163+O185+O188</f>
        <v>682000</v>
      </c>
      <c r="P152" s="29">
        <f>P153+P158+P163+P185+P188</f>
        <v>758750</v>
      </c>
      <c r="Q152" s="446">
        <f>Q153+Q158+Q163+Q185+Q188</f>
        <v>682855</v>
      </c>
      <c r="R152" s="561">
        <f t="shared" si="19"/>
        <v>1.152709950016121</v>
      </c>
      <c r="S152" s="561">
        <f t="shared" si="20"/>
        <v>0.8999736408566722</v>
      </c>
      <c r="T152" s="2"/>
    </row>
    <row r="153" spans="1:20" ht="12.75">
      <c r="A153" s="19" t="s">
        <v>264</v>
      </c>
      <c r="B153" s="19">
        <v>1</v>
      </c>
      <c r="C153" s="19"/>
      <c r="D153" s="19">
        <v>3</v>
      </c>
      <c r="E153" s="19"/>
      <c r="F153" s="19">
        <v>5</v>
      </c>
      <c r="G153" s="19"/>
      <c r="H153" s="19"/>
      <c r="I153" s="19"/>
      <c r="J153" s="19">
        <v>111</v>
      </c>
      <c r="K153" s="23">
        <v>321</v>
      </c>
      <c r="L153" s="23" t="s">
        <v>6</v>
      </c>
      <c r="M153" s="23"/>
      <c r="N153" s="51">
        <f>N154+N155+N156+N157</f>
        <v>70660</v>
      </c>
      <c r="O153" s="306">
        <f>O154+O155+O156+O157</f>
        <v>94000</v>
      </c>
      <c r="P153" s="29">
        <f>P154+P155+P156+P157</f>
        <v>88000</v>
      </c>
      <c r="Q153" s="446">
        <f>Q154+Q155+Q156+Q157</f>
        <v>72222</v>
      </c>
      <c r="R153" s="561">
        <f t="shared" si="19"/>
        <v>1.0221058590433059</v>
      </c>
      <c r="S153" s="561">
        <f t="shared" si="20"/>
        <v>0.8207045454545454</v>
      </c>
      <c r="T153" s="2"/>
    </row>
    <row r="154" spans="1:20" ht="12.75">
      <c r="A154" s="19" t="s">
        <v>264</v>
      </c>
      <c r="B154" s="19">
        <v>1</v>
      </c>
      <c r="C154" s="19"/>
      <c r="D154" s="19">
        <v>3</v>
      </c>
      <c r="E154" s="19"/>
      <c r="F154" s="19">
        <v>5</v>
      </c>
      <c r="G154" s="19"/>
      <c r="H154" s="19"/>
      <c r="I154" s="19"/>
      <c r="J154" s="19">
        <v>111</v>
      </c>
      <c r="K154" s="26">
        <v>3211</v>
      </c>
      <c r="L154" s="26" t="s">
        <v>79</v>
      </c>
      <c r="M154" s="26"/>
      <c r="N154" s="29">
        <v>17585</v>
      </c>
      <c r="O154" s="306">
        <v>25000</v>
      </c>
      <c r="P154" s="29">
        <v>32000</v>
      </c>
      <c r="Q154" s="446">
        <v>22918</v>
      </c>
      <c r="R154" s="561">
        <f t="shared" si="19"/>
        <v>1.3032698322433893</v>
      </c>
      <c r="S154" s="561">
        <f t="shared" si="20"/>
        <v>0.7161875</v>
      </c>
      <c r="T154" s="2"/>
    </row>
    <row r="155" spans="1:20" ht="12.75">
      <c r="A155" s="19" t="s">
        <v>264</v>
      </c>
      <c r="B155" s="19">
        <v>1</v>
      </c>
      <c r="C155" s="19"/>
      <c r="D155" s="19">
        <v>3</v>
      </c>
      <c r="E155" s="19"/>
      <c r="F155" s="19">
        <v>5</v>
      </c>
      <c r="G155" s="19"/>
      <c r="H155" s="19"/>
      <c r="I155" s="19"/>
      <c r="J155" s="19">
        <v>111</v>
      </c>
      <c r="K155" s="26">
        <v>3212</v>
      </c>
      <c r="L155" s="26" t="s">
        <v>176</v>
      </c>
      <c r="M155" s="26"/>
      <c r="N155" s="29">
        <v>31139</v>
      </c>
      <c r="O155" s="306">
        <v>40000</v>
      </c>
      <c r="P155" s="29">
        <v>28000</v>
      </c>
      <c r="Q155" s="446">
        <v>26384</v>
      </c>
      <c r="R155" s="561">
        <f t="shared" si="19"/>
        <v>0.8472976010790327</v>
      </c>
      <c r="S155" s="561">
        <f t="shared" si="20"/>
        <v>0.9422857142857143</v>
      </c>
      <c r="T155" s="2"/>
    </row>
    <row r="156" spans="1:20" ht="12.75">
      <c r="A156" s="19" t="s">
        <v>264</v>
      </c>
      <c r="B156" s="19">
        <v>1</v>
      </c>
      <c r="C156" s="19"/>
      <c r="D156" s="19">
        <v>3</v>
      </c>
      <c r="E156" s="19"/>
      <c r="F156" s="19">
        <v>5</v>
      </c>
      <c r="G156" s="19"/>
      <c r="H156" s="19"/>
      <c r="I156" s="19"/>
      <c r="J156" s="19">
        <v>111</v>
      </c>
      <c r="K156" s="26">
        <v>3213</v>
      </c>
      <c r="L156" s="26" t="s">
        <v>81</v>
      </c>
      <c r="M156" s="26"/>
      <c r="N156" s="29">
        <v>7860</v>
      </c>
      <c r="O156" s="306">
        <v>12000</v>
      </c>
      <c r="P156" s="29">
        <v>8000</v>
      </c>
      <c r="Q156" s="446">
        <v>5550</v>
      </c>
      <c r="R156" s="561">
        <f t="shared" si="19"/>
        <v>0.7061068702290076</v>
      </c>
      <c r="S156" s="561">
        <f t="shared" si="20"/>
        <v>0.69375</v>
      </c>
      <c r="T156" s="2"/>
    </row>
    <row r="157" spans="1:20" ht="12.75">
      <c r="A157" s="19" t="s">
        <v>264</v>
      </c>
      <c r="B157" s="19">
        <v>1</v>
      </c>
      <c r="C157" s="19"/>
      <c r="D157" s="19">
        <v>3</v>
      </c>
      <c r="E157" s="19"/>
      <c r="F157" s="19">
        <v>5</v>
      </c>
      <c r="G157" s="19"/>
      <c r="H157" s="19"/>
      <c r="I157" s="19"/>
      <c r="J157" s="19">
        <v>111</v>
      </c>
      <c r="K157" s="26">
        <v>3214</v>
      </c>
      <c r="L157" s="26" t="s">
        <v>146</v>
      </c>
      <c r="M157" s="26"/>
      <c r="N157" s="29">
        <v>14076</v>
      </c>
      <c r="O157" s="306">
        <v>17000</v>
      </c>
      <c r="P157" s="29">
        <v>20000</v>
      </c>
      <c r="Q157" s="446">
        <v>17370</v>
      </c>
      <c r="R157" s="561">
        <f t="shared" si="19"/>
        <v>1.2340153452685423</v>
      </c>
      <c r="S157" s="561">
        <f t="shared" si="20"/>
        <v>0.8685</v>
      </c>
      <c r="T157" s="2"/>
    </row>
    <row r="158" spans="1:20" ht="12.75">
      <c r="A158" s="19" t="s">
        <v>264</v>
      </c>
      <c r="B158" s="19">
        <v>1</v>
      </c>
      <c r="C158" s="19"/>
      <c r="D158" s="19">
        <v>3</v>
      </c>
      <c r="E158" s="19"/>
      <c r="F158" s="19">
        <v>5</v>
      </c>
      <c r="G158" s="19"/>
      <c r="H158" s="19"/>
      <c r="I158" s="19"/>
      <c r="J158" s="19">
        <v>111</v>
      </c>
      <c r="K158" s="23">
        <v>322</v>
      </c>
      <c r="L158" s="23" t="s">
        <v>26</v>
      </c>
      <c r="M158" s="23"/>
      <c r="N158" s="51">
        <f>N159+N160+N161+N162</f>
        <v>143853</v>
      </c>
      <c r="O158" s="306">
        <f>O159+O160+O161+O162</f>
        <v>174000</v>
      </c>
      <c r="P158" s="306">
        <f>P159+P160+P161+P162</f>
        <v>172000</v>
      </c>
      <c r="Q158" s="445">
        <f>Q159+Q160+Q161+Q162</f>
        <v>138575</v>
      </c>
      <c r="R158" s="561">
        <f t="shared" si="19"/>
        <v>0.9633097676099908</v>
      </c>
      <c r="S158" s="561">
        <f t="shared" si="20"/>
        <v>0.8056686046511627</v>
      </c>
      <c r="T158" s="2"/>
    </row>
    <row r="159" spans="1:20" ht="12.75">
      <c r="A159" s="19" t="s">
        <v>264</v>
      </c>
      <c r="B159" s="19">
        <v>1</v>
      </c>
      <c r="C159" s="19"/>
      <c r="D159" s="19">
        <v>3</v>
      </c>
      <c r="E159" s="19"/>
      <c r="F159" s="19">
        <v>5</v>
      </c>
      <c r="G159" s="19"/>
      <c r="H159" s="19"/>
      <c r="I159" s="19"/>
      <c r="J159" s="19">
        <v>133</v>
      </c>
      <c r="K159" s="26">
        <v>3221</v>
      </c>
      <c r="L159" s="26" t="s">
        <v>82</v>
      </c>
      <c r="M159" s="26"/>
      <c r="N159" s="29">
        <v>50757</v>
      </c>
      <c r="O159" s="306">
        <v>55000</v>
      </c>
      <c r="P159" s="29">
        <v>57000</v>
      </c>
      <c r="Q159" s="446">
        <v>41367</v>
      </c>
      <c r="R159" s="561">
        <f t="shared" si="19"/>
        <v>0.8150008865772209</v>
      </c>
      <c r="S159" s="561">
        <f t="shared" si="20"/>
        <v>0.7257368421052631</v>
      </c>
      <c r="T159" s="2"/>
    </row>
    <row r="160" spans="1:20" ht="12.75">
      <c r="A160" s="19" t="s">
        <v>264</v>
      </c>
      <c r="B160" s="19">
        <v>1</v>
      </c>
      <c r="C160" s="19"/>
      <c r="D160" s="19">
        <v>3</v>
      </c>
      <c r="E160" s="19"/>
      <c r="F160" s="19">
        <v>5</v>
      </c>
      <c r="G160" s="19"/>
      <c r="H160" s="19"/>
      <c r="I160" s="19"/>
      <c r="J160" s="95" t="s">
        <v>265</v>
      </c>
      <c r="K160" s="26">
        <v>3223</v>
      </c>
      <c r="L160" s="27" t="s">
        <v>83</v>
      </c>
      <c r="M160" s="28"/>
      <c r="N160" s="29">
        <v>76920</v>
      </c>
      <c r="O160" s="306">
        <v>100000</v>
      </c>
      <c r="P160" s="29">
        <v>100000</v>
      </c>
      <c r="Q160" s="446">
        <v>87296</v>
      </c>
      <c r="R160" s="561">
        <f t="shared" si="19"/>
        <v>1.1348933957358294</v>
      </c>
      <c r="S160" s="561">
        <f t="shared" si="20"/>
        <v>0.87296</v>
      </c>
      <c r="T160" s="2"/>
    </row>
    <row r="161" spans="1:20" ht="12.75">
      <c r="A161" s="19" t="s">
        <v>264</v>
      </c>
      <c r="B161" s="19">
        <v>1</v>
      </c>
      <c r="C161" s="19"/>
      <c r="D161" s="19">
        <v>3</v>
      </c>
      <c r="E161" s="19"/>
      <c r="F161" s="19">
        <v>5</v>
      </c>
      <c r="G161" s="19"/>
      <c r="H161" s="19"/>
      <c r="I161" s="19"/>
      <c r="J161" s="19">
        <v>133</v>
      </c>
      <c r="K161" s="26">
        <v>3225</v>
      </c>
      <c r="L161" s="26" t="s">
        <v>84</v>
      </c>
      <c r="M161" s="26"/>
      <c r="N161" s="29">
        <v>16176</v>
      </c>
      <c r="O161" s="306">
        <v>18000</v>
      </c>
      <c r="P161" s="29">
        <v>15000</v>
      </c>
      <c r="Q161" s="446">
        <v>9912</v>
      </c>
      <c r="R161" s="561">
        <f t="shared" si="19"/>
        <v>0.612759643916914</v>
      </c>
      <c r="S161" s="561">
        <f t="shared" si="20"/>
        <v>0.6608</v>
      </c>
      <c r="T161" s="2"/>
    </row>
    <row r="162" spans="1:20" ht="12.75">
      <c r="A162" s="19" t="s">
        <v>264</v>
      </c>
      <c r="B162" s="19">
        <v>1</v>
      </c>
      <c r="C162" s="19"/>
      <c r="D162" s="19">
        <v>3</v>
      </c>
      <c r="E162" s="19"/>
      <c r="F162" s="19">
        <v>5</v>
      </c>
      <c r="G162" s="19"/>
      <c r="H162" s="19"/>
      <c r="I162" s="19"/>
      <c r="J162" s="19">
        <v>133</v>
      </c>
      <c r="K162" s="26">
        <v>3227</v>
      </c>
      <c r="L162" s="26" t="s">
        <v>132</v>
      </c>
      <c r="M162" s="26"/>
      <c r="N162" s="29">
        <v>0</v>
      </c>
      <c r="O162" s="306">
        <v>1000</v>
      </c>
      <c r="P162" s="29">
        <v>0</v>
      </c>
      <c r="Q162" s="446">
        <v>0</v>
      </c>
      <c r="R162" s="561" t="e">
        <f t="shared" si="19"/>
        <v>#DIV/0!</v>
      </c>
      <c r="S162" s="561" t="e">
        <f t="shared" si="20"/>
        <v>#DIV/0!</v>
      </c>
      <c r="T162" s="2"/>
    </row>
    <row r="163" spans="1:20" ht="12.75">
      <c r="A163" s="19" t="s">
        <v>264</v>
      </c>
      <c r="B163" s="19">
        <v>1</v>
      </c>
      <c r="C163" s="19"/>
      <c r="D163" s="19">
        <v>3</v>
      </c>
      <c r="E163" s="19"/>
      <c r="F163" s="19">
        <v>5</v>
      </c>
      <c r="G163" s="19"/>
      <c r="H163" s="19"/>
      <c r="I163" s="19"/>
      <c r="J163" s="19">
        <v>133</v>
      </c>
      <c r="K163" s="23">
        <v>323</v>
      </c>
      <c r="L163" s="23" t="s">
        <v>7</v>
      </c>
      <c r="M163" s="23"/>
      <c r="N163" s="51">
        <f>N164+N165+N166+N167+N168+N169+N170+N171+N172+N173+N174+N175+N176+N177+N178+N179+N180+N182+N183+N184+N181</f>
        <v>332134</v>
      </c>
      <c r="O163" s="306">
        <f>O164+O165+O166+O167+O168+O169+O170+O171+O172+O173+O174+O175+O176+O177+O178+O179+O180+O182+O183+O184+O181</f>
        <v>361500</v>
      </c>
      <c r="P163" s="51">
        <f>P164+P165+P166+P167+P168+P169+P170+P171+P172+P173+P174+P175+P176+P177+P178+P179+P180+P182+P183+P184+P181</f>
        <v>457250</v>
      </c>
      <c r="Q163" s="445">
        <f>Q164+Q165+Q166+Q167+Q168+Q169+Q170+Q171+Q172+Q173+Q174+Q175+Q176+Q177+Q178+Q179+Q180+Q182+Q183+Q184+Q181</f>
        <v>436039</v>
      </c>
      <c r="R163" s="561">
        <f t="shared" si="19"/>
        <v>1.3128406004805289</v>
      </c>
      <c r="S163" s="561">
        <f t="shared" si="20"/>
        <v>0.953611809732094</v>
      </c>
      <c r="T163" s="2"/>
    </row>
    <row r="164" spans="1:20" ht="12.75">
      <c r="A164" s="19" t="s">
        <v>264</v>
      </c>
      <c r="B164" s="19">
        <v>1</v>
      </c>
      <c r="C164" s="19"/>
      <c r="D164" s="19">
        <v>3</v>
      </c>
      <c r="E164" s="19"/>
      <c r="F164" s="19">
        <v>5</v>
      </c>
      <c r="G164" s="19"/>
      <c r="H164" s="19"/>
      <c r="I164" s="19"/>
      <c r="J164" s="19">
        <v>133</v>
      </c>
      <c r="K164" s="26">
        <v>3231</v>
      </c>
      <c r="L164" s="26" t="s">
        <v>85</v>
      </c>
      <c r="M164" s="93"/>
      <c r="N164" s="29">
        <v>67297</v>
      </c>
      <c r="O164" s="306">
        <v>72000</v>
      </c>
      <c r="P164" s="29">
        <v>75000</v>
      </c>
      <c r="Q164" s="446">
        <v>75054</v>
      </c>
      <c r="R164" s="561">
        <f t="shared" si="19"/>
        <v>1.115265167838091</v>
      </c>
      <c r="S164" s="561">
        <f t="shared" si="20"/>
        <v>1.00072</v>
      </c>
      <c r="T164" s="2"/>
    </row>
    <row r="165" spans="1:20" ht="12.75">
      <c r="A165" s="19" t="s">
        <v>264</v>
      </c>
      <c r="B165" s="19">
        <v>1</v>
      </c>
      <c r="C165" s="19"/>
      <c r="D165" s="19">
        <v>3</v>
      </c>
      <c r="E165" s="19"/>
      <c r="F165" s="19">
        <v>5</v>
      </c>
      <c r="G165" s="19"/>
      <c r="H165" s="19"/>
      <c r="I165" s="19"/>
      <c r="J165" s="19">
        <v>133</v>
      </c>
      <c r="K165" s="26">
        <v>3232</v>
      </c>
      <c r="L165" s="26" t="s">
        <v>86</v>
      </c>
      <c r="M165" s="93"/>
      <c r="N165" s="29">
        <v>5916</v>
      </c>
      <c r="O165" s="306">
        <v>6000</v>
      </c>
      <c r="P165" s="29">
        <v>15000</v>
      </c>
      <c r="Q165" s="446">
        <v>14110</v>
      </c>
      <c r="R165" s="561">
        <f t="shared" si="19"/>
        <v>2.3850574712643677</v>
      </c>
      <c r="S165" s="561">
        <f t="shared" si="20"/>
        <v>0.9406666666666667</v>
      </c>
      <c r="T165" s="2"/>
    </row>
    <row r="166" spans="1:20" ht="12.75">
      <c r="A166" s="19" t="s">
        <v>264</v>
      </c>
      <c r="B166" s="19">
        <v>1</v>
      </c>
      <c r="C166" s="19"/>
      <c r="D166" s="19">
        <v>3</v>
      </c>
      <c r="E166" s="19"/>
      <c r="F166" s="19">
        <v>5</v>
      </c>
      <c r="G166" s="19"/>
      <c r="H166" s="19"/>
      <c r="I166" s="19"/>
      <c r="J166" s="19">
        <v>133</v>
      </c>
      <c r="K166" s="26">
        <v>3232</v>
      </c>
      <c r="L166" s="26" t="s">
        <v>127</v>
      </c>
      <c r="M166" s="93"/>
      <c r="N166" s="29">
        <v>47688</v>
      </c>
      <c r="O166" s="306">
        <v>30000</v>
      </c>
      <c r="P166" s="29">
        <v>35000</v>
      </c>
      <c r="Q166" s="446">
        <v>30855</v>
      </c>
      <c r="R166" s="561">
        <f t="shared" si="19"/>
        <v>0.6470181177654756</v>
      </c>
      <c r="S166" s="561">
        <f t="shared" si="20"/>
        <v>0.8815714285714286</v>
      </c>
      <c r="T166" s="2"/>
    </row>
    <row r="167" spans="1:20" ht="12.75">
      <c r="A167" s="19" t="s">
        <v>264</v>
      </c>
      <c r="B167" s="19">
        <v>1</v>
      </c>
      <c r="C167" s="19"/>
      <c r="D167" s="19">
        <v>3</v>
      </c>
      <c r="E167" s="19"/>
      <c r="F167" s="19">
        <v>5</v>
      </c>
      <c r="G167" s="19"/>
      <c r="H167" s="19"/>
      <c r="I167" s="19"/>
      <c r="J167" s="19">
        <v>133</v>
      </c>
      <c r="K167" s="26">
        <v>3232</v>
      </c>
      <c r="L167" s="26" t="s">
        <v>190</v>
      </c>
      <c r="M167" s="93"/>
      <c r="N167" s="29">
        <v>359</v>
      </c>
      <c r="O167" s="306">
        <v>2000</v>
      </c>
      <c r="P167" s="29">
        <v>2000</v>
      </c>
      <c r="Q167" s="446">
        <v>600</v>
      </c>
      <c r="R167" s="561">
        <f t="shared" si="19"/>
        <v>1.6713091922005572</v>
      </c>
      <c r="S167" s="561">
        <f t="shared" si="20"/>
        <v>0.3</v>
      </c>
      <c r="T167" s="2"/>
    </row>
    <row r="168" spans="1:20" ht="12.75">
      <c r="A168" s="19" t="s">
        <v>264</v>
      </c>
      <c r="B168" s="19">
        <v>1</v>
      </c>
      <c r="C168" s="19"/>
      <c r="D168" s="19">
        <v>3</v>
      </c>
      <c r="E168" s="19"/>
      <c r="F168" s="19">
        <v>5</v>
      </c>
      <c r="G168" s="19"/>
      <c r="H168" s="19"/>
      <c r="I168" s="19"/>
      <c r="J168" s="19">
        <v>133</v>
      </c>
      <c r="K168" s="26">
        <v>3233</v>
      </c>
      <c r="L168" s="26" t="s">
        <v>75</v>
      </c>
      <c r="M168" s="93"/>
      <c r="N168" s="29">
        <v>34482</v>
      </c>
      <c r="O168" s="306">
        <v>40000</v>
      </c>
      <c r="P168" s="29">
        <v>45000</v>
      </c>
      <c r="Q168" s="446">
        <v>49002</v>
      </c>
      <c r="R168" s="561">
        <f t="shared" si="19"/>
        <v>1.4210892639638073</v>
      </c>
      <c r="S168" s="561">
        <f t="shared" si="20"/>
        <v>1.0889333333333333</v>
      </c>
      <c r="T168" s="2"/>
    </row>
    <row r="169" spans="1:20" ht="12.75">
      <c r="A169" s="19" t="s">
        <v>264</v>
      </c>
      <c r="B169" s="19">
        <v>1</v>
      </c>
      <c r="C169" s="19"/>
      <c r="D169" s="19">
        <v>3</v>
      </c>
      <c r="E169" s="19"/>
      <c r="F169" s="19">
        <v>5</v>
      </c>
      <c r="G169" s="19"/>
      <c r="H169" s="19"/>
      <c r="I169" s="19"/>
      <c r="J169" s="19">
        <v>133</v>
      </c>
      <c r="K169" s="26">
        <v>3234</v>
      </c>
      <c r="L169" s="670" t="s">
        <v>87</v>
      </c>
      <c r="M169" s="671"/>
      <c r="N169" s="29">
        <v>62486</v>
      </c>
      <c r="O169" s="306">
        <v>50000</v>
      </c>
      <c r="P169" s="29">
        <v>65000</v>
      </c>
      <c r="Q169" s="446">
        <v>56951</v>
      </c>
      <c r="R169" s="561">
        <f t="shared" si="19"/>
        <v>0.9114201581154179</v>
      </c>
      <c r="S169" s="561">
        <f t="shared" si="20"/>
        <v>0.8761692307692308</v>
      </c>
      <c r="T169" s="2"/>
    </row>
    <row r="170" spans="1:20" ht="12.75" hidden="1">
      <c r="A170" s="19" t="s">
        <v>264</v>
      </c>
      <c r="B170" s="19">
        <v>1</v>
      </c>
      <c r="C170" s="19"/>
      <c r="D170" s="19">
        <v>3</v>
      </c>
      <c r="E170" s="19"/>
      <c r="F170" s="19">
        <v>5</v>
      </c>
      <c r="G170" s="19"/>
      <c r="H170" s="19"/>
      <c r="I170" s="19"/>
      <c r="J170" s="19">
        <v>133</v>
      </c>
      <c r="K170" s="26">
        <v>3234</v>
      </c>
      <c r="L170" s="27" t="s">
        <v>178</v>
      </c>
      <c r="M170" s="96"/>
      <c r="N170" s="29">
        <v>0</v>
      </c>
      <c r="O170" s="306">
        <v>0</v>
      </c>
      <c r="P170" s="29">
        <v>0</v>
      </c>
      <c r="Q170" s="446">
        <v>0</v>
      </c>
      <c r="R170" s="561" t="e">
        <f t="shared" si="19"/>
        <v>#DIV/0!</v>
      </c>
      <c r="S170" s="561" t="e">
        <f t="shared" si="20"/>
        <v>#DIV/0!</v>
      </c>
      <c r="T170" s="2"/>
    </row>
    <row r="171" spans="1:20" ht="12.75" hidden="1">
      <c r="A171" s="19" t="s">
        <v>264</v>
      </c>
      <c r="B171" s="19">
        <v>1</v>
      </c>
      <c r="C171" s="19"/>
      <c r="D171" s="19">
        <v>3</v>
      </c>
      <c r="E171" s="19"/>
      <c r="F171" s="19">
        <v>5</v>
      </c>
      <c r="G171" s="19"/>
      <c r="H171" s="19"/>
      <c r="I171" s="19"/>
      <c r="J171" s="19">
        <v>133</v>
      </c>
      <c r="K171" s="26">
        <v>3234</v>
      </c>
      <c r="L171" s="27" t="s">
        <v>179</v>
      </c>
      <c r="M171" s="96"/>
      <c r="N171" s="29">
        <v>0</v>
      </c>
      <c r="O171" s="306">
        <v>0</v>
      </c>
      <c r="P171" s="29">
        <v>0</v>
      </c>
      <c r="Q171" s="446">
        <v>0</v>
      </c>
      <c r="R171" s="561" t="e">
        <f t="shared" si="19"/>
        <v>#DIV/0!</v>
      </c>
      <c r="S171" s="561" t="e">
        <f t="shared" si="20"/>
        <v>#DIV/0!</v>
      </c>
      <c r="T171" s="2"/>
    </row>
    <row r="172" spans="1:20" ht="12.75">
      <c r="A172" s="19" t="s">
        <v>264</v>
      </c>
      <c r="B172" s="19">
        <v>1</v>
      </c>
      <c r="C172" s="19"/>
      <c r="D172" s="19">
        <v>3</v>
      </c>
      <c r="E172" s="19"/>
      <c r="F172" s="19">
        <v>5</v>
      </c>
      <c r="G172" s="19"/>
      <c r="H172" s="19"/>
      <c r="I172" s="19"/>
      <c r="J172" s="19">
        <v>133</v>
      </c>
      <c r="K172" s="26">
        <v>3236</v>
      </c>
      <c r="L172" s="27" t="s">
        <v>147</v>
      </c>
      <c r="M172" s="96"/>
      <c r="N172" s="29">
        <v>2500</v>
      </c>
      <c r="O172" s="306">
        <v>5000</v>
      </c>
      <c r="P172" s="29">
        <v>5000</v>
      </c>
      <c r="Q172" s="446">
        <v>0</v>
      </c>
      <c r="R172" s="561">
        <f t="shared" si="19"/>
        <v>0</v>
      </c>
      <c r="S172" s="561">
        <f t="shared" si="20"/>
        <v>0</v>
      </c>
      <c r="T172" s="2"/>
    </row>
    <row r="173" spans="1:20" ht="12.75">
      <c r="A173" s="19" t="s">
        <v>264</v>
      </c>
      <c r="B173" s="19">
        <v>1</v>
      </c>
      <c r="C173" s="19"/>
      <c r="D173" s="19">
        <v>3</v>
      </c>
      <c r="E173" s="19"/>
      <c r="F173" s="19">
        <v>5</v>
      </c>
      <c r="G173" s="19"/>
      <c r="H173" s="19"/>
      <c r="I173" s="19"/>
      <c r="J173" s="19">
        <v>133</v>
      </c>
      <c r="K173" s="26">
        <v>3236</v>
      </c>
      <c r="L173" s="27" t="s">
        <v>148</v>
      </c>
      <c r="M173" s="96"/>
      <c r="N173" s="29">
        <v>8240</v>
      </c>
      <c r="O173" s="306">
        <v>9000</v>
      </c>
      <c r="P173" s="29">
        <v>9000</v>
      </c>
      <c r="Q173" s="446">
        <v>8370</v>
      </c>
      <c r="R173" s="561">
        <f t="shared" si="19"/>
        <v>1.0157766990291262</v>
      </c>
      <c r="S173" s="561">
        <f t="shared" si="20"/>
        <v>0.93</v>
      </c>
      <c r="T173" s="2"/>
    </row>
    <row r="174" spans="1:20" ht="12.75">
      <c r="A174" s="19" t="s">
        <v>264</v>
      </c>
      <c r="B174" s="19">
        <v>1</v>
      </c>
      <c r="C174" s="19"/>
      <c r="D174" s="19">
        <v>3</v>
      </c>
      <c r="E174" s="19"/>
      <c r="F174" s="19">
        <v>5</v>
      </c>
      <c r="G174" s="19"/>
      <c r="H174" s="19"/>
      <c r="I174" s="19"/>
      <c r="J174" s="19">
        <v>133</v>
      </c>
      <c r="K174" s="26">
        <v>3237</v>
      </c>
      <c r="L174" s="670" t="s">
        <v>88</v>
      </c>
      <c r="M174" s="671"/>
      <c r="N174" s="29">
        <v>13582</v>
      </c>
      <c r="O174" s="306">
        <v>40000</v>
      </c>
      <c r="P174" s="29">
        <v>50000</v>
      </c>
      <c r="Q174" s="446">
        <v>42454</v>
      </c>
      <c r="R174" s="561">
        <f t="shared" si="19"/>
        <v>3.1257546753055516</v>
      </c>
      <c r="S174" s="561">
        <f t="shared" si="20"/>
        <v>0.84908</v>
      </c>
      <c r="T174" s="2"/>
    </row>
    <row r="175" spans="1:20" ht="12.75">
      <c r="A175" s="19" t="s">
        <v>264</v>
      </c>
      <c r="B175" s="19">
        <v>1</v>
      </c>
      <c r="C175" s="19"/>
      <c r="D175" s="19">
        <v>3</v>
      </c>
      <c r="E175" s="19"/>
      <c r="F175" s="19">
        <v>5</v>
      </c>
      <c r="G175" s="19"/>
      <c r="H175" s="19"/>
      <c r="I175" s="19"/>
      <c r="J175" s="19">
        <v>133</v>
      </c>
      <c r="K175" s="26">
        <v>3237</v>
      </c>
      <c r="L175" s="26" t="s">
        <v>89</v>
      </c>
      <c r="M175" s="93"/>
      <c r="N175" s="29">
        <v>26984</v>
      </c>
      <c r="O175" s="306">
        <v>30000</v>
      </c>
      <c r="P175" s="29">
        <v>45000</v>
      </c>
      <c r="Q175" s="446">
        <v>35887</v>
      </c>
      <c r="R175" s="561">
        <f t="shared" si="19"/>
        <v>1.3299362585235694</v>
      </c>
      <c r="S175" s="561">
        <f t="shared" si="20"/>
        <v>0.7974888888888889</v>
      </c>
      <c r="T175" s="2"/>
    </row>
    <row r="176" spans="1:20" ht="12.75">
      <c r="A176" s="19" t="s">
        <v>264</v>
      </c>
      <c r="B176" s="19">
        <v>1</v>
      </c>
      <c r="C176" s="19"/>
      <c r="D176" s="19">
        <v>3</v>
      </c>
      <c r="E176" s="19"/>
      <c r="F176" s="19">
        <v>5</v>
      </c>
      <c r="G176" s="19"/>
      <c r="H176" s="19"/>
      <c r="I176" s="19"/>
      <c r="J176" s="19">
        <v>133</v>
      </c>
      <c r="K176" s="26">
        <v>3237</v>
      </c>
      <c r="L176" s="26" t="s">
        <v>120</v>
      </c>
      <c r="M176" s="93"/>
      <c r="N176" s="29">
        <v>910</v>
      </c>
      <c r="O176" s="306">
        <v>30000</v>
      </c>
      <c r="P176" s="29">
        <v>1000</v>
      </c>
      <c r="Q176" s="446">
        <v>8072</v>
      </c>
      <c r="R176" s="561">
        <f t="shared" si="19"/>
        <v>8.87032967032967</v>
      </c>
      <c r="S176" s="561">
        <f t="shared" si="20"/>
        <v>8.072</v>
      </c>
      <c r="T176" s="2"/>
    </row>
    <row r="177" spans="1:20" ht="12.75">
      <c r="A177" s="19" t="s">
        <v>264</v>
      </c>
      <c r="B177" s="19">
        <v>1</v>
      </c>
      <c r="C177" s="19"/>
      <c r="D177" s="19">
        <v>3</v>
      </c>
      <c r="E177" s="19"/>
      <c r="F177" s="19">
        <v>5</v>
      </c>
      <c r="G177" s="19"/>
      <c r="H177" s="19"/>
      <c r="I177" s="19"/>
      <c r="J177" s="19">
        <v>133</v>
      </c>
      <c r="K177" s="26">
        <v>3237</v>
      </c>
      <c r="L177" s="26" t="s">
        <v>125</v>
      </c>
      <c r="M177" s="93"/>
      <c r="N177" s="29">
        <v>9960</v>
      </c>
      <c r="O177" s="306">
        <v>10000</v>
      </c>
      <c r="P177" s="29">
        <v>10000</v>
      </c>
      <c r="Q177" s="446">
        <v>9960</v>
      </c>
      <c r="R177" s="561">
        <f t="shared" si="19"/>
        <v>1</v>
      </c>
      <c r="S177" s="561">
        <f t="shared" si="20"/>
        <v>0.996</v>
      </c>
      <c r="T177" s="2"/>
    </row>
    <row r="178" spans="1:20" ht="12.75">
      <c r="A178" s="19" t="s">
        <v>264</v>
      </c>
      <c r="B178" s="19">
        <v>1</v>
      </c>
      <c r="C178" s="19"/>
      <c r="D178" s="19">
        <v>3</v>
      </c>
      <c r="E178" s="19"/>
      <c r="F178" s="19">
        <v>5</v>
      </c>
      <c r="G178" s="19"/>
      <c r="H178" s="19"/>
      <c r="I178" s="19"/>
      <c r="J178" s="19">
        <v>133</v>
      </c>
      <c r="K178" s="26">
        <v>3237</v>
      </c>
      <c r="L178" s="26" t="s">
        <v>149</v>
      </c>
      <c r="M178" s="96"/>
      <c r="N178" s="29">
        <v>3750</v>
      </c>
      <c r="O178" s="306">
        <v>4000</v>
      </c>
      <c r="P178" s="29">
        <v>4000</v>
      </c>
      <c r="Q178" s="446">
        <v>3750</v>
      </c>
      <c r="R178" s="561">
        <f t="shared" si="19"/>
        <v>1</v>
      </c>
      <c r="S178" s="561">
        <f t="shared" si="20"/>
        <v>0.9375</v>
      </c>
      <c r="T178" s="2"/>
    </row>
    <row r="179" spans="1:20" ht="12.75">
      <c r="A179" s="19" t="s">
        <v>264</v>
      </c>
      <c r="B179" s="19">
        <v>1</v>
      </c>
      <c r="C179" s="19"/>
      <c r="D179" s="19">
        <v>3</v>
      </c>
      <c r="E179" s="19"/>
      <c r="F179" s="19">
        <v>5</v>
      </c>
      <c r="G179" s="19"/>
      <c r="H179" s="19"/>
      <c r="I179" s="19"/>
      <c r="J179" s="19">
        <v>133</v>
      </c>
      <c r="K179" s="26">
        <v>3237</v>
      </c>
      <c r="L179" s="26" t="s">
        <v>90</v>
      </c>
      <c r="M179" s="96"/>
      <c r="N179" s="29">
        <v>14858</v>
      </c>
      <c r="O179" s="306">
        <v>10000</v>
      </c>
      <c r="P179" s="29">
        <v>40700</v>
      </c>
      <c r="Q179" s="446">
        <v>57495</v>
      </c>
      <c r="R179" s="561">
        <f t="shared" si="19"/>
        <v>3.8696325212007</v>
      </c>
      <c r="S179" s="561">
        <f t="shared" si="20"/>
        <v>1.4126535626535626</v>
      </c>
      <c r="T179" s="2"/>
    </row>
    <row r="180" spans="1:20" ht="12.75">
      <c r="A180" s="19" t="s">
        <v>264</v>
      </c>
      <c r="B180" s="19">
        <v>1</v>
      </c>
      <c r="C180" s="19"/>
      <c r="D180" s="19">
        <v>3</v>
      </c>
      <c r="E180" s="19"/>
      <c r="F180" s="19">
        <v>5</v>
      </c>
      <c r="G180" s="19"/>
      <c r="H180" s="19"/>
      <c r="I180" s="19"/>
      <c r="J180" s="19">
        <v>133</v>
      </c>
      <c r="K180" s="26">
        <v>3237</v>
      </c>
      <c r="L180" s="218" t="s">
        <v>631</v>
      </c>
      <c r="M180" s="96"/>
      <c r="N180" s="29">
        <v>0</v>
      </c>
      <c r="O180" s="306">
        <v>0</v>
      </c>
      <c r="P180" s="29">
        <v>15000</v>
      </c>
      <c r="Q180" s="446">
        <v>13200</v>
      </c>
      <c r="R180" s="561" t="e">
        <f t="shared" si="19"/>
        <v>#DIV/0!</v>
      </c>
      <c r="S180" s="561">
        <f t="shared" si="20"/>
        <v>0.88</v>
      </c>
      <c r="T180" s="2"/>
    </row>
    <row r="181" spans="1:20" ht="12.75">
      <c r="A181" s="19"/>
      <c r="B181" s="19"/>
      <c r="C181" s="19"/>
      <c r="D181" s="19"/>
      <c r="E181" s="19"/>
      <c r="F181" s="19">
        <v>5</v>
      </c>
      <c r="G181" s="19"/>
      <c r="H181" s="19"/>
      <c r="I181" s="19"/>
      <c r="J181" s="19"/>
      <c r="K181" s="26">
        <v>3237</v>
      </c>
      <c r="L181" s="27" t="s">
        <v>523</v>
      </c>
      <c r="M181" s="96"/>
      <c r="N181" s="29">
        <v>5513</v>
      </c>
      <c r="O181" s="306">
        <v>5500</v>
      </c>
      <c r="P181" s="29">
        <v>5550</v>
      </c>
      <c r="Q181" s="446">
        <v>5513</v>
      </c>
      <c r="R181" s="561">
        <f t="shared" si="19"/>
        <v>1</v>
      </c>
      <c r="S181" s="561">
        <f t="shared" si="20"/>
        <v>0.9933333333333333</v>
      </c>
      <c r="T181" s="2"/>
    </row>
    <row r="182" spans="1:20" ht="12.75">
      <c r="A182" s="19" t="s">
        <v>264</v>
      </c>
      <c r="B182" s="19">
        <v>1</v>
      </c>
      <c r="C182" s="19"/>
      <c r="D182" s="19">
        <v>3</v>
      </c>
      <c r="E182" s="19"/>
      <c r="F182" s="19">
        <v>5</v>
      </c>
      <c r="G182" s="19"/>
      <c r="H182" s="19"/>
      <c r="I182" s="19"/>
      <c r="J182" s="19">
        <v>133</v>
      </c>
      <c r="K182" s="26">
        <v>3237</v>
      </c>
      <c r="L182" s="27" t="s">
        <v>150</v>
      </c>
      <c r="M182" s="96"/>
      <c r="N182" s="29">
        <v>0</v>
      </c>
      <c r="O182" s="306">
        <v>5000</v>
      </c>
      <c r="P182" s="29">
        <v>5000</v>
      </c>
      <c r="Q182" s="446">
        <v>0</v>
      </c>
      <c r="R182" s="561" t="e">
        <f t="shared" si="19"/>
        <v>#DIV/0!</v>
      </c>
      <c r="S182" s="561">
        <f t="shared" si="20"/>
        <v>0</v>
      </c>
      <c r="T182" s="2"/>
    </row>
    <row r="183" spans="1:20" ht="12.75">
      <c r="A183" s="19" t="s">
        <v>264</v>
      </c>
      <c r="B183" s="19">
        <v>1</v>
      </c>
      <c r="C183" s="19"/>
      <c r="D183" s="19">
        <v>3</v>
      </c>
      <c r="E183" s="19"/>
      <c r="F183" s="19">
        <v>5</v>
      </c>
      <c r="G183" s="19"/>
      <c r="H183" s="19"/>
      <c r="I183" s="19"/>
      <c r="J183" s="19">
        <v>133</v>
      </c>
      <c r="K183" s="26">
        <v>3238</v>
      </c>
      <c r="L183" s="27" t="s">
        <v>91</v>
      </c>
      <c r="M183" s="96"/>
      <c r="N183" s="29">
        <v>6140</v>
      </c>
      <c r="O183" s="306">
        <v>8000</v>
      </c>
      <c r="P183" s="29">
        <v>8000</v>
      </c>
      <c r="Q183" s="446">
        <v>6265</v>
      </c>
      <c r="R183" s="561">
        <f t="shared" si="19"/>
        <v>1.020358306188925</v>
      </c>
      <c r="S183" s="561">
        <f t="shared" si="20"/>
        <v>0.783125</v>
      </c>
      <c r="T183" s="2"/>
    </row>
    <row r="184" spans="1:20" ht="12.75">
      <c r="A184" s="19" t="s">
        <v>264</v>
      </c>
      <c r="B184" s="19">
        <v>1</v>
      </c>
      <c r="C184" s="19"/>
      <c r="D184" s="19">
        <v>3</v>
      </c>
      <c r="E184" s="19"/>
      <c r="F184" s="19">
        <v>5</v>
      </c>
      <c r="G184" s="19"/>
      <c r="H184" s="19"/>
      <c r="I184" s="19"/>
      <c r="J184" s="19">
        <v>133</v>
      </c>
      <c r="K184" s="26">
        <v>3239</v>
      </c>
      <c r="L184" s="27" t="s">
        <v>92</v>
      </c>
      <c r="M184" s="96"/>
      <c r="N184" s="29">
        <v>21469</v>
      </c>
      <c r="O184" s="306">
        <v>5000</v>
      </c>
      <c r="P184" s="29">
        <v>22000</v>
      </c>
      <c r="Q184" s="446">
        <v>18501</v>
      </c>
      <c r="R184" s="561">
        <f t="shared" si="19"/>
        <v>0.8617541571568308</v>
      </c>
      <c r="S184" s="561">
        <f t="shared" si="20"/>
        <v>0.8409545454545454</v>
      </c>
      <c r="T184" s="2"/>
    </row>
    <row r="185" spans="1:20" ht="12.75">
      <c r="A185" s="19" t="s">
        <v>264</v>
      </c>
      <c r="B185" s="19">
        <v>1</v>
      </c>
      <c r="C185" s="19"/>
      <c r="D185" s="19">
        <v>3</v>
      </c>
      <c r="E185" s="19"/>
      <c r="F185" s="19">
        <v>5</v>
      </c>
      <c r="G185" s="19"/>
      <c r="H185" s="19"/>
      <c r="I185" s="19"/>
      <c r="J185" s="19">
        <v>133</v>
      </c>
      <c r="K185" s="23">
        <v>324</v>
      </c>
      <c r="L185" s="259" t="s">
        <v>156</v>
      </c>
      <c r="M185" s="265"/>
      <c r="N185" s="51">
        <f>N186+N187</f>
        <v>4419</v>
      </c>
      <c r="O185" s="306">
        <f>O186+O187</f>
        <v>6000</v>
      </c>
      <c r="P185" s="51">
        <f>P186+P187</f>
        <v>2000</v>
      </c>
      <c r="Q185" s="445">
        <f>Q186+Q187</f>
        <v>210</v>
      </c>
      <c r="R185" s="561">
        <f t="shared" si="19"/>
        <v>0.04752206381534284</v>
      </c>
      <c r="S185" s="561">
        <f t="shared" si="20"/>
        <v>0.105</v>
      </c>
      <c r="T185" s="2"/>
    </row>
    <row r="186" spans="1:20" ht="12.75">
      <c r="A186" s="19" t="s">
        <v>264</v>
      </c>
      <c r="B186" s="19">
        <v>1</v>
      </c>
      <c r="C186" s="19"/>
      <c r="D186" s="19">
        <v>3</v>
      </c>
      <c r="E186" s="19"/>
      <c r="F186" s="19">
        <v>5</v>
      </c>
      <c r="G186" s="19"/>
      <c r="H186" s="19"/>
      <c r="I186" s="19"/>
      <c r="J186" s="19">
        <v>133</v>
      </c>
      <c r="K186" s="26">
        <v>3241</v>
      </c>
      <c r="L186" s="27" t="s">
        <v>157</v>
      </c>
      <c r="M186" s="96"/>
      <c r="N186" s="29">
        <v>0</v>
      </c>
      <c r="O186" s="306">
        <v>1000</v>
      </c>
      <c r="P186" s="29">
        <v>1000</v>
      </c>
      <c r="Q186" s="446">
        <v>210</v>
      </c>
      <c r="R186" s="561" t="e">
        <f t="shared" si="19"/>
        <v>#DIV/0!</v>
      </c>
      <c r="S186" s="561">
        <f t="shared" si="20"/>
        <v>0.21</v>
      </c>
      <c r="T186" s="2"/>
    </row>
    <row r="187" spans="1:20" ht="12.75">
      <c r="A187" s="19" t="s">
        <v>264</v>
      </c>
      <c r="B187" s="19">
        <v>1</v>
      </c>
      <c r="C187" s="19"/>
      <c r="D187" s="19">
        <v>3</v>
      </c>
      <c r="E187" s="19"/>
      <c r="F187" s="19">
        <v>5</v>
      </c>
      <c r="G187" s="19"/>
      <c r="H187" s="19"/>
      <c r="I187" s="19"/>
      <c r="J187" s="19">
        <v>133</v>
      </c>
      <c r="K187" s="26">
        <v>3241</v>
      </c>
      <c r="L187" s="27" t="s">
        <v>158</v>
      </c>
      <c r="M187" s="96"/>
      <c r="N187" s="29">
        <v>4419</v>
      </c>
      <c r="O187" s="306">
        <v>5000</v>
      </c>
      <c r="P187" s="29">
        <v>1000</v>
      </c>
      <c r="Q187" s="446">
        <v>0</v>
      </c>
      <c r="R187" s="561">
        <f t="shared" si="19"/>
        <v>0</v>
      </c>
      <c r="S187" s="561">
        <f t="shared" si="20"/>
        <v>0</v>
      </c>
      <c r="T187" s="2"/>
    </row>
    <row r="188" spans="1:20" ht="12.75">
      <c r="A188" s="19" t="s">
        <v>264</v>
      </c>
      <c r="B188" s="19">
        <v>1</v>
      </c>
      <c r="C188" s="19"/>
      <c r="D188" s="19">
        <v>3</v>
      </c>
      <c r="E188" s="19"/>
      <c r="F188" s="19">
        <v>5</v>
      </c>
      <c r="G188" s="19"/>
      <c r="H188" s="19"/>
      <c r="I188" s="19"/>
      <c r="J188" s="19">
        <v>133</v>
      </c>
      <c r="K188" s="23">
        <v>329</v>
      </c>
      <c r="L188" s="23" t="s">
        <v>34</v>
      </c>
      <c r="M188" s="23"/>
      <c r="N188" s="51">
        <f>N189+N190+N191+N192+N193</f>
        <v>41325</v>
      </c>
      <c r="O188" s="306">
        <f>O189+O190+O191+O192+O193</f>
        <v>46500</v>
      </c>
      <c r="P188" s="51">
        <f>P189+P190+P191+P192+P193</f>
        <v>39500</v>
      </c>
      <c r="Q188" s="445">
        <f>Q189+Q190+Q191+Q192+Q193</f>
        <v>35809</v>
      </c>
      <c r="R188" s="561">
        <f t="shared" si="19"/>
        <v>0.8665214761040533</v>
      </c>
      <c r="S188" s="561">
        <f t="shared" si="20"/>
        <v>0.9065569620253164</v>
      </c>
      <c r="T188" s="2"/>
    </row>
    <row r="189" spans="1:20" ht="12.75">
      <c r="A189" s="19" t="s">
        <v>264</v>
      </c>
      <c r="B189" s="19">
        <v>1</v>
      </c>
      <c r="C189" s="19"/>
      <c r="D189" s="19">
        <v>3</v>
      </c>
      <c r="E189" s="19"/>
      <c r="F189" s="19">
        <v>5</v>
      </c>
      <c r="G189" s="19"/>
      <c r="H189" s="19"/>
      <c r="I189" s="19"/>
      <c r="J189" s="19">
        <v>133</v>
      </c>
      <c r="K189" s="26">
        <v>3292</v>
      </c>
      <c r="L189" s="27" t="s">
        <v>93</v>
      </c>
      <c r="M189" s="96"/>
      <c r="N189" s="29">
        <v>33487</v>
      </c>
      <c r="O189" s="306">
        <v>35000</v>
      </c>
      <c r="P189" s="29">
        <v>28000</v>
      </c>
      <c r="Q189" s="446">
        <v>27414</v>
      </c>
      <c r="R189" s="561">
        <f t="shared" si="19"/>
        <v>0.8186460417475439</v>
      </c>
      <c r="S189" s="561">
        <f t="shared" si="20"/>
        <v>0.9790714285714286</v>
      </c>
      <c r="T189" s="2"/>
    </row>
    <row r="190" spans="1:20" ht="12.75" hidden="1">
      <c r="A190" s="19" t="s">
        <v>264</v>
      </c>
      <c r="B190" s="19">
        <v>1</v>
      </c>
      <c r="C190" s="19"/>
      <c r="D190" s="19">
        <v>3</v>
      </c>
      <c r="E190" s="19"/>
      <c r="F190" s="19">
        <v>5</v>
      </c>
      <c r="G190" s="19"/>
      <c r="H190" s="19"/>
      <c r="I190" s="19"/>
      <c r="J190" s="19">
        <v>133</v>
      </c>
      <c r="K190" s="26">
        <v>3293</v>
      </c>
      <c r="L190" s="27" t="s">
        <v>76</v>
      </c>
      <c r="M190" s="96"/>
      <c r="N190" s="29">
        <v>0</v>
      </c>
      <c r="O190" s="306">
        <v>0</v>
      </c>
      <c r="P190" s="29">
        <v>0</v>
      </c>
      <c r="Q190" s="446">
        <v>0</v>
      </c>
      <c r="R190" s="561" t="e">
        <f t="shared" si="19"/>
        <v>#DIV/0!</v>
      </c>
      <c r="S190" s="561" t="e">
        <f t="shared" si="20"/>
        <v>#DIV/0!</v>
      </c>
      <c r="T190" s="2"/>
    </row>
    <row r="191" spans="1:20" ht="12.75">
      <c r="A191" s="19" t="s">
        <v>264</v>
      </c>
      <c r="B191" s="19">
        <v>1</v>
      </c>
      <c r="C191" s="19"/>
      <c r="D191" s="19">
        <v>3</v>
      </c>
      <c r="E191" s="19"/>
      <c r="F191" s="19">
        <v>5</v>
      </c>
      <c r="G191" s="19"/>
      <c r="H191" s="19"/>
      <c r="I191" s="19"/>
      <c r="J191" s="19">
        <v>133</v>
      </c>
      <c r="K191" s="26">
        <v>3294</v>
      </c>
      <c r="L191" s="27" t="s">
        <v>94</v>
      </c>
      <c r="M191" s="96"/>
      <c r="N191" s="29">
        <v>2080</v>
      </c>
      <c r="O191" s="306">
        <v>2500</v>
      </c>
      <c r="P191" s="29">
        <v>2500</v>
      </c>
      <c r="Q191" s="446">
        <v>2080</v>
      </c>
      <c r="R191" s="561">
        <f t="shared" si="19"/>
        <v>1</v>
      </c>
      <c r="S191" s="561">
        <f t="shared" si="20"/>
        <v>0.832</v>
      </c>
      <c r="T191" s="2"/>
    </row>
    <row r="192" spans="1:20" ht="12.75">
      <c r="A192" s="19" t="s">
        <v>264</v>
      </c>
      <c r="B192" s="19">
        <v>1</v>
      </c>
      <c r="C192" s="19"/>
      <c r="D192" s="19">
        <v>3</v>
      </c>
      <c r="E192" s="19"/>
      <c r="F192" s="19">
        <v>5</v>
      </c>
      <c r="G192" s="19"/>
      <c r="H192" s="19"/>
      <c r="I192" s="19"/>
      <c r="J192" s="19">
        <v>133</v>
      </c>
      <c r="K192" s="26">
        <v>3295</v>
      </c>
      <c r="L192" s="27" t="s">
        <v>151</v>
      </c>
      <c r="M192" s="96"/>
      <c r="N192" s="29">
        <v>2609</v>
      </c>
      <c r="O192" s="306">
        <v>5000</v>
      </c>
      <c r="P192" s="29">
        <v>7000</v>
      </c>
      <c r="Q192" s="446">
        <v>5765</v>
      </c>
      <c r="R192" s="561">
        <f t="shared" si="19"/>
        <v>2.209658873131468</v>
      </c>
      <c r="S192" s="561">
        <f t="shared" si="20"/>
        <v>0.8235714285714286</v>
      </c>
      <c r="T192" s="2"/>
    </row>
    <row r="193" spans="1:20" ht="12.75">
      <c r="A193" s="19" t="s">
        <v>264</v>
      </c>
      <c r="B193" s="19">
        <v>1</v>
      </c>
      <c r="C193" s="19"/>
      <c r="D193" s="19">
        <v>3</v>
      </c>
      <c r="E193" s="19"/>
      <c r="F193" s="19">
        <v>5</v>
      </c>
      <c r="G193" s="19"/>
      <c r="H193" s="19"/>
      <c r="I193" s="19"/>
      <c r="J193" s="19">
        <v>133</v>
      </c>
      <c r="K193" s="26">
        <v>3299</v>
      </c>
      <c r="L193" s="26" t="s">
        <v>34</v>
      </c>
      <c r="M193" s="93"/>
      <c r="N193" s="29">
        <v>3149</v>
      </c>
      <c r="O193" s="306">
        <v>4000</v>
      </c>
      <c r="P193" s="29">
        <v>2000</v>
      </c>
      <c r="Q193" s="446">
        <v>550</v>
      </c>
      <c r="R193" s="561">
        <f t="shared" si="19"/>
        <v>0.17465862178469355</v>
      </c>
      <c r="S193" s="561">
        <f t="shared" si="20"/>
        <v>0.275</v>
      </c>
      <c r="T193" s="2"/>
    </row>
    <row r="194" spans="1:20" ht="12.75">
      <c r="A194" s="19" t="s">
        <v>264</v>
      </c>
      <c r="B194" s="19">
        <v>1</v>
      </c>
      <c r="C194" s="19"/>
      <c r="D194" s="19">
        <v>3</v>
      </c>
      <c r="E194" s="19"/>
      <c r="F194" s="19">
        <v>5</v>
      </c>
      <c r="G194" s="19"/>
      <c r="H194" s="19"/>
      <c r="I194" s="19"/>
      <c r="J194" s="19">
        <v>133</v>
      </c>
      <c r="K194" s="26">
        <v>34</v>
      </c>
      <c r="L194" s="27" t="s">
        <v>8</v>
      </c>
      <c r="M194" s="96"/>
      <c r="N194" s="51">
        <f>N195</f>
        <v>28853</v>
      </c>
      <c r="O194" s="306">
        <f>O195</f>
        <v>246000</v>
      </c>
      <c r="P194" s="51">
        <f>P195</f>
        <v>46000</v>
      </c>
      <c r="Q194" s="445">
        <f>Q195</f>
        <v>38565</v>
      </c>
      <c r="R194" s="561">
        <f t="shared" si="19"/>
        <v>1.3366027796069733</v>
      </c>
      <c r="S194" s="561">
        <f t="shared" si="20"/>
        <v>0.8383695652173913</v>
      </c>
      <c r="T194" s="2"/>
    </row>
    <row r="195" spans="1:20" ht="12.75">
      <c r="A195" s="19" t="s">
        <v>264</v>
      </c>
      <c r="B195" s="19">
        <v>1</v>
      </c>
      <c r="C195" s="19"/>
      <c r="D195" s="19">
        <v>3</v>
      </c>
      <c r="E195" s="19"/>
      <c r="F195" s="19">
        <v>5</v>
      </c>
      <c r="G195" s="19"/>
      <c r="H195" s="19"/>
      <c r="I195" s="19"/>
      <c r="J195" s="19">
        <v>133</v>
      </c>
      <c r="K195" s="23">
        <v>343</v>
      </c>
      <c r="L195" s="259" t="s">
        <v>9</v>
      </c>
      <c r="M195" s="265"/>
      <c r="N195" s="51">
        <f>N196+N197</f>
        <v>28853</v>
      </c>
      <c r="O195" s="306">
        <f>O196+O197</f>
        <v>246000</v>
      </c>
      <c r="P195" s="51">
        <f>P196+P197</f>
        <v>46000</v>
      </c>
      <c r="Q195" s="445">
        <f>Q196+Q197</f>
        <v>38565</v>
      </c>
      <c r="R195" s="561">
        <f t="shared" si="19"/>
        <v>1.3366027796069733</v>
      </c>
      <c r="S195" s="561">
        <f t="shared" si="20"/>
        <v>0.8383695652173913</v>
      </c>
      <c r="T195" s="2"/>
    </row>
    <row r="196" spans="1:20" ht="12.75">
      <c r="A196" s="19" t="s">
        <v>264</v>
      </c>
      <c r="B196" s="19">
        <v>1</v>
      </c>
      <c r="C196" s="19"/>
      <c r="D196" s="19">
        <v>3</v>
      </c>
      <c r="E196" s="19"/>
      <c r="F196" s="19">
        <v>5</v>
      </c>
      <c r="G196" s="19"/>
      <c r="H196" s="19"/>
      <c r="I196" s="19"/>
      <c r="J196" s="19">
        <v>133</v>
      </c>
      <c r="K196" s="26">
        <v>3431</v>
      </c>
      <c r="L196" s="26" t="s">
        <v>95</v>
      </c>
      <c r="M196" s="26"/>
      <c r="N196" s="29">
        <v>24106</v>
      </c>
      <c r="O196" s="306">
        <v>26000</v>
      </c>
      <c r="P196" s="29">
        <v>26000</v>
      </c>
      <c r="Q196" s="446">
        <v>20173</v>
      </c>
      <c r="R196" s="561">
        <f t="shared" si="19"/>
        <v>0.8368455986061561</v>
      </c>
      <c r="S196" s="561">
        <f t="shared" si="20"/>
        <v>0.7758846153846154</v>
      </c>
      <c r="T196" s="2"/>
    </row>
    <row r="197" spans="1:20" ht="12.75">
      <c r="A197" s="19" t="s">
        <v>264</v>
      </c>
      <c r="B197" s="19">
        <v>1</v>
      </c>
      <c r="C197" s="19"/>
      <c r="D197" s="19">
        <v>3</v>
      </c>
      <c r="E197" s="19"/>
      <c r="F197" s="19">
        <v>5</v>
      </c>
      <c r="G197" s="19"/>
      <c r="H197" s="19"/>
      <c r="I197" s="19"/>
      <c r="J197" s="19">
        <v>133</v>
      </c>
      <c r="K197" s="35">
        <v>3439</v>
      </c>
      <c r="L197" s="35" t="s">
        <v>9</v>
      </c>
      <c r="M197" s="35"/>
      <c r="N197" s="36">
        <v>4747</v>
      </c>
      <c r="O197" s="307">
        <v>220000</v>
      </c>
      <c r="P197" s="36">
        <v>20000</v>
      </c>
      <c r="Q197" s="447">
        <v>18392</v>
      </c>
      <c r="R197" s="561">
        <f t="shared" si="19"/>
        <v>3.874447019170002</v>
      </c>
      <c r="S197" s="561">
        <f t="shared" si="20"/>
        <v>0.9196</v>
      </c>
      <c r="T197" s="2"/>
    </row>
    <row r="198" spans="1:20" ht="12.75">
      <c r="A198" s="19" t="s">
        <v>264</v>
      </c>
      <c r="B198" s="19">
        <v>1</v>
      </c>
      <c r="C198" s="19"/>
      <c r="D198" s="19">
        <v>3</v>
      </c>
      <c r="E198" s="19"/>
      <c r="F198" s="19">
        <v>5</v>
      </c>
      <c r="G198" s="19"/>
      <c r="H198" s="19"/>
      <c r="I198" s="19"/>
      <c r="J198" s="19">
        <v>133</v>
      </c>
      <c r="K198" s="35">
        <v>38</v>
      </c>
      <c r="L198" s="35" t="s">
        <v>114</v>
      </c>
      <c r="M198" s="35"/>
      <c r="N198" s="36">
        <f>N199</f>
        <v>5050</v>
      </c>
      <c r="O198" s="307">
        <f>O199</f>
        <v>11000</v>
      </c>
      <c r="P198" s="36">
        <f>P199</f>
        <v>10000</v>
      </c>
      <c r="Q198" s="447">
        <f>Q199</f>
        <v>4000</v>
      </c>
      <c r="R198" s="561">
        <f t="shared" si="19"/>
        <v>0.7920792079207921</v>
      </c>
      <c r="S198" s="561">
        <f t="shared" si="20"/>
        <v>0.4</v>
      </c>
      <c r="T198" s="2"/>
    </row>
    <row r="199" spans="1:20" ht="12.75">
      <c r="A199" s="19" t="s">
        <v>264</v>
      </c>
      <c r="B199" s="19">
        <v>1</v>
      </c>
      <c r="C199" s="19"/>
      <c r="D199" s="19">
        <v>3</v>
      </c>
      <c r="E199" s="19"/>
      <c r="F199" s="19">
        <v>5</v>
      </c>
      <c r="G199" s="19"/>
      <c r="H199" s="19"/>
      <c r="I199" s="19"/>
      <c r="J199" s="288" t="s">
        <v>536</v>
      </c>
      <c r="K199" s="23">
        <v>381</v>
      </c>
      <c r="L199" s="23" t="s">
        <v>12</v>
      </c>
      <c r="M199" s="23"/>
      <c r="N199" s="51">
        <f>N200+N201+N202+N203+N204</f>
        <v>5050</v>
      </c>
      <c r="O199" s="306">
        <f>O200+O201+O202+O203+O204</f>
        <v>11000</v>
      </c>
      <c r="P199" s="51">
        <f>P200+P201+P202+P203+P204</f>
        <v>10000</v>
      </c>
      <c r="Q199" s="445">
        <f>Q200+Q201+Q202+Q203+Q204</f>
        <v>4000</v>
      </c>
      <c r="R199" s="561">
        <f t="shared" si="19"/>
        <v>0.7920792079207921</v>
      </c>
      <c r="S199" s="561">
        <f t="shared" si="20"/>
        <v>0.4</v>
      </c>
      <c r="T199" s="2"/>
    </row>
    <row r="200" spans="1:20" ht="12.75" hidden="1">
      <c r="A200" s="19" t="s">
        <v>264</v>
      </c>
      <c r="B200" s="19">
        <v>1</v>
      </c>
      <c r="C200" s="19"/>
      <c r="D200" s="19">
        <v>3</v>
      </c>
      <c r="E200" s="19"/>
      <c r="F200" s="19">
        <v>5</v>
      </c>
      <c r="G200" s="19"/>
      <c r="H200" s="19"/>
      <c r="I200" s="19"/>
      <c r="J200" s="288" t="s">
        <v>536</v>
      </c>
      <c r="K200" s="26">
        <v>3811</v>
      </c>
      <c r="L200" s="26" t="s">
        <v>129</v>
      </c>
      <c r="M200" s="26"/>
      <c r="N200" s="29">
        <v>0</v>
      </c>
      <c r="O200" s="306">
        <v>0</v>
      </c>
      <c r="P200" s="29">
        <v>0</v>
      </c>
      <c r="Q200" s="446">
        <v>0</v>
      </c>
      <c r="R200" s="561" t="e">
        <f aca="true" t="shared" si="21" ref="R200:R207">Q200/N200</f>
        <v>#DIV/0!</v>
      </c>
      <c r="S200" s="561" t="e">
        <f aca="true" t="shared" si="22" ref="S200:S207">Q200/P200</f>
        <v>#DIV/0!</v>
      </c>
      <c r="T200" s="2"/>
    </row>
    <row r="201" spans="1:20" ht="12.75">
      <c r="A201" s="19" t="s">
        <v>264</v>
      </c>
      <c r="B201" s="19">
        <v>1</v>
      </c>
      <c r="C201" s="19"/>
      <c r="D201" s="19">
        <v>3</v>
      </c>
      <c r="E201" s="19"/>
      <c r="F201" s="19">
        <v>5</v>
      </c>
      <c r="G201" s="19"/>
      <c r="H201" s="19"/>
      <c r="I201" s="19"/>
      <c r="J201" s="288" t="s">
        <v>536</v>
      </c>
      <c r="K201" s="26">
        <v>3811</v>
      </c>
      <c r="L201" s="26" t="s">
        <v>130</v>
      </c>
      <c r="M201" s="26"/>
      <c r="N201" s="29">
        <v>1000</v>
      </c>
      <c r="O201" s="306">
        <v>1000</v>
      </c>
      <c r="P201" s="29">
        <v>0</v>
      </c>
      <c r="Q201" s="446">
        <v>0</v>
      </c>
      <c r="R201" s="561">
        <f t="shared" si="21"/>
        <v>0</v>
      </c>
      <c r="S201" s="561" t="e">
        <f t="shared" si="22"/>
        <v>#DIV/0!</v>
      </c>
      <c r="T201" s="2"/>
    </row>
    <row r="202" spans="1:20" ht="12.75">
      <c r="A202" s="19" t="s">
        <v>264</v>
      </c>
      <c r="B202" s="19">
        <v>1</v>
      </c>
      <c r="C202" s="19"/>
      <c r="D202" s="19">
        <v>3</v>
      </c>
      <c r="E202" s="19"/>
      <c r="F202" s="19">
        <v>5</v>
      </c>
      <c r="G202" s="19"/>
      <c r="H202" s="19"/>
      <c r="I202" s="19"/>
      <c r="J202" s="288" t="s">
        <v>536</v>
      </c>
      <c r="K202" s="26">
        <v>3811</v>
      </c>
      <c r="L202" s="26" t="s">
        <v>524</v>
      </c>
      <c r="M202" s="26"/>
      <c r="N202" s="29">
        <v>1000</v>
      </c>
      <c r="O202" s="306">
        <v>0</v>
      </c>
      <c r="P202" s="29">
        <v>0</v>
      </c>
      <c r="Q202" s="446">
        <v>0</v>
      </c>
      <c r="R202" s="561">
        <f t="shared" si="21"/>
        <v>0</v>
      </c>
      <c r="S202" s="561" t="e">
        <f t="shared" si="22"/>
        <v>#DIV/0!</v>
      </c>
      <c r="T202" s="2"/>
    </row>
    <row r="203" spans="1:20" ht="12.75">
      <c r="A203" s="19" t="s">
        <v>264</v>
      </c>
      <c r="B203" s="19">
        <v>1</v>
      </c>
      <c r="C203" s="19"/>
      <c r="D203" s="19">
        <v>3</v>
      </c>
      <c r="E203" s="19"/>
      <c r="F203" s="19">
        <v>5</v>
      </c>
      <c r="G203" s="19"/>
      <c r="H203" s="19"/>
      <c r="I203" s="19"/>
      <c r="J203" s="288" t="s">
        <v>536</v>
      </c>
      <c r="K203" s="26">
        <v>3811</v>
      </c>
      <c r="L203" s="26" t="s">
        <v>233</v>
      </c>
      <c r="M203" s="26"/>
      <c r="N203" s="29">
        <v>3050</v>
      </c>
      <c r="O203" s="306">
        <v>5000</v>
      </c>
      <c r="P203" s="29">
        <v>5000</v>
      </c>
      <c r="Q203" s="446">
        <v>3000</v>
      </c>
      <c r="R203" s="561">
        <f t="shared" si="21"/>
        <v>0.9836065573770492</v>
      </c>
      <c r="S203" s="561">
        <f t="shared" si="22"/>
        <v>0.6</v>
      </c>
      <c r="T203" s="2"/>
    </row>
    <row r="204" spans="1:20" ht="12.75">
      <c r="A204" s="19" t="s">
        <v>264</v>
      </c>
      <c r="B204" s="19">
        <v>1</v>
      </c>
      <c r="C204" s="19"/>
      <c r="D204" s="19">
        <v>3</v>
      </c>
      <c r="E204" s="19"/>
      <c r="F204" s="19">
        <v>5</v>
      </c>
      <c r="G204" s="19"/>
      <c r="H204" s="19"/>
      <c r="I204" s="19"/>
      <c r="J204" s="288" t="s">
        <v>536</v>
      </c>
      <c r="K204" s="26">
        <v>3811</v>
      </c>
      <c r="L204" s="26" t="s">
        <v>521</v>
      </c>
      <c r="M204" s="26"/>
      <c r="N204" s="29">
        <v>0</v>
      </c>
      <c r="O204" s="306">
        <v>5000</v>
      </c>
      <c r="P204" s="29">
        <v>5000</v>
      </c>
      <c r="Q204" s="446">
        <v>1000</v>
      </c>
      <c r="R204" s="561" t="e">
        <f t="shared" si="21"/>
        <v>#DIV/0!</v>
      </c>
      <c r="S204" s="561">
        <f t="shared" si="22"/>
        <v>0.2</v>
      </c>
      <c r="T204" s="2"/>
    </row>
    <row r="205" spans="1:20" ht="12.75">
      <c r="A205" s="19" t="s">
        <v>264</v>
      </c>
      <c r="B205" s="19">
        <v>1</v>
      </c>
      <c r="C205" s="19"/>
      <c r="D205" s="19">
        <v>3</v>
      </c>
      <c r="E205" s="19"/>
      <c r="F205" s="19">
        <v>5</v>
      </c>
      <c r="G205" s="19"/>
      <c r="H205" s="19"/>
      <c r="I205" s="19"/>
      <c r="J205" s="288" t="s">
        <v>536</v>
      </c>
      <c r="K205" s="26">
        <v>51</v>
      </c>
      <c r="L205" s="26" t="s">
        <v>538</v>
      </c>
      <c r="M205" s="26"/>
      <c r="N205" s="29">
        <f>N206</f>
        <v>0</v>
      </c>
      <c r="O205" s="306">
        <f aca="true" t="shared" si="23" ref="O205:Q206">O206</f>
        <v>0</v>
      </c>
      <c r="P205" s="29">
        <f t="shared" si="23"/>
        <v>0</v>
      </c>
      <c r="Q205" s="446">
        <f t="shared" si="23"/>
        <v>0</v>
      </c>
      <c r="R205" s="561" t="e">
        <f t="shared" si="21"/>
        <v>#DIV/0!</v>
      </c>
      <c r="S205" s="561" t="e">
        <f t="shared" si="22"/>
        <v>#DIV/0!</v>
      </c>
      <c r="T205" s="2"/>
    </row>
    <row r="206" spans="1:20" ht="12.75">
      <c r="A206" s="19" t="s">
        <v>264</v>
      </c>
      <c r="B206" s="19">
        <v>1</v>
      </c>
      <c r="C206" s="19"/>
      <c r="D206" s="19">
        <v>3</v>
      </c>
      <c r="E206" s="19"/>
      <c r="F206" s="19">
        <v>5</v>
      </c>
      <c r="G206" s="19"/>
      <c r="H206" s="19"/>
      <c r="I206" s="19"/>
      <c r="J206" s="288" t="s">
        <v>536</v>
      </c>
      <c r="K206" s="23">
        <v>514</v>
      </c>
      <c r="L206" s="23" t="s">
        <v>180</v>
      </c>
      <c r="M206" s="23"/>
      <c r="N206" s="51">
        <f>N207</f>
        <v>0</v>
      </c>
      <c r="O206" s="306">
        <f t="shared" si="23"/>
        <v>0</v>
      </c>
      <c r="P206" s="51">
        <f t="shared" si="23"/>
        <v>0</v>
      </c>
      <c r="Q206" s="445">
        <f t="shared" si="23"/>
        <v>0</v>
      </c>
      <c r="R206" s="561" t="e">
        <f t="shared" si="21"/>
        <v>#DIV/0!</v>
      </c>
      <c r="S206" s="561" t="e">
        <f t="shared" si="22"/>
        <v>#DIV/0!</v>
      </c>
      <c r="T206" s="2"/>
    </row>
    <row r="207" spans="1:20" ht="13.5" thickBot="1">
      <c r="A207" s="19" t="s">
        <v>264</v>
      </c>
      <c r="B207" s="19">
        <v>1</v>
      </c>
      <c r="C207" s="19"/>
      <c r="D207" s="19">
        <v>3</v>
      </c>
      <c r="E207" s="19"/>
      <c r="F207" s="19">
        <v>5</v>
      </c>
      <c r="G207" s="19"/>
      <c r="H207" s="19"/>
      <c r="I207" s="19"/>
      <c r="J207" s="288" t="s">
        <v>536</v>
      </c>
      <c r="K207" s="97">
        <v>5141</v>
      </c>
      <c r="L207" s="97" t="s">
        <v>181</v>
      </c>
      <c r="M207" s="97"/>
      <c r="N207" s="98">
        <v>0</v>
      </c>
      <c r="O207" s="325">
        <v>0</v>
      </c>
      <c r="P207" s="98">
        <v>0</v>
      </c>
      <c r="Q207" s="466">
        <v>0</v>
      </c>
      <c r="R207" s="561" t="e">
        <f t="shared" si="21"/>
        <v>#DIV/0!</v>
      </c>
      <c r="S207" s="561" t="e">
        <f t="shared" si="22"/>
        <v>#DIV/0!</v>
      </c>
      <c r="T207" s="2"/>
    </row>
    <row r="208" spans="1:20" ht="12.75">
      <c r="A208" s="55"/>
      <c r="B208" s="55"/>
      <c r="C208" s="11"/>
      <c r="D208" s="55"/>
      <c r="E208" s="55"/>
      <c r="F208" s="11"/>
      <c r="G208" s="11"/>
      <c r="H208" s="11"/>
      <c r="I208" s="11"/>
      <c r="J208" s="11"/>
      <c r="K208" s="99"/>
      <c r="L208" s="99" t="s">
        <v>124</v>
      </c>
      <c r="M208" s="99"/>
      <c r="N208" s="100">
        <f>N135</f>
        <v>1026390</v>
      </c>
      <c r="O208" s="326">
        <f>O135</f>
        <v>1393000</v>
      </c>
      <c r="P208" s="100">
        <f>P135</f>
        <v>1301233</v>
      </c>
      <c r="Q208" s="467">
        <f>Q135</f>
        <v>1163692</v>
      </c>
      <c r="R208" s="579">
        <f>Q208/N208</f>
        <v>1.133771763169945</v>
      </c>
      <c r="S208" s="579">
        <f>Q208/P208</f>
        <v>0.8942994836435904</v>
      </c>
      <c r="T208" s="2"/>
    </row>
    <row r="209" spans="1:20" ht="12.75">
      <c r="A209" s="19"/>
      <c r="B209" s="19"/>
      <c r="C209" s="2"/>
      <c r="D209" s="19"/>
      <c r="E209" s="19"/>
      <c r="F209" s="2"/>
      <c r="G209" s="2"/>
      <c r="H209" s="2"/>
      <c r="I209" s="2"/>
      <c r="J209" s="2"/>
      <c r="K209" s="47"/>
      <c r="L209" s="47"/>
      <c r="M209" s="47"/>
      <c r="N209" s="48"/>
      <c r="O209" s="311"/>
      <c r="P209" s="48"/>
      <c r="Q209" s="452"/>
      <c r="R209" s="559"/>
      <c r="S209" s="559"/>
      <c r="T209" s="2"/>
    </row>
    <row r="210" spans="1:20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67" t="s">
        <v>272</v>
      </c>
      <c r="L210" s="640" t="s">
        <v>277</v>
      </c>
      <c r="M210" s="641"/>
      <c r="N210" s="68"/>
      <c r="O210" s="315"/>
      <c r="P210" s="68"/>
      <c r="Q210" s="456"/>
      <c r="R210" s="567"/>
      <c r="S210" s="567"/>
      <c r="T210" s="2"/>
    </row>
    <row r="211" spans="1:20" ht="12.75">
      <c r="A211" s="20" t="s">
        <v>267</v>
      </c>
      <c r="B211" s="8"/>
      <c r="C211" s="8"/>
      <c r="D211" s="8"/>
      <c r="E211" s="8"/>
      <c r="F211" s="8"/>
      <c r="G211" s="8"/>
      <c r="H211" s="8"/>
      <c r="I211" s="8"/>
      <c r="J211" s="8">
        <v>112</v>
      </c>
      <c r="K211" s="65" t="s">
        <v>273</v>
      </c>
      <c r="L211" s="65" t="s">
        <v>268</v>
      </c>
      <c r="M211" s="65"/>
      <c r="N211" s="21"/>
      <c r="O211" s="312"/>
      <c r="P211" s="21"/>
      <c r="Q211" s="465"/>
      <c r="R211" s="578"/>
      <c r="S211" s="578"/>
      <c r="T211" s="2"/>
    </row>
    <row r="212" spans="1:20" ht="12.75">
      <c r="A212" s="102" t="s">
        <v>269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103">
        <v>3</v>
      </c>
      <c r="L212" s="103" t="s">
        <v>0</v>
      </c>
      <c r="M212" s="103"/>
      <c r="N212" s="94">
        <f>N213+N216</f>
        <v>72738</v>
      </c>
      <c r="O212" s="327">
        <f aca="true" t="shared" si="24" ref="O212:Q214">O213</f>
        <v>40000</v>
      </c>
      <c r="P212" s="94">
        <f t="shared" si="24"/>
        <v>40000</v>
      </c>
      <c r="Q212" s="468">
        <f t="shared" si="24"/>
        <v>0</v>
      </c>
      <c r="R212" s="580">
        <f>Q212/N212</f>
        <v>0</v>
      </c>
      <c r="S212" s="580">
        <f>Q212/P212</f>
        <v>0</v>
      </c>
      <c r="T212" s="2"/>
    </row>
    <row r="213" spans="1:20" ht="12.75">
      <c r="A213" s="102" t="s">
        <v>269</v>
      </c>
      <c r="B213" s="1">
        <v>1</v>
      </c>
      <c r="C213" s="1"/>
      <c r="D213" s="1">
        <v>3</v>
      </c>
      <c r="E213" s="1"/>
      <c r="F213" s="1">
        <v>5</v>
      </c>
      <c r="G213" s="1"/>
      <c r="H213" s="1"/>
      <c r="I213" s="1"/>
      <c r="J213" s="1">
        <v>112</v>
      </c>
      <c r="K213" s="104">
        <v>32</v>
      </c>
      <c r="L213" s="105" t="s">
        <v>5</v>
      </c>
      <c r="M213" s="106"/>
      <c r="N213" s="107">
        <f>N214</f>
        <v>57508</v>
      </c>
      <c r="O213" s="327">
        <f t="shared" si="24"/>
        <v>40000</v>
      </c>
      <c r="P213" s="107">
        <f t="shared" si="24"/>
        <v>40000</v>
      </c>
      <c r="Q213" s="469">
        <f t="shared" si="24"/>
        <v>0</v>
      </c>
      <c r="R213" s="580">
        <f aca="true" t="shared" si="25" ref="R213:R218">Q213/N213</f>
        <v>0</v>
      </c>
      <c r="S213" s="580">
        <f aca="true" t="shared" si="26" ref="S213:S218">Q213/P213</f>
        <v>0</v>
      </c>
      <c r="T213" s="2"/>
    </row>
    <row r="214" spans="1:20" ht="12.75">
      <c r="A214" s="102" t="s">
        <v>269</v>
      </c>
      <c r="B214" s="1">
        <v>1</v>
      </c>
      <c r="C214" s="1"/>
      <c r="D214" s="1">
        <v>3</v>
      </c>
      <c r="E214" s="1"/>
      <c r="F214" s="1">
        <v>5</v>
      </c>
      <c r="G214" s="1"/>
      <c r="H214" s="1"/>
      <c r="I214" s="1"/>
      <c r="J214" s="1">
        <v>112</v>
      </c>
      <c r="K214" s="119">
        <v>323</v>
      </c>
      <c r="L214" s="119" t="s">
        <v>7</v>
      </c>
      <c r="M214" s="119"/>
      <c r="N214" s="267">
        <f>N215</f>
        <v>57508</v>
      </c>
      <c r="O214" s="328">
        <f t="shared" si="24"/>
        <v>40000</v>
      </c>
      <c r="P214" s="267">
        <f t="shared" si="24"/>
        <v>40000</v>
      </c>
      <c r="Q214" s="109">
        <f t="shared" si="24"/>
        <v>0</v>
      </c>
      <c r="R214" s="580">
        <f t="shared" si="25"/>
        <v>0</v>
      </c>
      <c r="S214" s="580">
        <f t="shared" si="26"/>
        <v>0</v>
      </c>
      <c r="T214" s="2"/>
    </row>
    <row r="215" spans="1:20" ht="12.75">
      <c r="A215" s="102" t="s">
        <v>269</v>
      </c>
      <c r="B215" s="1">
        <v>1</v>
      </c>
      <c r="C215" s="1"/>
      <c r="D215" s="1">
        <v>3</v>
      </c>
      <c r="E215" s="1"/>
      <c r="F215" s="1">
        <v>5</v>
      </c>
      <c r="G215" s="1"/>
      <c r="H215" s="1"/>
      <c r="I215" s="1"/>
      <c r="J215" s="1">
        <v>112</v>
      </c>
      <c r="K215" s="104">
        <v>3232</v>
      </c>
      <c r="L215" s="651" t="s">
        <v>220</v>
      </c>
      <c r="M215" s="652"/>
      <c r="N215" s="33">
        <v>57508</v>
      </c>
      <c r="O215" s="327">
        <v>40000</v>
      </c>
      <c r="P215" s="107">
        <v>40000</v>
      </c>
      <c r="Q215" s="469">
        <v>0</v>
      </c>
      <c r="R215" s="580">
        <f t="shared" si="25"/>
        <v>0</v>
      </c>
      <c r="S215" s="580">
        <f t="shared" si="26"/>
        <v>0</v>
      </c>
      <c r="T215" s="2"/>
    </row>
    <row r="216" spans="1:20" ht="12.75">
      <c r="A216" s="102"/>
      <c r="B216" s="1"/>
      <c r="C216" s="1"/>
      <c r="D216" s="1"/>
      <c r="E216" s="1"/>
      <c r="F216" s="1"/>
      <c r="G216" s="1"/>
      <c r="H216" s="1"/>
      <c r="I216" s="1"/>
      <c r="J216" s="1">
        <v>112</v>
      </c>
      <c r="K216" s="414">
        <v>4</v>
      </c>
      <c r="L216" s="415" t="s">
        <v>1</v>
      </c>
      <c r="M216" s="416"/>
      <c r="N216" s="417">
        <f>N217</f>
        <v>15230</v>
      </c>
      <c r="O216" s="417">
        <f aca="true" t="shared" si="27" ref="O216:Q217">O217</f>
        <v>0</v>
      </c>
      <c r="P216" s="417">
        <f t="shared" si="27"/>
        <v>0</v>
      </c>
      <c r="Q216" s="470">
        <f t="shared" si="27"/>
        <v>0</v>
      </c>
      <c r="R216" s="580">
        <f t="shared" si="25"/>
        <v>0</v>
      </c>
      <c r="S216" s="580" t="e">
        <f t="shared" si="26"/>
        <v>#DIV/0!</v>
      </c>
      <c r="T216" s="2"/>
    </row>
    <row r="217" spans="1:20" ht="12.75">
      <c r="A217" s="102"/>
      <c r="B217" s="1"/>
      <c r="C217" s="1"/>
      <c r="D217" s="1"/>
      <c r="E217" s="1"/>
      <c r="F217" s="1"/>
      <c r="G217" s="1"/>
      <c r="H217" s="1"/>
      <c r="I217" s="1"/>
      <c r="J217" s="1">
        <v>112</v>
      </c>
      <c r="K217" s="142">
        <v>42</v>
      </c>
      <c r="L217" s="413" t="s">
        <v>639</v>
      </c>
      <c r="M217" s="412"/>
      <c r="N217" s="130">
        <f>N218</f>
        <v>15230</v>
      </c>
      <c r="O217" s="130">
        <f t="shared" si="27"/>
        <v>0</v>
      </c>
      <c r="P217" s="130">
        <f t="shared" si="27"/>
        <v>0</v>
      </c>
      <c r="Q217" s="471">
        <f t="shared" si="27"/>
        <v>0</v>
      </c>
      <c r="R217" s="580">
        <f t="shared" si="25"/>
        <v>0</v>
      </c>
      <c r="S217" s="580" t="e">
        <f t="shared" si="26"/>
        <v>#DIV/0!</v>
      </c>
      <c r="T217" s="2"/>
    </row>
    <row r="218" spans="1:20" ht="13.5" thickBot="1">
      <c r="A218" s="102"/>
      <c r="B218" s="1"/>
      <c r="C218" s="1"/>
      <c r="D218" s="1"/>
      <c r="E218" s="1"/>
      <c r="F218" s="1"/>
      <c r="G218" s="1"/>
      <c r="H218" s="1"/>
      <c r="I218" s="1"/>
      <c r="J218" s="1">
        <v>112</v>
      </c>
      <c r="K218" s="142">
        <v>4212</v>
      </c>
      <c r="L218" s="413" t="s">
        <v>640</v>
      </c>
      <c r="M218" s="412"/>
      <c r="N218" s="130">
        <v>15230</v>
      </c>
      <c r="O218" s="334">
        <v>0</v>
      </c>
      <c r="P218" s="131">
        <v>0</v>
      </c>
      <c r="Q218" s="472">
        <v>0</v>
      </c>
      <c r="R218" s="580">
        <f t="shared" si="25"/>
        <v>0</v>
      </c>
      <c r="S218" s="580" t="e">
        <f t="shared" si="26"/>
        <v>#DIV/0!</v>
      </c>
      <c r="T218" s="2"/>
    </row>
    <row r="219" spans="1:20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99"/>
      <c r="L219" s="99" t="s">
        <v>124</v>
      </c>
      <c r="M219" s="99"/>
      <c r="N219" s="100">
        <f>N212</f>
        <v>72738</v>
      </c>
      <c r="O219" s="326">
        <f>O212</f>
        <v>40000</v>
      </c>
      <c r="P219" s="100">
        <f>P212</f>
        <v>40000</v>
      </c>
      <c r="Q219" s="467">
        <f>Q212</f>
        <v>0</v>
      </c>
      <c r="R219" s="579">
        <f>Q219/N219</f>
        <v>0</v>
      </c>
      <c r="S219" s="579">
        <f>Q219/P219</f>
        <v>0</v>
      </c>
      <c r="T219" s="2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12"/>
      <c r="L220" s="112"/>
      <c r="M220" s="112"/>
      <c r="N220" s="113"/>
      <c r="O220" s="329"/>
      <c r="P220" s="114"/>
      <c r="Q220" s="473"/>
      <c r="R220" s="581"/>
      <c r="S220" s="581"/>
      <c r="T220" s="2"/>
    </row>
    <row r="221" spans="1:20" ht="12.75">
      <c r="A221" s="20" t="s">
        <v>271</v>
      </c>
      <c r="B221" s="8"/>
      <c r="C221" s="8"/>
      <c r="D221" s="8"/>
      <c r="E221" s="8"/>
      <c r="F221" s="8"/>
      <c r="G221" s="8"/>
      <c r="H221" s="8"/>
      <c r="I221" s="8"/>
      <c r="J221" s="8">
        <v>112</v>
      </c>
      <c r="K221" s="65" t="s">
        <v>25</v>
      </c>
      <c r="L221" s="65" t="s">
        <v>113</v>
      </c>
      <c r="M221" s="65"/>
      <c r="N221" s="21"/>
      <c r="O221" s="312"/>
      <c r="P221" s="21"/>
      <c r="Q221" s="465"/>
      <c r="R221" s="578"/>
      <c r="S221" s="578"/>
      <c r="T221" s="2"/>
    </row>
    <row r="222" spans="1:20" ht="12.75">
      <c r="A222" s="102" t="s">
        <v>271</v>
      </c>
      <c r="B222" s="3">
        <v>1</v>
      </c>
      <c r="C222" s="1"/>
      <c r="D222" s="3">
        <v>3</v>
      </c>
      <c r="E222" s="1"/>
      <c r="F222" s="1"/>
      <c r="G222" s="1"/>
      <c r="H222" s="1"/>
      <c r="I222" s="1"/>
      <c r="J222" s="1">
        <v>112</v>
      </c>
      <c r="K222" s="103">
        <v>3</v>
      </c>
      <c r="L222" s="103" t="s">
        <v>0</v>
      </c>
      <c r="M222" s="103"/>
      <c r="N222" s="25">
        <f>N223</f>
        <v>0</v>
      </c>
      <c r="O222" s="328">
        <f aca="true" t="shared" si="28" ref="O222:Q224">O223</f>
        <v>5000</v>
      </c>
      <c r="P222" s="25">
        <f t="shared" si="28"/>
        <v>5000</v>
      </c>
      <c r="Q222" s="468">
        <f t="shared" si="28"/>
        <v>0</v>
      </c>
      <c r="R222" s="582" t="e">
        <f>Q222/N222</f>
        <v>#DIV/0!</v>
      </c>
      <c r="S222" s="580">
        <f>Q222/P222</f>
        <v>0</v>
      </c>
      <c r="T222" s="2"/>
    </row>
    <row r="223" spans="1:20" ht="12.75">
      <c r="A223" s="102" t="s">
        <v>271</v>
      </c>
      <c r="B223" s="3">
        <v>1</v>
      </c>
      <c r="C223" s="1"/>
      <c r="D223" s="3">
        <v>3</v>
      </c>
      <c r="E223" s="1"/>
      <c r="F223" s="1"/>
      <c r="G223" s="1"/>
      <c r="H223" s="1"/>
      <c r="I223" s="1"/>
      <c r="J223" s="1">
        <v>112</v>
      </c>
      <c r="K223" s="104">
        <v>38</v>
      </c>
      <c r="L223" s="105" t="s">
        <v>114</v>
      </c>
      <c r="M223" s="115"/>
      <c r="N223" s="33">
        <f>N224</f>
        <v>0</v>
      </c>
      <c r="O223" s="328">
        <f t="shared" si="28"/>
        <v>5000</v>
      </c>
      <c r="P223" s="33">
        <f t="shared" si="28"/>
        <v>5000</v>
      </c>
      <c r="Q223" s="284">
        <f t="shared" si="28"/>
        <v>0</v>
      </c>
      <c r="R223" s="582" t="e">
        <f>Q223/N223</f>
        <v>#DIV/0!</v>
      </c>
      <c r="S223" s="580">
        <f>Q223/P223</f>
        <v>0</v>
      </c>
      <c r="T223" s="2"/>
    </row>
    <row r="224" spans="1:20" ht="12.75">
      <c r="A224" s="102" t="s">
        <v>271</v>
      </c>
      <c r="B224" s="3">
        <v>1</v>
      </c>
      <c r="C224" s="1"/>
      <c r="D224" s="3">
        <v>3</v>
      </c>
      <c r="E224" s="1"/>
      <c r="F224" s="1"/>
      <c r="G224" s="1"/>
      <c r="H224" s="1"/>
      <c r="I224" s="1"/>
      <c r="J224" s="1">
        <v>112</v>
      </c>
      <c r="K224" s="119">
        <v>383</v>
      </c>
      <c r="L224" s="659" t="s">
        <v>270</v>
      </c>
      <c r="M224" s="664"/>
      <c r="N224" s="267">
        <f>N225</f>
        <v>0</v>
      </c>
      <c r="O224" s="328">
        <f t="shared" si="28"/>
        <v>5000</v>
      </c>
      <c r="P224" s="267">
        <f t="shared" si="28"/>
        <v>5000</v>
      </c>
      <c r="Q224" s="109">
        <f t="shared" si="28"/>
        <v>0</v>
      </c>
      <c r="R224" s="582" t="e">
        <f>Q224/N224</f>
        <v>#DIV/0!</v>
      </c>
      <c r="S224" s="580">
        <f>Q224/P224</f>
        <v>0</v>
      </c>
      <c r="T224" s="2"/>
    </row>
    <row r="225" spans="1:20" ht="13.5" thickBot="1">
      <c r="A225" s="102" t="s">
        <v>271</v>
      </c>
      <c r="B225" s="3">
        <v>1</v>
      </c>
      <c r="C225" s="1"/>
      <c r="D225" s="3">
        <v>3</v>
      </c>
      <c r="E225" s="1"/>
      <c r="F225" s="1"/>
      <c r="G225" s="1"/>
      <c r="H225" s="1"/>
      <c r="I225" s="1"/>
      <c r="J225" s="1">
        <v>112</v>
      </c>
      <c r="K225" s="104">
        <v>3831</v>
      </c>
      <c r="L225" s="104" t="s">
        <v>113</v>
      </c>
      <c r="M225" s="104"/>
      <c r="N225" s="33">
        <v>0</v>
      </c>
      <c r="O225" s="327">
        <v>5000</v>
      </c>
      <c r="P225" s="107">
        <v>5000</v>
      </c>
      <c r="Q225" s="469">
        <v>0</v>
      </c>
      <c r="R225" s="582" t="e">
        <f>Q225/N225</f>
        <v>#DIV/0!</v>
      </c>
      <c r="S225" s="580">
        <f>Q225/P225</f>
        <v>0</v>
      </c>
      <c r="T225" s="2"/>
    </row>
    <row r="226" spans="1:20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99"/>
      <c r="L226" s="99" t="s">
        <v>124</v>
      </c>
      <c r="M226" s="99"/>
      <c r="N226" s="100">
        <f>N222</f>
        <v>0</v>
      </c>
      <c r="O226" s="326">
        <f>O222</f>
        <v>5000</v>
      </c>
      <c r="P226" s="100">
        <f>P222</f>
        <v>5000</v>
      </c>
      <c r="Q226" s="467">
        <f>Q222</f>
        <v>0</v>
      </c>
      <c r="R226" s="579" t="e">
        <f>Q226/N226</f>
        <v>#DIV/0!</v>
      </c>
      <c r="S226" s="579">
        <f>Q226/P226</f>
        <v>0</v>
      </c>
      <c r="T226" s="2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80"/>
      <c r="L227" s="2"/>
      <c r="M227" s="2"/>
      <c r="N227" s="116"/>
      <c r="O227" s="330"/>
      <c r="P227" s="116"/>
      <c r="Q227" s="474"/>
      <c r="R227" s="583"/>
      <c r="S227" s="583"/>
      <c r="T227" s="2"/>
    </row>
    <row r="228" spans="1:20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65" t="s">
        <v>274</v>
      </c>
      <c r="L228" s="65" t="s">
        <v>522</v>
      </c>
      <c r="M228" s="65"/>
      <c r="N228" s="21"/>
      <c r="O228" s="312"/>
      <c r="P228" s="21"/>
      <c r="Q228" s="465"/>
      <c r="R228" s="578"/>
      <c r="S228" s="578"/>
      <c r="T228" s="2"/>
    </row>
    <row r="229" spans="1:20" ht="12.75">
      <c r="A229" s="20" t="s">
        <v>275</v>
      </c>
      <c r="B229" s="8"/>
      <c r="C229" s="8"/>
      <c r="D229" s="8"/>
      <c r="E229" s="8"/>
      <c r="F229" s="8"/>
      <c r="G229" s="8"/>
      <c r="H229" s="8"/>
      <c r="I229" s="8"/>
      <c r="J229" s="8"/>
      <c r="K229" s="65" t="s">
        <v>338</v>
      </c>
      <c r="L229" s="8"/>
      <c r="M229" s="8"/>
      <c r="N229" s="21"/>
      <c r="O229" s="312"/>
      <c r="P229" s="21"/>
      <c r="Q229" s="465"/>
      <c r="R229" s="578"/>
      <c r="S229" s="578"/>
      <c r="T229" s="2"/>
    </row>
    <row r="230" spans="1:20" ht="12.75">
      <c r="A230" s="19" t="s">
        <v>276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3">
        <v>4</v>
      </c>
      <c r="L230" s="103" t="s">
        <v>1</v>
      </c>
      <c r="M230" s="103"/>
      <c r="N230" s="25">
        <f>N231</f>
        <v>16370</v>
      </c>
      <c r="O230" s="327">
        <f>O231</f>
        <v>55000</v>
      </c>
      <c r="P230" s="94">
        <f>P231</f>
        <v>51000</v>
      </c>
      <c r="Q230" s="468">
        <f>Q231</f>
        <v>45164</v>
      </c>
      <c r="R230" s="580">
        <f>Q230/N230</f>
        <v>2.7589492974954184</v>
      </c>
      <c r="S230" s="580">
        <f>Q230/P230</f>
        <v>0.8855686274509804</v>
      </c>
      <c r="T230" s="2"/>
    </row>
    <row r="231" spans="1:20" ht="12.75">
      <c r="A231" s="19" t="s">
        <v>276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4">
        <v>42</v>
      </c>
      <c r="L231" s="104" t="s">
        <v>50</v>
      </c>
      <c r="M231" s="104"/>
      <c r="N231" s="107">
        <f>N232+N234+N238</f>
        <v>16370</v>
      </c>
      <c r="O231" s="327">
        <f>O232+O234+O238</f>
        <v>55000</v>
      </c>
      <c r="P231" s="107">
        <f>P232+P234+P238</f>
        <v>51000</v>
      </c>
      <c r="Q231" s="469">
        <f>Q232+Q234+Q238</f>
        <v>45164</v>
      </c>
      <c r="R231" s="580">
        <f aca="true" t="shared" si="29" ref="R231:R239">Q231/N231</f>
        <v>2.7589492974954184</v>
      </c>
      <c r="S231" s="580">
        <f aca="true" t="shared" si="30" ref="S231:S239">Q231/P231</f>
        <v>0.8855686274509804</v>
      </c>
      <c r="T231" s="2"/>
    </row>
    <row r="232" spans="1:20" ht="12.75">
      <c r="A232" s="19" t="s">
        <v>276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119">
        <v>421</v>
      </c>
      <c r="L232" s="659" t="s">
        <v>13</v>
      </c>
      <c r="M232" s="664"/>
      <c r="N232" s="264">
        <f>N233</f>
        <v>0</v>
      </c>
      <c r="O232" s="327">
        <f>O233</f>
        <v>10000</v>
      </c>
      <c r="P232" s="264">
        <f>P233</f>
        <v>0</v>
      </c>
      <c r="Q232" s="468">
        <f>Q233</f>
        <v>0</v>
      </c>
      <c r="R232" s="580" t="e">
        <f t="shared" si="29"/>
        <v>#DIV/0!</v>
      </c>
      <c r="S232" s="580" t="e">
        <f t="shared" si="30"/>
        <v>#DIV/0!</v>
      </c>
      <c r="T232" s="2"/>
    </row>
    <row r="233" spans="1:20" ht="12.75">
      <c r="A233" s="19" t="s">
        <v>276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4">
        <v>4214</v>
      </c>
      <c r="L233" s="651" t="s">
        <v>280</v>
      </c>
      <c r="M233" s="652"/>
      <c r="N233" s="107">
        <v>0</v>
      </c>
      <c r="O233" s="327">
        <v>10000</v>
      </c>
      <c r="P233" s="107">
        <v>0</v>
      </c>
      <c r="Q233" s="469">
        <v>0</v>
      </c>
      <c r="R233" s="580" t="e">
        <f t="shared" si="29"/>
        <v>#DIV/0!</v>
      </c>
      <c r="S233" s="580" t="e">
        <f t="shared" si="30"/>
        <v>#DIV/0!</v>
      </c>
      <c r="T233" s="2"/>
    </row>
    <row r="234" spans="1:20" ht="12.75">
      <c r="A234" s="19" t="s">
        <v>276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19">
        <v>422</v>
      </c>
      <c r="L234" s="659" t="s">
        <v>278</v>
      </c>
      <c r="M234" s="664"/>
      <c r="N234" s="264">
        <f>N235+N236+N237</f>
        <v>15070</v>
      </c>
      <c r="O234" s="327">
        <f>O235+O236+O237</f>
        <v>35000</v>
      </c>
      <c r="P234" s="264">
        <f>P235+P236+P237</f>
        <v>21000</v>
      </c>
      <c r="Q234" s="468">
        <f>Q235+Q236+Q237</f>
        <v>18290</v>
      </c>
      <c r="R234" s="580">
        <f t="shared" si="29"/>
        <v>1.2136695421366954</v>
      </c>
      <c r="S234" s="580">
        <f t="shared" si="30"/>
        <v>0.8709523809523809</v>
      </c>
      <c r="T234" s="2"/>
    </row>
    <row r="235" spans="1:20" ht="12.75">
      <c r="A235" s="19" t="s">
        <v>276</v>
      </c>
      <c r="B235" s="1">
        <v>1</v>
      </c>
      <c r="C235" s="1"/>
      <c r="D235" s="1">
        <v>3</v>
      </c>
      <c r="E235" s="1"/>
      <c r="F235" s="1"/>
      <c r="G235" s="1"/>
      <c r="H235" s="1"/>
      <c r="I235" s="1"/>
      <c r="J235" s="1">
        <v>133</v>
      </c>
      <c r="K235" s="104">
        <v>4221</v>
      </c>
      <c r="L235" s="651" t="s">
        <v>97</v>
      </c>
      <c r="M235" s="652"/>
      <c r="N235" s="107">
        <v>0</v>
      </c>
      <c r="O235" s="327">
        <v>20000</v>
      </c>
      <c r="P235" s="107">
        <v>2000</v>
      </c>
      <c r="Q235" s="469">
        <v>0</v>
      </c>
      <c r="R235" s="580" t="e">
        <f t="shared" si="29"/>
        <v>#DIV/0!</v>
      </c>
      <c r="S235" s="580">
        <f t="shared" si="30"/>
        <v>0</v>
      </c>
      <c r="T235" s="2"/>
    </row>
    <row r="236" spans="1:20" ht="12.75">
      <c r="A236" s="19" t="s">
        <v>276</v>
      </c>
      <c r="B236" s="1">
        <v>1</v>
      </c>
      <c r="C236" s="1"/>
      <c r="D236" s="1">
        <v>3</v>
      </c>
      <c r="E236" s="1"/>
      <c r="F236" s="1"/>
      <c r="G236" s="1"/>
      <c r="H236" s="1"/>
      <c r="I236" s="1"/>
      <c r="J236" s="1">
        <v>133</v>
      </c>
      <c r="K236" s="141">
        <v>4221</v>
      </c>
      <c r="L236" s="110" t="s">
        <v>96</v>
      </c>
      <c r="M236" s="111"/>
      <c r="N236" s="107">
        <v>15070</v>
      </c>
      <c r="O236" s="327">
        <v>15000</v>
      </c>
      <c r="P236" s="107">
        <v>19000</v>
      </c>
      <c r="Q236" s="469">
        <v>18290</v>
      </c>
      <c r="R236" s="580">
        <f t="shared" si="29"/>
        <v>1.2136695421366954</v>
      </c>
      <c r="S236" s="580">
        <f t="shared" si="30"/>
        <v>0.9626315789473684</v>
      </c>
      <c r="T236" s="2"/>
    </row>
    <row r="237" spans="1:20" ht="12.75">
      <c r="A237" s="19" t="s">
        <v>276</v>
      </c>
      <c r="B237" s="1">
        <v>1</v>
      </c>
      <c r="C237" s="1"/>
      <c r="D237" s="1">
        <v>3</v>
      </c>
      <c r="E237" s="1"/>
      <c r="F237" s="1"/>
      <c r="G237" s="1"/>
      <c r="H237" s="1"/>
      <c r="I237" s="1"/>
      <c r="J237" s="1">
        <v>133</v>
      </c>
      <c r="K237" s="141">
        <v>4227</v>
      </c>
      <c r="L237" s="110" t="s">
        <v>511</v>
      </c>
      <c r="M237" s="111"/>
      <c r="N237" s="107">
        <v>0</v>
      </c>
      <c r="O237" s="327">
        <v>0</v>
      </c>
      <c r="P237" s="107">
        <v>0</v>
      </c>
      <c r="Q237" s="469">
        <v>0</v>
      </c>
      <c r="R237" s="580" t="e">
        <f t="shared" si="29"/>
        <v>#DIV/0!</v>
      </c>
      <c r="S237" s="580" t="e">
        <f t="shared" si="30"/>
        <v>#DIV/0!</v>
      </c>
      <c r="T237" s="2"/>
    </row>
    <row r="238" spans="1:20" ht="12.75">
      <c r="A238" s="19" t="s">
        <v>276</v>
      </c>
      <c r="B238" s="1">
        <v>1</v>
      </c>
      <c r="C238" s="1"/>
      <c r="D238" s="1">
        <v>3</v>
      </c>
      <c r="E238" s="1"/>
      <c r="F238" s="1"/>
      <c r="G238" s="1"/>
      <c r="H238" s="1"/>
      <c r="I238" s="1"/>
      <c r="J238" s="1">
        <v>133</v>
      </c>
      <c r="K238" s="268">
        <v>426</v>
      </c>
      <c r="L238" s="659" t="s">
        <v>30</v>
      </c>
      <c r="M238" s="664"/>
      <c r="N238" s="264">
        <f>N239+N240</f>
        <v>1300</v>
      </c>
      <c r="O238" s="327">
        <f>O239+O240</f>
        <v>10000</v>
      </c>
      <c r="P238" s="264">
        <f>P239+P240</f>
        <v>30000</v>
      </c>
      <c r="Q238" s="468">
        <f>Q239+Q240</f>
        <v>26874</v>
      </c>
      <c r="R238" s="580">
        <f t="shared" si="29"/>
        <v>20.672307692307694</v>
      </c>
      <c r="S238" s="580">
        <f t="shared" si="30"/>
        <v>0.8958</v>
      </c>
      <c r="T238" s="2"/>
    </row>
    <row r="239" spans="1:20" ht="13.5" thickBot="1">
      <c r="A239" s="19" t="s">
        <v>276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1">
        <v>133</v>
      </c>
      <c r="K239" s="141">
        <v>4262</v>
      </c>
      <c r="L239" s="651" t="s">
        <v>279</v>
      </c>
      <c r="M239" s="665"/>
      <c r="N239" s="107">
        <v>1300</v>
      </c>
      <c r="O239" s="327">
        <v>10000</v>
      </c>
      <c r="P239" s="107">
        <v>30000</v>
      </c>
      <c r="Q239" s="469">
        <v>26874</v>
      </c>
      <c r="R239" s="580">
        <f t="shared" si="29"/>
        <v>20.672307692307694</v>
      </c>
      <c r="S239" s="580">
        <f t="shared" si="30"/>
        <v>0.8958</v>
      </c>
      <c r="T239" s="2"/>
    </row>
    <row r="240" spans="1:20" ht="13.5" hidden="1" thickBot="1">
      <c r="A240" s="19" t="s">
        <v>276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1">
        <v>133</v>
      </c>
      <c r="K240" s="141">
        <v>4264</v>
      </c>
      <c r="L240" s="651" t="s">
        <v>98</v>
      </c>
      <c r="M240" s="665"/>
      <c r="N240" s="107">
        <v>0</v>
      </c>
      <c r="O240" s="327">
        <v>0</v>
      </c>
      <c r="P240" s="107">
        <v>0</v>
      </c>
      <c r="Q240" s="469">
        <v>0</v>
      </c>
      <c r="R240" s="584">
        <v>0</v>
      </c>
      <c r="S240" s="584">
        <v>0</v>
      </c>
      <c r="T240" s="2"/>
    </row>
    <row r="241" spans="1:20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99"/>
      <c r="L241" s="99" t="s">
        <v>124</v>
      </c>
      <c r="M241" s="99"/>
      <c r="N241" s="100">
        <f>N230</f>
        <v>16370</v>
      </c>
      <c r="O241" s="326">
        <f>O230</f>
        <v>55000</v>
      </c>
      <c r="P241" s="100">
        <f>P230</f>
        <v>51000</v>
      </c>
      <c r="Q241" s="467">
        <f>Q230</f>
        <v>45164</v>
      </c>
      <c r="R241" s="579">
        <f>Q241/N241</f>
        <v>2.7589492974954184</v>
      </c>
      <c r="S241" s="579">
        <f>Q241/P241</f>
        <v>0.8855686274509804</v>
      </c>
      <c r="T241" s="2"/>
    </row>
    <row r="242" spans="1:2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17"/>
      <c r="L242" s="117"/>
      <c r="M242" s="117"/>
      <c r="N242" s="114"/>
      <c r="O242" s="331"/>
      <c r="P242" s="114"/>
      <c r="Q242" s="473"/>
      <c r="R242" s="581"/>
      <c r="S242" s="581"/>
      <c r="T242" s="2"/>
    </row>
    <row r="243" spans="1:20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65" t="s">
        <v>282</v>
      </c>
      <c r="L243" s="662" t="s">
        <v>281</v>
      </c>
      <c r="M243" s="662"/>
      <c r="N243" s="21"/>
      <c r="O243" s="312"/>
      <c r="P243" s="21"/>
      <c r="Q243" s="465"/>
      <c r="R243" s="578"/>
      <c r="S243" s="578"/>
      <c r="T243" s="2"/>
    </row>
    <row r="244" spans="1:20" ht="12.75">
      <c r="A244" s="20" t="s">
        <v>283</v>
      </c>
      <c r="B244" s="8"/>
      <c r="C244" s="8"/>
      <c r="D244" s="8"/>
      <c r="E244" s="8"/>
      <c r="F244" s="8"/>
      <c r="G244" s="8"/>
      <c r="H244" s="8"/>
      <c r="I244" s="8"/>
      <c r="J244" s="8"/>
      <c r="K244" s="65" t="s">
        <v>25</v>
      </c>
      <c r="L244" s="20" t="s">
        <v>140</v>
      </c>
      <c r="M244" s="65"/>
      <c r="N244" s="21"/>
      <c r="O244" s="312"/>
      <c r="P244" s="54"/>
      <c r="Q244" s="453"/>
      <c r="R244" s="562"/>
      <c r="S244" s="562"/>
      <c r="T244" s="2"/>
    </row>
    <row r="245" spans="1:20" ht="12.75">
      <c r="A245" s="19" t="s">
        <v>284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118" t="s">
        <v>391</v>
      </c>
      <c r="K245" s="119">
        <v>3</v>
      </c>
      <c r="L245" s="119" t="s">
        <v>0</v>
      </c>
      <c r="M245" s="119"/>
      <c r="N245" s="25">
        <f>N246+N249+N252</f>
        <v>19250</v>
      </c>
      <c r="O245" s="328">
        <f>O246+O249+O252</f>
        <v>80000</v>
      </c>
      <c r="P245" s="25">
        <f>P246+P249+P252</f>
        <v>24000</v>
      </c>
      <c r="Q245" s="109">
        <f>Q246+Q249+Q252</f>
        <v>23800</v>
      </c>
      <c r="R245" s="582">
        <f>Q245/N245</f>
        <v>1.2363636363636363</v>
      </c>
      <c r="S245" s="582">
        <f>Q245/P245</f>
        <v>0.9916666666666667</v>
      </c>
      <c r="T245" s="2"/>
    </row>
    <row r="246" spans="1:20" ht="12.75" hidden="1">
      <c r="A246" s="19" t="s">
        <v>284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118" t="s">
        <v>391</v>
      </c>
      <c r="K246" s="120">
        <v>35</v>
      </c>
      <c r="L246" s="651" t="s">
        <v>10</v>
      </c>
      <c r="M246" s="665"/>
      <c r="N246" s="25">
        <f>N247</f>
        <v>0</v>
      </c>
      <c r="O246" s="328">
        <f aca="true" t="shared" si="31" ref="O246:Q247">O247</f>
        <v>0</v>
      </c>
      <c r="P246" s="25">
        <f t="shared" si="31"/>
        <v>0</v>
      </c>
      <c r="Q246" s="109">
        <f t="shared" si="31"/>
        <v>0</v>
      </c>
      <c r="R246" s="582" t="e">
        <f aca="true" t="shared" si="32" ref="R246:R255">Q246/N246</f>
        <v>#DIV/0!</v>
      </c>
      <c r="S246" s="582" t="e">
        <f aca="true" t="shared" si="33" ref="S246:S255">Q246/P246</f>
        <v>#DIV/0!</v>
      </c>
      <c r="T246" s="2"/>
    </row>
    <row r="247" spans="1:20" ht="12.75" hidden="1">
      <c r="A247" s="19" t="s">
        <v>284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118" t="s">
        <v>391</v>
      </c>
      <c r="K247" s="119">
        <v>352</v>
      </c>
      <c r="L247" s="659" t="s">
        <v>285</v>
      </c>
      <c r="M247" s="664"/>
      <c r="N247" s="267">
        <f>N248</f>
        <v>0</v>
      </c>
      <c r="O247" s="328">
        <f t="shared" si="31"/>
        <v>0</v>
      </c>
      <c r="P247" s="267">
        <f t="shared" si="31"/>
        <v>0</v>
      </c>
      <c r="Q247" s="109">
        <f t="shared" si="31"/>
        <v>0</v>
      </c>
      <c r="R247" s="582" t="e">
        <f t="shared" si="32"/>
        <v>#DIV/0!</v>
      </c>
      <c r="S247" s="582" t="e">
        <f t="shared" si="33"/>
        <v>#DIV/0!</v>
      </c>
      <c r="T247" s="2"/>
    </row>
    <row r="248" spans="1:20" ht="12.75" hidden="1">
      <c r="A248" s="19" t="s">
        <v>284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118" t="s">
        <v>391</v>
      </c>
      <c r="K248" s="120">
        <v>3523</v>
      </c>
      <c r="L248" s="651" t="s">
        <v>286</v>
      </c>
      <c r="M248" s="665"/>
      <c r="N248" s="189">
        <v>0</v>
      </c>
      <c r="O248" s="328">
        <v>0</v>
      </c>
      <c r="P248" s="189">
        <v>0</v>
      </c>
      <c r="Q248" s="284">
        <v>0</v>
      </c>
      <c r="R248" s="582" t="e">
        <f t="shared" si="32"/>
        <v>#DIV/0!</v>
      </c>
      <c r="S248" s="582" t="e">
        <f t="shared" si="33"/>
        <v>#DIV/0!</v>
      </c>
      <c r="T248" s="2"/>
    </row>
    <row r="249" spans="1:20" ht="12.75">
      <c r="A249" s="19" t="s">
        <v>284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118" t="s">
        <v>391</v>
      </c>
      <c r="K249" s="120">
        <v>37</v>
      </c>
      <c r="L249" s="110" t="s">
        <v>512</v>
      </c>
      <c r="M249" s="196"/>
      <c r="N249" s="189">
        <f>N250</f>
        <v>19250</v>
      </c>
      <c r="O249" s="328">
        <f aca="true" t="shared" si="34" ref="O249:Q250">O250</f>
        <v>10000</v>
      </c>
      <c r="P249" s="189">
        <f t="shared" si="34"/>
        <v>24000</v>
      </c>
      <c r="Q249" s="284">
        <f t="shared" si="34"/>
        <v>23800</v>
      </c>
      <c r="R249" s="582">
        <f t="shared" si="32"/>
        <v>1.2363636363636363</v>
      </c>
      <c r="S249" s="582">
        <f t="shared" si="33"/>
        <v>0.9916666666666667</v>
      </c>
      <c r="T249" s="2"/>
    </row>
    <row r="250" spans="1:20" ht="12.75">
      <c r="A250" s="19" t="s">
        <v>284</v>
      </c>
      <c r="B250" s="1">
        <v>1</v>
      </c>
      <c r="C250" s="1"/>
      <c r="D250" s="1">
        <v>3</v>
      </c>
      <c r="E250" s="1"/>
      <c r="F250" s="1"/>
      <c r="G250" s="1"/>
      <c r="H250" s="1"/>
      <c r="I250" s="1"/>
      <c r="J250" s="118" t="s">
        <v>391</v>
      </c>
      <c r="K250" s="119">
        <v>372</v>
      </c>
      <c r="L250" s="257" t="s">
        <v>529</v>
      </c>
      <c r="M250" s="258"/>
      <c r="N250" s="267">
        <f>N251</f>
        <v>19250</v>
      </c>
      <c r="O250" s="328">
        <f t="shared" si="34"/>
        <v>10000</v>
      </c>
      <c r="P250" s="267">
        <f t="shared" si="34"/>
        <v>24000</v>
      </c>
      <c r="Q250" s="109">
        <f t="shared" si="34"/>
        <v>23800</v>
      </c>
      <c r="R250" s="582">
        <f t="shared" si="32"/>
        <v>1.2363636363636363</v>
      </c>
      <c r="S250" s="582">
        <f t="shared" si="33"/>
        <v>0.9916666666666667</v>
      </c>
      <c r="T250" s="2"/>
    </row>
    <row r="251" spans="1:20" ht="12.75">
      <c r="A251" s="19" t="s">
        <v>284</v>
      </c>
      <c r="B251" s="1">
        <v>1</v>
      </c>
      <c r="C251" s="1"/>
      <c r="D251" s="1">
        <v>3</v>
      </c>
      <c r="E251" s="1"/>
      <c r="F251" s="1"/>
      <c r="G251" s="1"/>
      <c r="H251" s="1"/>
      <c r="I251" s="1"/>
      <c r="J251" s="118" t="s">
        <v>391</v>
      </c>
      <c r="K251" s="120">
        <v>3721</v>
      </c>
      <c r="L251" s="110" t="s">
        <v>548</v>
      </c>
      <c r="M251" s="196"/>
      <c r="N251" s="189">
        <v>19250</v>
      </c>
      <c r="O251" s="328">
        <v>10000</v>
      </c>
      <c r="P251" s="189">
        <v>24000</v>
      </c>
      <c r="Q251" s="284">
        <v>23800</v>
      </c>
      <c r="R251" s="582">
        <f t="shared" si="32"/>
        <v>1.2363636363636363</v>
      </c>
      <c r="S251" s="582">
        <f t="shared" si="33"/>
        <v>0.9916666666666667</v>
      </c>
      <c r="T251" s="2"/>
    </row>
    <row r="252" spans="1:20" ht="12.75">
      <c r="A252" s="19" t="s">
        <v>284</v>
      </c>
      <c r="B252" s="1">
        <v>1</v>
      </c>
      <c r="C252" s="1"/>
      <c r="D252" s="1">
        <v>3</v>
      </c>
      <c r="E252" s="1"/>
      <c r="F252" s="1"/>
      <c r="G252" s="1"/>
      <c r="H252" s="1"/>
      <c r="I252" s="1"/>
      <c r="J252" s="118" t="s">
        <v>391</v>
      </c>
      <c r="K252" s="120">
        <v>38</v>
      </c>
      <c r="L252" s="110" t="s">
        <v>107</v>
      </c>
      <c r="M252" s="196"/>
      <c r="N252" s="189">
        <f>N253</f>
        <v>0</v>
      </c>
      <c r="O252" s="328">
        <f>O253</f>
        <v>70000</v>
      </c>
      <c r="P252" s="267">
        <f>P253</f>
        <v>0</v>
      </c>
      <c r="Q252" s="109">
        <f>Q253</f>
        <v>0</v>
      </c>
      <c r="R252" s="582" t="e">
        <f t="shared" si="32"/>
        <v>#DIV/0!</v>
      </c>
      <c r="S252" s="582" t="e">
        <f t="shared" si="33"/>
        <v>#DIV/0!</v>
      </c>
      <c r="T252" s="2"/>
    </row>
    <row r="253" spans="1:20" ht="12.75">
      <c r="A253" s="19" t="s">
        <v>284</v>
      </c>
      <c r="B253" s="1">
        <v>1</v>
      </c>
      <c r="C253" s="1"/>
      <c r="D253" s="1">
        <v>3</v>
      </c>
      <c r="E253" s="1"/>
      <c r="F253" s="1"/>
      <c r="G253" s="1"/>
      <c r="H253" s="1"/>
      <c r="I253" s="1"/>
      <c r="J253" s="118" t="s">
        <v>391</v>
      </c>
      <c r="K253" s="119">
        <v>381</v>
      </c>
      <c r="L253" s="257" t="s">
        <v>12</v>
      </c>
      <c r="M253" s="258"/>
      <c r="N253" s="267">
        <f>N254+N255</f>
        <v>0</v>
      </c>
      <c r="O253" s="328">
        <f>O254+O255</f>
        <v>70000</v>
      </c>
      <c r="P253" s="267">
        <f>P254+P255</f>
        <v>0</v>
      </c>
      <c r="Q253" s="109">
        <f>Q254+Q255</f>
        <v>0</v>
      </c>
      <c r="R253" s="582" t="e">
        <f t="shared" si="32"/>
        <v>#DIV/0!</v>
      </c>
      <c r="S253" s="582" t="e">
        <f t="shared" si="33"/>
        <v>#DIV/0!</v>
      </c>
      <c r="T253" s="2"/>
    </row>
    <row r="254" spans="1:20" ht="12.75">
      <c r="A254" s="19" t="s">
        <v>284</v>
      </c>
      <c r="B254" s="1">
        <v>1</v>
      </c>
      <c r="C254" s="1"/>
      <c r="D254" s="1">
        <v>3</v>
      </c>
      <c r="E254" s="1"/>
      <c r="F254" s="1"/>
      <c r="G254" s="1"/>
      <c r="H254" s="1"/>
      <c r="I254" s="1"/>
      <c r="J254" s="118" t="s">
        <v>391</v>
      </c>
      <c r="K254" s="120">
        <v>3811</v>
      </c>
      <c r="L254" s="110" t="s">
        <v>140</v>
      </c>
      <c r="M254" s="196"/>
      <c r="N254" s="189">
        <v>0</v>
      </c>
      <c r="O254" s="328">
        <v>60000</v>
      </c>
      <c r="P254" s="189">
        <v>0</v>
      </c>
      <c r="Q254" s="284">
        <v>0</v>
      </c>
      <c r="R254" s="582" t="e">
        <f t="shared" si="32"/>
        <v>#DIV/0!</v>
      </c>
      <c r="S254" s="582" t="e">
        <f t="shared" si="33"/>
        <v>#DIV/0!</v>
      </c>
      <c r="T254" s="2"/>
    </row>
    <row r="255" spans="1:20" ht="12.75">
      <c r="A255" s="19" t="s">
        <v>284</v>
      </c>
      <c r="B255" s="1">
        <v>1</v>
      </c>
      <c r="C255" s="1"/>
      <c r="D255" s="1">
        <v>3</v>
      </c>
      <c r="E255" s="1"/>
      <c r="F255" s="1"/>
      <c r="G255" s="1"/>
      <c r="H255" s="1"/>
      <c r="I255" s="1"/>
      <c r="J255" s="118" t="s">
        <v>391</v>
      </c>
      <c r="K255" s="120">
        <v>3811</v>
      </c>
      <c r="L255" s="110" t="s">
        <v>513</v>
      </c>
      <c r="M255" s="196"/>
      <c r="N255" s="189">
        <v>0</v>
      </c>
      <c r="O255" s="328">
        <v>10000</v>
      </c>
      <c r="P255" s="189">
        <v>0</v>
      </c>
      <c r="Q255" s="284">
        <v>0</v>
      </c>
      <c r="R255" s="582" t="e">
        <f t="shared" si="32"/>
        <v>#DIV/0!</v>
      </c>
      <c r="S255" s="582" t="e">
        <f t="shared" si="33"/>
        <v>#DIV/0!</v>
      </c>
      <c r="T255" s="2"/>
    </row>
    <row r="256" spans="1:20" ht="12.75">
      <c r="A256" s="55"/>
      <c r="B256" s="11"/>
      <c r="C256" s="11"/>
      <c r="D256" s="11"/>
      <c r="E256" s="11"/>
      <c r="F256" s="11"/>
      <c r="G256" s="11"/>
      <c r="H256" s="11"/>
      <c r="I256" s="11"/>
      <c r="J256" s="121"/>
      <c r="K256" s="122"/>
      <c r="L256" s="647" t="s">
        <v>212</v>
      </c>
      <c r="M256" s="648"/>
      <c r="N256" s="86">
        <f>N245</f>
        <v>19250</v>
      </c>
      <c r="O256" s="316">
        <f>O245</f>
        <v>80000</v>
      </c>
      <c r="P256" s="86">
        <f>P245</f>
        <v>24000</v>
      </c>
      <c r="Q256" s="457">
        <f>Q245</f>
        <v>23800</v>
      </c>
      <c r="R256" s="568">
        <f>Q256/N256</f>
        <v>1.2363636363636363</v>
      </c>
      <c r="S256" s="568">
        <f>Q256/P256</f>
        <v>0.9916666666666667</v>
      </c>
      <c r="T256" s="2"/>
    </row>
    <row r="257" spans="1:20" ht="12.75">
      <c r="A257" s="19"/>
      <c r="B257" s="1"/>
      <c r="C257" s="123"/>
      <c r="D257" s="123"/>
      <c r="E257" s="123"/>
      <c r="F257" s="123"/>
      <c r="G257" s="123"/>
      <c r="H257" s="123"/>
      <c r="I257" s="123"/>
      <c r="J257" s="124"/>
      <c r="K257" s="123"/>
      <c r="L257" s="123"/>
      <c r="M257" s="123"/>
      <c r="N257" s="125"/>
      <c r="O257" s="329"/>
      <c r="P257" s="126"/>
      <c r="Q257" s="475"/>
      <c r="R257" s="585"/>
      <c r="S257" s="585"/>
      <c r="T257" s="2"/>
    </row>
    <row r="258" spans="1:20" ht="12.75">
      <c r="A258" s="20"/>
      <c r="B258" s="8"/>
      <c r="C258" s="127"/>
      <c r="D258" s="127"/>
      <c r="E258" s="127"/>
      <c r="F258" s="127"/>
      <c r="G258" s="79"/>
      <c r="H258" s="127"/>
      <c r="I258" s="127"/>
      <c r="J258" s="128"/>
      <c r="K258" s="67" t="s">
        <v>287</v>
      </c>
      <c r="L258" s="640" t="s">
        <v>292</v>
      </c>
      <c r="M258" s="640"/>
      <c r="N258" s="129"/>
      <c r="O258" s="315"/>
      <c r="P258" s="129"/>
      <c r="Q258" s="476"/>
      <c r="R258" s="586"/>
      <c r="S258" s="586"/>
      <c r="T258" s="2"/>
    </row>
    <row r="259" spans="1:20" ht="12.75">
      <c r="A259" s="79" t="s">
        <v>289</v>
      </c>
      <c r="B259" s="127"/>
      <c r="C259" s="127"/>
      <c r="D259" s="127"/>
      <c r="E259" s="127"/>
      <c r="F259" s="127"/>
      <c r="G259" s="127"/>
      <c r="H259" s="127"/>
      <c r="I259" s="127"/>
      <c r="J259" s="128"/>
      <c r="K259" s="67" t="s">
        <v>25</v>
      </c>
      <c r="L259" s="692" t="s">
        <v>288</v>
      </c>
      <c r="M259" s="693"/>
      <c r="N259" s="129"/>
      <c r="O259" s="315"/>
      <c r="P259" s="129"/>
      <c r="Q259" s="476"/>
      <c r="R259" s="586"/>
      <c r="S259" s="586"/>
      <c r="T259" s="46"/>
    </row>
    <row r="260" spans="1:20" ht="12.75">
      <c r="A260" s="19" t="s">
        <v>290</v>
      </c>
      <c r="B260" s="1"/>
      <c r="C260" s="1"/>
      <c r="D260" s="1"/>
      <c r="E260" s="1"/>
      <c r="F260" s="1">
        <v>5</v>
      </c>
      <c r="G260" s="1"/>
      <c r="H260" s="1"/>
      <c r="I260" s="1"/>
      <c r="J260" s="118" t="s">
        <v>392</v>
      </c>
      <c r="K260" s="103">
        <v>4</v>
      </c>
      <c r="L260" s="103" t="s">
        <v>1</v>
      </c>
      <c r="M260" s="103"/>
      <c r="N260" s="33">
        <f>N261</f>
        <v>0</v>
      </c>
      <c r="O260" s="328">
        <f aca="true" t="shared" si="35" ref="O260:Q262">O261</f>
        <v>300000</v>
      </c>
      <c r="P260" s="107">
        <f t="shared" si="35"/>
        <v>0</v>
      </c>
      <c r="Q260" s="469">
        <f t="shared" si="35"/>
        <v>0</v>
      </c>
      <c r="R260" s="584" t="e">
        <f>Q260/N260</f>
        <v>#DIV/0!</v>
      </c>
      <c r="S260" s="584" t="e">
        <f>Q260/P260</f>
        <v>#DIV/0!</v>
      </c>
      <c r="T260" s="2"/>
    </row>
    <row r="261" spans="1:20" ht="12.75">
      <c r="A261" s="19" t="s">
        <v>290</v>
      </c>
      <c r="B261" s="1"/>
      <c r="C261" s="1"/>
      <c r="D261" s="1"/>
      <c r="E261" s="1"/>
      <c r="F261" s="1">
        <v>5</v>
      </c>
      <c r="G261" s="1"/>
      <c r="H261" s="1"/>
      <c r="I261" s="1"/>
      <c r="J261" s="118" t="s">
        <v>392</v>
      </c>
      <c r="K261" s="104">
        <v>42</v>
      </c>
      <c r="L261" s="651" t="s">
        <v>28</v>
      </c>
      <c r="M261" s="652"/>
      <c r="N261" s="130">
        <f>N262</f>
        <v>0</v>
      </c>
      <c r="O261" s="332">
        <f t="shared" si="35"/>
        <v>300000</v>
      </c>
      <c r="P261" s="131">
        <f t="shared" si="35"/>
        <v>0</v>
      </c>
      <c r="Q261" s="472">
        <f t="shared" si="35"/>
        <v>0</v>
      </c>
      <c r="R261" s="584" t="e">
        <f>Q261/N261</f>
        <v>#DIV/0!</v>
      </c>
      <c r="S261" s="584" t="e">
        <f>Q261/P261</f>
        <v>#DIV/0!</v>
      </c>
      <c r="T261" s="2"/>
    </row>
    <row r="262" spans="1:20" ht="12.75">
      <c r="A262" s="19" t="s">
        <v>290</v>
      </c>
      <c r="B262" s="2"/>
      <c r="C262" s="2"/>
      <c r="D262" s="2"/>
      <c r="E262" s="2"/>
      <c r="F262" s="2">
        <v>5</v>
      </c>
      <c r="G262" s="2"/>
      <c r="H262" s="2"/>
      <c r="I262" s="2"/>
      <c r="J262" s="118" t="s">
        <v>392</v>
      </c>
      <c r="K262" s="269">
        <v>421</v>
      </c>
      <c r="L262" s="657" t="s">
        <v>13</v>
      </c>
      <c r="M262" s="658"/>
      <c r="N262" s="270">
        <f>N263</f>
        <v>0</v>
      </c>
      <c r="O262" s="333">
        <f t="shared" si="35"/>
        <v>300000</v>
      </c>
      <c r="P262" s="270">
        <f t="shared" si="35"/>
        <v>0</v>
      </c>
      <c r="Q262" s="477">
        <f t="shared" si="35"/>
        <v>0</v>
      </c>
      <c r="R262" s="584" t="e">
        <f>Q262/N262</f>
        <v>#DIV/0!</v>
      </c>
      <c r="S262" s="584" t="e">
        <f>Q262/P262</f>
        <v>#DIV/0!</v>
      </c>
      <c r="T262" s="2"/>
    </row>
    <row r="263" spans="1:20" ht="12.75">
      <c r="A263" s="19" t="s">
        <v>290</v>
      </c>
      <c r="B263" s="1"/>
      <c r="C263" s="1"/>
      <c r="D263" s="1"/>
      <c r="E263" s="1"/>
      <c r="F263" s="1">
        <v>5</v>
      </c>
      <c r="G263" s="1"/>
      <c r="H263" s="1"/>
      <c r="I263" s="1"/>
      <c r="J263" s="118" t="s">
        <v>392</v>
      </c>
      <c r="K263" s="26">
        <v>4212</v>
      </c>
      <c r="L263" s="670" t="s">
        <v>291</v>
      </c>
      <c r="M263" s="671"/>
      <c r="N263" s="29">
        <v>0</v>
      </c>
      <c r="O263" s="306">
        <v>300000</v>
      </c>
      <c r="P263" s="29">
        <v>0</v>
      </c>
      <c r="Q263" s="446">
        <v>0</v>
      </c>
      <c r="R263" s="584" t="e">
        <f>Q263/N263</f>
        <v>#DIV/0!</v>
      </c>
      <c r="S263" s="584" t="e">
        <f>Q263/P263</f>
        <v>#DIV/0!</v>
      </c>
      <c r="T263" s="2"/>
    </row>
    <row r="264" spans="1:20" ht="12.75">
      <c r="A264" s="55"/>
      <c r="B264" s="11"/>
      <c r="C264" s="11"/>
      <c r="D264" s="11"/>
      <c r="E264" s="11"/>
      <c r="F264" s="11"/>
      <c r="G264" s="11"/>
      <c r="H264" s="11"/>
      <c r="I264" s="11"/>
      <c r="J264" s="121"/>
      <c r="K264" s="70"/>
      <c r="L264" s="647" t="s">
        <v>212</v>
      </c>
      <c r="M264" s="663"/>
      <c r="N264" s="76">
        <f>N260</f>
        <v>0</v>
      </c>
      <c r="O264" s="316">
        <f>O260</f>
        <v>300000</v>
      </c>
      <c r="P264" s="76">
        <f>P260</f>
        <v>0</v>
      </c>
      <c r="Q264" s="457">
        <f>Q260</f>
        <v>0</v>
      </c>
      <c r="R264" s="571" t="e">
        <f>Q264/N264</f>
        <v>#DIV/0!</v>
      </c>
      <c r="S264" s="571" t="e">
        <f>Q264/P264</f>
        <v>#DIV/0!</v>
      </c>
      <c r="T264" s="2"/>
    </row>
    <row r="265" spans="1:20" ht="12.75">
      <c r="A265" s="19"/>
      <c r="B265" s="1"/>
      <c r="C265" s="1"/>
      <c r="D265" s="1"/>
      <c r="E265" s="1"/>
      <c r="F265" s="1"/>
      <c r="G265" s="1"/>
      <c r="H265" s="1"/>
      <c r="I265" s="1"/>
      <c r="J265" s="132"/>
      <c r="K265" s="47"/>
      <c r="L265" s="47"/>
      <c r="M265" s="47"/>
      <c r="N265" s="48"/>
      <c r="O265" s="311"/>
      <c r="P265" s="48"/>
      <c r="Q265" s="452"/>
      <c r="R265" s="559"/>
      <c r="S265" s="559"/>
      <c r="T265" s="2"/>
    </row>
    <row r="266" spans="1:20" ht="12.75">
      <c r="A266" s="19"/>
      <c r="B266" s="1"/>
      <c r="C266" s="1"/>
      <c r="D266" s="1"/>
      <c r="E266" s="1"/>
      <c r="F266" s="1"/>
      <c r="G266" s="1"/>
      <c r="H266" s="1"/>
      <c r="I266" s="1"/>
      <c r="J266" s="132"/>
      <c r="K266" s="47"/>
      <c r="L266" s="47"/>
      <c r="M266" s="47"/>
      <c r="N266" s="48"/>
      <c r="O266" s="311"/>
      <c r="P266" s="48"/>
      <c r="Q266" s="452"/>
      <c r="R266" s="559"/>
      <c r="S266" s="559"/>
      <c r="T266" s="2"/>
    </row>
    <row r="267" spans="1:20" ht="12.75">
      <c r="A267" s="20" t="s">
        <v>296</v>
      </c>
      <c r="B267" s="8"/>
      <c r="C267" s="8"/>
      <c r="D267" s="8"/>
      <c r="E267" s="8"/>
      <c r="F267" s="8"/>
      <c r="G267" s="8"/>
      <c r="H267" s="8"/>
      <c r="I267" s="8"/>
      <c r="J267" s="133"/>
      <c r="K267" s="67" t="s">
        <v>293</v>
      </c>
      <c r="L267" s="66" t="s">
        <v>294</v>
      </c>
      <c r="M267" s="101"/>
      <c r="N267" s="134"/>
      <c r="O267" s="315"/>
      <c r="P267" s="68"/>
      <c r="Q267" s="456"/>
      <c r="R267" s="567"/>
      <c r="S267" s="567"/>
      <c r="T267" s="2"/>
    </row>
    <row r="268" spans="1:20" ht="12.75">
      <c r="A268" s="20"/>
      <c r="B268" s="8"/>
      <c r="C268" s="8"/>
      <c r="D268" s="8"/>
      <c r="E268" s="8"/>
      <c r="F268" s="8"/>
      <c r="G268" s="8"/>
      <c r="H268" s="8"/>
      <c r="I268" s="8"/>
      <c r="J268" s="133"/>
      <c r="K268" s="65" t="s">
        <v>22</v>
      </c>
      <c r="L268" s="8" t="s">
        <v>58</v>
      </c>
      <c r="M268" s="8"/>
      <c r="N268" s="21"/>
      <c r="O268" s="312"/>
      <c r="P268" s="21"/>
      <c r="Q268" s="465"/>
      <c r="R268" s="578"/>
      <c r="S268" s="578"/>
      <c r="T268" s="2"/>
    </row>
    <row r="269" spans="1:20" ht="12.75">
      <c r="A269" s="19" t="s">
        <v>238</v>
      </c>
      <c r="B269" s="1">
        <v>1</v>
      </c>
      <c r="C269" s="1"/>
      <c r="D269" s="1">
        <v>3</v>
      </c>
      <c r="E269" s="1"/>
      <c r="F269" s="1"/>
      <c r="G269" s="1"/>
      <c r="H269" s="1"/>
      <c r="I269" s="1"/>
      <c r="J269" s="135">
        <v>133</v>
      </c>
      <c r="K269" s="103">
        <v>4</v>
      </c>
      <c r="L269" s="103" t="s">
        <v>27</v>
      </c>
      <c r="M269" s="103"/>
      <c r="N269" s="25">
        <f>N270</f>
        <v>25000</v>
      </c>
      <c r="O269" s="327">
        <f aca="true" t="shared" si="36" ref="O269:Q271">O270</f>
        <v>0</v>
      </c>
      <c r="P269" s="94">
        <f t="shared" si="36"/>
        <v>0</v>
      </c>
      <c r="Q269" s="468">
        <f t="shared" si="36"/>
        <v>0</v>
      </c>
      <c r="R269" s="580">
        <f>Q269/N269</f>
        <v>0</v>
      </c>
      <c r="S269" s="580" t="e">
        <f>Q269/P269</f>
        <v>#DIV/0!</v>
      </c>
      <c r="T269" s="2"/>
    </row>
    <row r="270" spans="1:20" ht="12.75">
      <c r="A270" s="19" t="s">
        <v>238</v>
      </c>
      <c r="B270" s="1">
        <v>1</v>
      </c>
      <c r="C270" s="1"/>
      <c r="D270" s="1">
        <v>3</v>
      </c>
      <c r="E270" s="1"/>
      <c r="F270" s="1"/>
      <c r="G270" s="1"/>
      <c r="H270" s="1"/>
      <c r="I270" s="1"/>
      <c r="J270" s="135">
        <v>133</v>
      </c>
      <c r="K270" s="120">
        <v>42</v>
      </c>
      <c r="L270" s="651" t="s">
        <v>28</v>
      </c>
      <c r="M270" s="665"/>
      <c r="N270" s="189">
        <f>N271</f>
        <v>25000</v>
      </c>
      <c r="O270" s="327">
        <f t="shared" si="36"/>
        <v>0</v>
      </c>
      <c r="P270" s="276">
        <f t="shared" si="36"/>
        <v>0</v>
      </c>
      <c r="Q270" s="469">
        <f t="shared" si="36"/>
        <v>0</v>
      </c>
      <c r="R270" s="580">
        <f>Q270/N270</f>
        <v>0</v>
      </c>
      <c r="S270" s="580" t="e">
        <f>Q270/P270</f>
        <v>#DIV/0!</v>
      </c>
      <c r="T270" s="2"/>
    </row>
    <row r="271" spans="1:20" ht="12.75">
      <c r="A271" s="19" t="s">
        <v>238</v>
      </c>
      <c r="B271" s="1">
        <v>1</v>
      </c>
      <c r="C271" s="1"/>
      <c r="D271" s="1">
        <v>3</v>
      </c>
      <c r="E271" s="1"/>
      <c r="F271" s="1"/>
      <c r="G271" s="1"/>
      <c r="H271" s="1"/>
      <c r="I271" s="1"/>
      <c r="J271" s="135">
        <v>133</v>
      </c>
      <c r="K271" s="119">
        <v>426</v>
      </c>
      <c r="L271" s="659" t="s">
        <v>30</v>
      </c>
      <c r="M271" s="664"/>
      <c r="N271" s="267">
        <f>N272</f>
        <v>25000</v>
      </c>
      <c r="O271" s="327">
        <f t="shared" si="36"/>
        <v>0</v>
      </c>
      <c r="P271" s="264">
        <f t="shared" si="36"/>
        <v>0</v>
      </c>
      <c r="Q271" s="468">
        <f t="shared" si="36"/>
        <v>0</v>
      </c>
      <c r="R271" s="580">
        <f>Q271/N271</f>
        <v>0</v>
      </c>
      <c r="S271" s="580" t="e">
        <f>Q271/P271</f>
        <v>#DIV/0!</v>
      </c>
      <c r="T271" s="2"/>
    </row>
    <row r="272" spans="1:20" ht="12.75">
      <c r="A272" s="19" t="s">
        <v>238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36">
        <v>133</v>
      </c>
      <c r="K272" s="120">
        <v>4263</v>
      </c>
      <c r="L272" s="651" t="s">
        <v>295</v>
      </c>
      <c r="M272" s="665"/>
      <c r="N272" s="189">
        <v>25000</v>
      </c>
      <c r="O272" s="327">
        <v>0</v>
      </c>
      <c r="P272" s="276">
        <v>0</v>
      </c>
      <c r="Q272" s="469">
        <v>0</v>
      </c>
      <c r="R272" s="580">
        <f>Q272/N272</f>
        <v>0</v>
      </c>
      <c r="S272" s="580" t="e">
        <f>Q272/P272</f>
        <v>#DIV/0!</v>
      </c>
      <c r="T272" s="2"/>
    </row>
    <row r="273" spans="1:20" ht="12.75">
      <c r="A273" s="55"/>
      <c r="B273" s="11"/>
      <c r="C273" s="11"/>
      <c r="D273" s="11"/>
      <c r="E273" s="11"/>
      <c r="F273" s="11"/>
      <c r="G273" s="11"/>
      <c r="H273" s="11"/>
      <c r="I273" s="11"/>
      <c r="J273" s="11"/>
      <c r="K273" s="285"/>
      <c r="L273" s="647" t="s">
        <v>212</v>
      </c>
      <c r="M273" s="663"/>
      <c r="N273" s="76">
        <f>N269</f>
        <v>25000</v>
      </c>
      <c r="O273" s="316">
        <f>O269</f>
        <v>0</v>
      </c>
      <c r="P273" s="76">
        <f>P269</f>
        <v>0</v>
      </c>
      <c r="Q273" s="457">
        <f>Q269</f>
        <v>0</v>
      </c>
      <c r="R273" s="571">
        <f>Q273/N273</f>
        <v>0</v>
      </c>
      <c r="S273" s="571" t="e">
        <f>Q273/P273</f>
        <v>#DIV/0!</v>
      </c>
      <c r="T273" s="2"/>
    </row>
    <row r="274" spans="1:2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7"/>
      <c r="L274" s="47"/>
      <c r="M274" s="47"/>
      <c r="N274" s="48"/>
      <c r="O274" s="311"/>
      <c r="P274" s="48"/>
      <c r="Q274" s="452"/>
      <c r="R274" s="559"/>
      <c r="S274" s="559"/>
      <c r="T274" s="2"/>
    </row>
    <row r="275" spans="1:20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137" t="s">
        <v>297</v>
      </c>
      <c r="L275" s="138" t="s">
        <v>415</v>
      </c>
      <c r="M275" s="138"/>
      <c r="N275" s="68"/>
      <c r="O275" s="315"/>
      <c r="P275" s="68"/>
      <c r="Q275" s="456"/>
      <c r="R275" s="567"/>
      <c r="S275" s="567"/>
      <c r="T275" s="2"/>
    </row>
    <row r="276" spans="1:20" ht="12.75">
      <c r="A276" s="20"/>
      <c r="B276" s="8"/>
      <c r="C276" s="8"/>
      <c r="D276" s="8"/>
      <c r="E276" s="8"/>
      <c r="F276" s="8"/>
      <c r="G276" s="8"/>
      <c r="H276" s="8"/>
      <c r="I276" s="8"/>
      <c r="J276" s="8"/>
      <c r="K276" s="65" t="s">
        <v>25</v>
      </c>
      <c r="L276" s="662" t="s">
        <v>59</v>
      </c>
      <c r="M276" s="669"/>
      <c r="N276" s="21"/>
      <c r="O276" s="312"/>
      <c r="P276" s="54"/>
      <c r="Q276" s="453"/>
      <c r="R276" s="562"/>
      <c r="S276" s="562"/>
      <c r="T276" s="2"/>
    </row>
    <row r="277" spans="1:20" ht="12.75">
      <c r="A277" s="20" t="s">
        <v>298</v>
      </c>
      <c r="B277" s="20"/>
      <c r="C277" s="20"/>
      <c r="D277" s="20"/>
      <c r="E277" s="20"/>
      <c r="F277" s="20"/>
      <c r="G277" s="20"/>
      <c r="H277" s="20"/>
      <c r="I277" s="20"/>
      <c r="J277" s="20">
        <v>300</v>
      </c>
      <c r="K277" s="79" t="s">
        <v>201</v>
      </c>
      <c r="L277" s="79"/>
      <c r="M277" s="79"/>
      <c r="N277" s="139"/>
      <c r="O277" s="315"/>
      <c r="P277" s="139"/>
      <c r="Q277" s="476"/>
      <c r="R277" s="587"/>
      <c r="S277" s="587"/>
      <c r="T277" s="2"/>
    </row>
    <row r="278" spans="1:20" ht="12.75">
      <c r="A278" s="19" t="s">
        <v>299</v>
      </c>
      <c r="B278" s="1">
        <v>1</v>
      </c>
      <c r="C278" s="1"/>
      <c r="D278" s="1">
        <v>3</v>
      </c>
      <c r="E278" s="1"/>
      <c r="F278" s="1"/>
      <c r="G278" s="1"/>
      <c r="H278" s="1"/>
      <c r="I278" s="1"/>
      <c r="J278" s="140" t="s">
        <v>416</v>
      </c>
      <c r="K278" s="103">
        <v>3</v>
      </c>
      <c r="L278" s="103" t="s">
        <v>0</v>
      </c>
      <c r="M278" s="103"/>
      <c r="N278" s="94">
        <f>N279</f>
        <v>201000</v>
      </c>
      <c r="O278" s="327">
        <f aca="true" t="shared" si="37" ref="O278:Q280">O279</f>
        <v>150000</v>
      </c>
      <c r="P278" s="94">
        <f t="shared" si="37"/>
        <v>250000</v>
      </c>
      <c r="Q278" s="468">
        <f t="shared" si="37"/>
        <v>180000</v>
      </c>
      <c r="R278" s="580">
        <f>Q278/N278</f>
        <v>0.8955223880597015</v>
      </c>
      <c r="S278" s="580">
        <f>Q278/P278</f>
        <v>0.72</v>
      </c>
      <c r="T278" s="2"/>
    </row>
    <row r="279" spans="1:20" ht="12.75">
      <c r="A279" s="19" t="s">
        <v>299</v>
      </c>
      <c r="B279" s="1">
        <v>1</v>
      </c>
      <c r="C279" s="1"/>
      <c r="D279" s="1">
        <v>3</v>
      </c>
      <c r="E279" s="1"/>
      <c r="F279" s="1"/>
      <c r="G279" s="1"/>
      <c r="H279" s="1"/>
      <c r="I279" s="1"/>
      <c r="J279" s="140" t="s">
        <v>416</v>
      </c>
      <c r="K279" s="120">
        <v>38</v>
      </c>
      <c r="L279" s="651" t="s">
        <v>107</v>
      </c>
      <c r="M279" s="665"/>
      <c r="N279" s="276">
        <f>N280</f>
        <v>201000</v>
      </c>
      <c r="O279" s="327">
        <f t="shared" si="37"/>
        <v>150000</v>
      </c>
      <c r="P279" s="276">
        <f t="shared" si="37"/>
        <v>250000</v>
      </c>
      <c r="Q279" s="469">
        <f t="shared" si="37"/>
        <v>180000</v>
      </c>
      <c r="R279" s="580">
        <f>Q279/N279</f>
        <v>0.8955223880597015</v>
      </c>
      <c r="S279" s="580">
        <f>Q279/P279</f>
        <v>0.72</v>
      </c>
      <c r="T279" s="2"/>
    </row>
    <row r="280" spans="1:20" ht="12.75">
      <c r="A280" s="19" t="s">
        <v>299</v>
      </c>
      <c r="B280" s="1">
        <v>1</v>
      </c>
      <c r="C280" s="1"/>
      <c r="D280" s="1">
        <v>3</v>
      </c>
      <c r="E280" s="1"/>
      <c r="F280" s="1"/>
      <c r="G280" s="1"/>
      <c r="H280" s="1"/>
      <c r="I280" s="1"/>
      <c r="J280" s="140" t="s">
        <v>416</v>
      </c>
      <c r="K280" s="119">
        <v>381</v>
      </c>
      <c r="L280" s="659" t="s">
        <v>12</v>
      </c>
      <c r="M280" s="664"/>
      <c r="N280" s="264">
        <f>N281</f>
        <v>201000</v>
      </c>
      <c r="O280" s="327">
        <f t="shared" si="37"/>
        <v>150000</v>
      </c>
      <c r="P280" s="264">
        <f t="shared" si="37"/>
        <v>250000</v>
      </c>
      <c r="Q280" s="468">
        <f t="shared" si="37"/>
        <v>180000</v>
      </c>
      <c r="R280" s="580">
        <f>Q280/N280</f>
        <v>0.8955223880597015</v>
      </c>
      <c r="S280" s="580">
        <f>Q280/P280</f>
        <v>0.72</v>
      </c>
      <c r="T280" s="2"/>
    </row>
    <row r="281" spans="1:20" ht="12.75">
      <c r="A281" s="19" t="s">
        <v>299</v>
      </c>
      <c r="B281" s="1">
        <v>1</v>
      </c>
      <c r="C281" s="1"/>
      <c r="D281" s="1">
        <v>3</v>
      </c>
      <c r="E281" s="1"/>
      <c r="F281" s="1"/>
      <c r="G281" s="1"/>
      <c r="H281" s="1"/>
      <c r="I281" s="1"/>
      <c r="J281" s="140" t="s">
        <v>416</v>
      </c>
      <c r="K281" s="120">
        <v>3811</v>
      </c>
      <c r="L281" s="651" t="s">
        <v>99</v>
      </c>
      <c r="M281" s="665"/>
      <c r="N281" s="276">
        <v>201000</v>
      </c>
      <c r="O281" s="327">
        <v>150000</v>
      </c>
      <c r="P281" s="276">
        <v>250000</v>
      </c>
      <c r="Q281" s="469">
        <v>180000</v>
      </c>
      <c r="R281" s="580">
        <f>Q281/N281</f>
        <v>0.8955223880597015</v>
      </c>
      <c r="S281" s="580">
        <f>Q281/P281</f>
        <v>0.72</v>
      </c>
      <c r="T281" s="2"/>
    </row>
    <row r="282" spans="1:20" ht="12.75">
      <c r="A282" s="55"/>
      <c r="B282" s="11"/>
      <c r="C282" s="11"/>
      <c r="D282" s="11"/>
      <c r="E282" s="11"/>
      <c r="F282" s="11"/>
      <c r="G282" s="11"/>
      <c r="H282" s="11"/>
      <c r="I282" s="11"/>
      <c r="J282" s="11"/>
      <c r="K282" s="69"/>
      <c r="L282" s="647" t="s">
        <v>212</v>
      </c>
      <c r="M282" s="648"/>
      <c r="N282" s="86">
        <f>N278</f>
        <v>201000</v>
      </c>
      <c r="O282" s="316">
        <f>O278</f>
        <v>150000</v>
      </c>
      <c r="P282" s="86">
        <f>P278</f>
        <v>250000</v>
      </c>
      <c r="Q282" s="457">
        <f>Q278</f>
        <v>180000</v>
      </c>
      <c r="R282" s="568">
        <f>Q282/N282</f>
        <v>0.8955223880597015</v>
      </c>
      <c r="S282" s="568">
        <f>Q282/P282</f>
        <v>0.72</v>
      </c>
      <c r="T282" s="2"/>
    </row>
    <row r="283" spans="1:2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17"/>
      <c r="L283" s="117"/>
      <c r="M283" s="117"/>
      <c r="N283" s="114"/>
      <c r="O283" s="331"/>
      <c r="P283" s="114"/>
      <c r="Q283" s="473"/>
      <c r="R283" s="581"/>
      <c r="S283" s="581"/>
      <c r="T283" s="2"/>
    </row>
    <row r="284" spans="1:20" ht="12.75">
      <c r="A284" s="20" t="s">
        <v>306</v>
      </c>
      <c r="B284" s="8"/>
      <c r="C284" s="8"/>
      <c r="D284" s="8"/>
      <c r="E284" s="8"/>
      <c r="F284" s="8"/>
      <c r="G284" s="8"/>
      <c r="H284" s="8"/>
      <c r="I284" s="8"/>
      <c r="J284" s="8">
        <v>321</v>
      </c>
      <c r="K284" s="65" t="s">
        <v>57</v>
      </c>
      <c r="L284" s="65" t="s">
        <v>60</v>
      </c>
      <c r="M284" s="8"/>
      <c r="N284" s="21"/>
      <c r="O284" s="312"/>
      <c r="P284" s="21"/>
      <c r="Q284" s="465"/>
      <c r="R284" s="578"/>
      <c r="S284" s="578"/>
      <c r="T284" s="2"/>
    </row>
    <row r="285" spans="1:20" ht="12.75">
      <c r="A285" s="19" t="s">
        <v>306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103">
        <v>3</v>
      </c>
      <c r="L285" s="659" t="s">
        <v>0</v>
      </c>
      <c r="M285" s="660"/>
      <c r="N285" s="94">
        <f>N286+N290</f>
        <v>0</v>
      </c>
      <c r="O285" s="327">
        <f>O286+O290</f>
        <v>15000</v>
      </c>
      <c r="P285" s="94">
        <f>P286+P290</f>
        <v>25000</v>
      </c>
      <c r="Q285" s="468">
        <f>Q286+Q290</f>
        <v>13125</v>
      </c>
      <c r="R285" s="580" t="e">
        <f>Q285/N285</f>
        <v>#DIV/0!</v>
      </c>
      <c r="S285" s="580">
        <f>Q285/P285</f>
        <v>0.525</v>
      </c>
      <c r="T285" s="2"/>
    </row>
    <row r="286" spans="1:20" ht="12.75">
      <c r="A286" s="19" t="s">
        <v>306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4">
        <v>32</v>
      </c>
      <c r="L286" s="105" t="s">
        <v>5</v>
      </c>
      <c r="M286" s="106"/>
      <c r="N286" s="107">
        <f>N287</f>
        <v>0</v>
      </c>
      <c r="O286" s="327">
        <f>O287</f>
        <v>10000</v>
      </c>
      <c r="P286" s="107">
        <f>P287</f>
        <v>20000</v>
      </c>
      <c r="Q286" s="469">
        <f>Q287</f>
        <v>13125</v>
      </c>
      <c r="R286" s="580" t="e">
        <f aca="true" t="shared" si="38" ref="R286:R297">Q286/N286</f>
        <v>#DIV/0!</v>
      </c>
      <c r="S286" s="580">
        <f aca="true" t="shared" si="39" ref="S286:S297">Q286/P286</f>
        <v>0.65625</v>
      </c>
      <c r="T286" s="2"/>
    </row>
    <row r="287" spans="1:20" ht="12.75">
      <c r="A287" s="19" t="s">
        <v>306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321</v>
      </c>
      <c r="K287" s="119">
        <v>323</v>
      </c>
      <c r="L287" s="271" t="s">
        <v>7</v>
      </c>
      <c r="M287" s="272"/>
      <c r="N287" s="264">
        <f>N288+N289</f>
        <v>0</v>
      </c>
      <c r="O287" s="327">
        <f>O288+O289</f>
        <v>10000</v>
      </c>
      <c r="P287" s="264">
        <f>P288+P289</f>
        <v>20000</v>
      </c>
      <c r="Q287" s="468">
        <f>Q288+Q289</f>
        <v>13125</v>
      </c>
      <c r="R287" s="580" t="e">
        <f t="shared" si="38"/>
        <v>#DIV/0!</v>
      </c>
      <c r="S287" s="580">
        <f t="shared" si="39"/>
        <v>0.65625</v>
      </c>
      <c r="T287" s="2"/>
    </row>
    <row r="288" spans="1:20" ht="12.75" hidden="1">
      <c r="A288" s="19" t="s">
        <v>306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321</v>
      </c>
      <c r="K288" s="104">
        <v>3237</v>
      </c>
      <c r="L288" s="104" t="s">
        <v>100</v>
      </c>
      <c r="M288" s="104"/>
      <c r="N288" s="107">
        <v>0</v>
      </c>
      <c r="O288" s="327">
        <v>0</v>
      </c>
      <c r="P288" s="107">
        <v>0</v>
      </c>
      <c r="Q288" s="469">
        <v>0</v>
      </c>
      <c r="R288" s="580" t="e">
        <f t="shared" si="38"/>
        <v>#DIV/0!</v>
      </c>
      <c r="S288" s="580" t="e">
        <f t="shared" si="39"/>
        <v>#DIV/0!</v>
      </c>
      <c r="T288" s="2"/>
    </row>
    <row r="289" spans="1:20" ht="12.75">
      <c r="A289" s="19" t="s">
        <v>306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321</v>
      </c>
      <c r="K289" s="104">
        <v>3237</v>
      </c>
      <c r="L289" s="104" t="s">
        <v>152</v>
      </c>
      <c r="M289" s="104"/>
      <c r="N289" s="107">
        <v>0</v>
      </c>
      <c r="O289" s="327">
        <v>10000</v>
      </c>
      <c r="P289" s="107">
        <v>20000</v>
      </c>
      <c r="Q289" s="469">
        <v>13125</v>
      </c>
      <c r="R289" s="580" t="e">
        <f t="shared" si="38"/>
        <v>#DIV/0!</v>
      </c>
      <c r="S289" s="580">
        <f t="shared" si="39"/>
        <v>0.65625</v>
      </c>
      <c r="T289" s="2"/>
    </row>
    <row r="290" spans="1:20" ht="12.75">
      <c r="A290" s="19" t="s">
        <v>306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321</v>
      </c>
      <c r="K290" s="142">
        <v>38</v>
      </c>
      <c r="L290" s="143" t="s">
        <v>107</v>
      </c>
      <c r="M290" s="106"/>
      <c r="N290" s="107">
        <f>N291</f>
        <v>0</v>
      </c>
      <c r="O290" s="327">
        <f aca="true" t="shared" si="40" ref="O290:Q291">O291</f>
        <v>5000</v>
      </c>
      <c r="P290" s="107">
        <f t="shared" si="40"/>
        <v>5000</v>
      </c>
      <c r="Q290" s="469">
        <f t="shared" si="40"/>
        <v>0</v>
      </c>
      <c r="R290" s="580" t="e">
        <f t="shared" si="38"/>
        <v>#DIV/0!</v>
      </c>
      <c r="S290" s="580">
        <f t="shared" si="39"/>
        <v>0</v>
      </c>
      <c r="T290" s="2"/>
    </row>
    <row r="291" spans="1:20" ht="12.75">
      <c r="A291" s="19" t="s">
        <v>306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321</v>
      </c>
      <c r="K291" s="273">
        <v>381</v>
      </c>
      <c r="L291" s="659" t="s">
        <v>12</v>
      </c>
      <c r="M291" s="664"/>
      <c r="N291" s="264">
        <f>N292</f>
        <v>0</v>
      </c>
      <c r="O291" s="327">
        <f t="shared" si="40"/>
        <v>5000</v>
      </c>
      <c r="P291" s="264">
        <f t="shared" si="40"/>
        <v>5000</v>
      </c>
      <c r="Q291" s="468">
        <f t="shared" si="40"/>
        <v>0</v>
      </c>
      <c r="R291" s="580" t="e">
        <f t="shared" si="38"/>
        <v>#DIV/0!</v>
      </c>
      <c r="S291" s="580">
        <f t="shared" si="39"/>
        <v>0</v>
      </c>
      <c r="T291" s="2"/>
    </row>
    <row r="292" spans="1:20" ht="12.75">
      <c r="A292" s="19" t="s">
        <v>306</v>
      </c>
      <c r="B292" s="1">
        <v>1</v>
      </c>
      <c r="C292" s="1"/>
      <c r="D292" s="1">
        <v>3</v>
      </c>
      <c r="E292" s="1"/>
      <c r="F292" s="1">
        <v>5</v>
      </c>
      <c r="G292" s="1"/>
      <c r="H292" s="1"/>
      <c r="I292" s="1"/>
      <c r="J292" s="1">
        <v>321</v>
      </c>
      <c r="K292" s="142">
        <v>3811</v>
      </c>
      <c r="L292" s="143" t="s">
        <v>143</v>
      </c>
      <c r="M292" s="144"/>
      <c r="N292" s="107">
        <v>0</v>
      </c>
      <c r="O292" s="327">
        <v>5000</v>
      </c>
      <c r="P292" s="107">
        <v>5000</v>
      </c>
      <c r="Q292" s="469">
        <v>0</v>
      </c>
      <c r="R292" s="580" t="e">
        <f t="shared" si="38"/>
        <v>#DIV/0!</v>
      </c>
      <c r="S292" s="580">
        <f t="shared" si="39"/>
        <v>0</v>
      </c>
      <c r="T292" s="2"/>
    </row>
    <row r="293" spans="1:20" ht="12.75">
      <c r="A293" s="19" t="s">
        <v>306</v>
      </c>
      <c r="B293" s="1">
        <v>1</v>
      </c>
      <c r="C293" s="1"/>
      <c r="D293" s="1">
        <v>3</v>
      </c>
      <c r="E293" s="1"/>
      <c r="F293" s="1">
        <v>5</v>
      </c>
      <c r="G293" s="1"/>
      <c r="H293" s="1"/>
      <c r="I293" s="1"/>
      <c r="J293" s="1">
        <v>220</v>
      </c>
      <c r="K293" s="103">
        <v>4</v>
      </c>
      <c r="L293" s="659" t="s">
        <v>1</v>
      </c>
      <c r="M293" s="660"/>
      <c r="N293" s="107">
        <f>N294</f>
        <v>4375</v>
      </c>
      <c r="O293" s="327">
        <f aca="true" t="shared" si="41" ref="O293:Q294">O294</f>
        <v>4500</v>
      </c>
      <c r="P293" s="107">
        <f t="shared" si="41"/>
        <v>4500</v>
      </c>
      <c r="Q293" s="469">
        <f t="shared" si="41"/>
        <v>0</v>
      </c>
      <c r="R293" s="580">
        <f t="shared" si="38"/>
        <v>0</v>
      </c>
      <c r="S293" s="580">
        <f t="shared" si="39"/>
        <v>0</v>
      </c>
      <c r="T293" s="2"/>
    </row>
    <row r="294" spans="1:20" ht="12.75">
      <c r="A294" s="19" t="s">
        <v>306</v>
      </c>
      <c r="B294" s="1">
        <v>1</v>
      </c>
      <c r="C294" s="1"/>
      <c r="D294" s="1">
        <v>3</v>
      </c>
      <c r="E294" s="1"/>
      <c r="F294" s="1">
        <v>5</v>
      </c>
      <c r="G294" s="1"/>
      <c r="H294" s="1"/>
      <c r="I294" s="1"/>
      <c r="J294" s="1">
        <v>220</v>
      </c>
      <c r="K294" s="104">
        <v>42</v>
      </c>
      <c r="L294" s="651" t="s">
        <v>28</v>
      </c>
      <c r="M294" s="665"/>
      <c r="N294" s="107">
        <f>N295</f>
        <v>4375</v>
      </c>
      <c r="O294" s="327">
        <f t="shared" si="41"/>
        <v>4500</v>
      </c>
      <c r="P294" s="107">
        <f t="shared" si="41"/>
        <v>4500</v>
      </c>
      <c r="Q294" s="469">
        <f t="shared" si="41"/>
        <v>0</v>
      </c>
      <c r="R294" s="580">
        <f t="shared" si="38"/>
        <v>0</v>
      </c>
      <c r="S294" s="580">
        <f t="shared" si="39"/>
        <v>0</v>
      </c>
      <c r="T294" s="2"/>
    </row>
    <row r="295" spans="1:20" ht="12.75">
      <c r="A295" s="19" t="s">
        <v>306</v>
      </c>
      <c r="B295" s="1">
        <v>1</v>
      </c>
      <c r="C295" s="1"/>
      <c r="D295" s="1">
        <v>3</v>
      </c>
      <c r="E295" s="1"/>
      <c r="F295" s="1">
        <v>5</v>
      </c>
      <c r="G295" s="1"/>
      <c r="H295" s="1"/>
      <c r="I295" s="1"/>
      <c r="J295" s="1">
        <v>220</v>
      </c>
      <c r="K295" s="119">
        <v>422</v>
      </c>
      <c r="L295" s="659" t="s">
        <v>14</v>
      </c>
      <c r="M295" s="664"/>
      <c r="N295" s="264">
        <f>N296+N297</f>
        <v>4375</v>
      </c>
      <c r="O295" s="327">
        <f>O296+O297</f>
        <v>4500</v>
      </c>
      <c r="P295" s="264">
        <f>P296+P297</f>
        <v>4500</v>
      </c>
      <c r="Q295" s="468">
        <f>Q296+Q297</f>
        <v>0</v>
      </c>
      <c r="R295" s="580">
        <f t="shared" si="38"/>
        <v>0</v>
      </c>
      <c r="S295" s="580">
        <f t="shared" si="39"/>
        <v>0</v>
      </c>
      <c r="T295" s="2"/>
    </row>
    <row r="296" spans="1:20" ht="12.75">
      <c r="A296" s="19" t="s">
        <v>306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220</v>
      </c>
      <c r="K296" s="104">
        <v>4223</v>
      </c>
      <c r="L296" s="651" t="s">
        <v>300</v>
      </c>
      <c r="M296" s="652"/>
      <c r="N296" s="107">
        <v>0</v>
      </c>
      <c r="O296" s="327">
        <v>0</v>
      </c>
      <c r="P296" s="107">
        <v>0</v>
      </c>
      <c r="Q296" s="469">
        <v>0</v>
      </c>
      <c r="R296" s="580" t="e">
        <f t="shared" si="38"/>
        <v>#DIV/0!</v>
      </c>
      <c r="S296" s="580" t="e">
        <f t="shared" si="39"/>
        <v>#DIV/0!</v>
      </c>
      <c r="T296" s="2"/>
    </row>
    <row r="297" spans="1:20" ht="13.5" thickBot="1">
      <c r="A297" s="19" t="s">
        <v>306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220</v>
      </c>
      <c r="K297" s="141">
        <v>4223</v>
      </c>
      <c r="L297" s="651" t="s">
        <v>301</v>
      </c>
      <c r="M297" s="652"/>
      <c r="N297" s="107">
        <v>4375</v>
      </c>
      <c r="O297" s="327">
        <v>4500</v>
      </c>
      <c r="P297" s="107">
        <v>4500</v>
      </c>
      <c r="Q297" s="469">
        <v>0</v>
      </c>
      <c r="R297" s="580">
        <f t="shared" si="38"/>
        <v>0</v>
      </c>
      <c r="S297" s="580">
        <f t="shared" si="39"/>
        <v>0</v>
      </c>
      <c r="T297" s="2"/>
    </row>
    <row r="298" spans="1:20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99"/>
      <c r="L298" s="99" t="s">
        <v>124</v>
      </c>
      <c r="M298" s="99"/>
      <c r="N298" s="100">
        <f>N285+N293</f>
        <v>4375</v>
      </c>
      <c r="O298" s="326">
        <f>O285+O293</f>
        <v>19500</v>
      </c>
      <c r="P298" s="100">
        <f>P285+P293</f>
        <v>29500</v>
      </c>
      <c r="Q298" s="467">
        <f>Q285+Q293</f>
        <v>13125</v>
      </c>
      <c r="R298" s="579">
        <f>Q298/N298</f>
        <v>3</v>
      </c>
      <c r="S298" s="579">
        <f>Q298/P298</f>
        <v>0.4449152542372881</v>
      </c>
      <c r="T298" s="2"/>
    </row>
    <row r="299" spans="1:2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23"/>
      <c r="L299" s="123"/>
      <c r="M299" s="123"/>
      <c r="N299" s="126"/>
      <c r="O299" s="329"/>
      <c r="P299" s="126"/>
      <c r="Q299" s="475"/>
      <c r="R299" s="585"/>
      <c r="S299" s="585"/>
      <c r="T299" s="2"/>
    </row>
    <row r="300" spans="1:20" ht="12.75">
      <c r="A300" s="20"/>
      <c r="B300" s="8"/>
      <c r="C300" s="8"/>
      <c r="D300" s="8"/>
      <c r="E300" s="8"/>
      <c r="F300" s="8"/>
      <c r="G300" s="8"/>
      <c r="H300" s="8"/>
      <c r="I300" s="8"/>
      <c r="J300" s="8"/>
      <c r="K300" s="67" t="s">
        <v>303</v>
      </c>
      <c r="L300" s="640" t="s">
        <v>302</v>
      </c>
      <c r="M300" s="640"/>
      <c r="N300" s="640"/>
      <c r="O300" s="315"/>
      <c r="P300" s="129"/>
      <c r="Q300" s="476"/>
      <c r="R300" s="586"/>
      <c r="S300" s="586"/>
      <c r="T300" s="2"/>
    </row>
    <row r="301" spans="1:20" ht="12.75">
      <c r="A301" s="20" t="s">
        <v>304</v>
      </c>
      <c r="B301" s="8"/>
      <c r="C301" s="8"/>
      <c r="D301" s="8"/>
      <c r="E301" s="8"/>
      <c r="F301" s="8"/>
      <c r="G301" s="8"/>
      <c r="H301" s="8"/>
      <c r="I301" s="8"/>
      <c r="J301" s="8">
        <v>451</v>
      </c>
      <c r="K301" s="65" t="s">
        <v>62</v>
      </c>
      <c r="L301" s="20" t="s">
        <v>61</v>
      </c>
      <c r="M301" s="65"/>
      <c r="N301" s="21"/>
      <c r="O301" s="312"/>
      <c r="P301" s="54"/>
      <c r="Q301" s="453"/>
      <c r="R301" s="562"/>
      <c r="S301" s="562"/>
      <c r="T301" s="19"/>
    </row>
    <row r="302" spans="1:20" ht="12.75">
      <c r="A302" s="19" t="s">
        <v>307</v>
      </c>
      <c r="B302" s="1">
        <v>1</v>
      </c>
      <c r="C302" s="1"/>
      <c r="D302" s="1">
        <v>3</v>
      </c>
      <c r="E302" s="1"/>
      <c r="F302" s="1">
        <v>5</v>
      </c>
      <c r="G302" s="1"/>
      <c r="H302" s="1"/>
      <c r="I302" s="1"/>
      <c r="J302" s="1">
        <v>451</v>
      </c>
      <c r="K302" s="103">
        <v>3</v>
      </c>
      <c r="L302" s="103" t="s">
        <v>0</v>
      </c>
      <c r="M302" s="103"/>
      <c r="N302" s="94">
        <f>N303</f>
        <v>33976</v>
      </c>
      <c r="O302" s="327">
        <f aca="true" t="shared" si="42" ref="O302:Q303">O303</f>
        <v>380000</v>
      </c>
      <c r="P302" s="94">
        <f t="shared" si="42"/>
        <v>340000</v>
      </c>
      <c r="Q302" s="468">
        <f t="shared" si="42"/>
        <v>291488</v>
      </c>
      <c r="R302" s="580">
        <f aca="true" t="shared" si="43" ref="R302:R307">Q302/N302</f>
        <v>8.579232399340711</v>
      </c>
      <c r="S302" s="580">
        <f aca="true" t="shared" si="44" ref="S302:S307">Q302/P302</f>
        <v>0.8573176470588235</v>
      </c>
      <c r="T302" s="2"/>
    </row>
    <row r="303" spans="1:20" ht="12.75">
      <c r="A303" s="19" t="s">
        <v>307</v>
      </c>
      <c r="B303" s="1">
        <v>1</v>
      </c>
      <c r="C303" s="1"/>
      <c r="D303" s="1">
        <v>3</v>
      </c>
      <c r="E303" s="1"/>
      <c r="F303" s="1">
        <v>5</v>
      </c>
      <c r="G303" s="1"/>
      <c r="H303" s="1"/>
      <c r="I303" s="1"/>
      <c r="J303" s="1">
        <v>451</v>
      </c>
      <c r="K303" s="104">
        <v>32</v>
      </c>
      <c r="L303" s="105" t="s">
        <v>5</v>
      </c>
      <c r="M303" s="106"/>
      <c r="N303" s="107">
        <f>N304</f>
        <v>33976</v>
      </c>
      <c r="O303" s="327">
        <f t="shared" si="42"/>
        <v>380000</v>
      </c>
      <c r="P303" s="107">
        <f t="shared" si="42"/>
        <v>340000</v>
      </c>
      <c r="Q303" s="469">
        <f t="shared" si="42"/>
        <v>291488</v>
      </c>
      <c r="R303" s="580">
        <f t="shared" si="43"/>
        <v>8.579232399340711</v>
      </c>
      <c r="S303" s="580">
        <f t="shared" si="44"/>
        <v>0.8573176470588235</v>
      </c>
      <c r="T303" s="2"/>
    </row>
    <row r="304" spans="1:20" ht="12.75">
      <c r="A304" s="19" t="s">
        <v>307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451</v>
      </c>
      <c r="K304" s="119">
        <v>323</v>
      </c>
      <c r="L304" s="271" t="s">
        <v>7</v>
      </c>
      <c r="M304" s="272"/>
      <c r="N304" s="264">
        <f>N305+N306</f>
        <v>33976</v>
      </c>
      <c r="O304" s="327">
        <f>O305+O306</f>
        <v>380000</v>
      </c>
      <c r="P304" s="264">
        <f>P305+P306</f>
        <v>340000</v>
      </c>
      <c r="Q304" s="468">
        <f>Q305+Q306</f>
        <v>291488</v>
      </c>
      <c r="R304" s="580">
        <f t="shared" si="43"/>
        <v>8.579232399340711</v>
      </c>
      <c r="S304" s="580">
        <f t="shared" si="44"/>
        <v>0.8573176470588235</v>
      </c>
      <c r="T304" s="2"/>
    </row>
    <row r="305" spans="1:20" ht="12.75" customHeight="1">
      <c r="A305" s="19" t="s">
        <v>307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451</v>
      </c>
      <c r="K305" s="104">
        <v>3232</v>
      </c>
      <c r="L305" s="667" t="s">
        <v>561</v>
      </c>
      <c r="M305" s="668"/>
      <c r="N305" s="107">
        <v>0</v>
      </c>
      <c r="O305" s="327">
        <v>350000</v>
      </c>
      <c r="P305" s="107">
        <v>340000</v>
      </c>
      <c r="Q305" s="469">
        <v>291488</v>
      </c>
      <c r="R305" s="580" t="e">
        <f t="shared" si="43"/>
        <v>#DIV/0!</v>
      </c>
      <c r="S305" s="580">
        <f t="shared" si="44"/>
        <v>0.8573176470588235</v>
      </c>
      <c r="T305" s="2"/>
    </row>
    <row r="306" spans="1:20" ht="13.5" thickBot="1">
      <c r="A306" s="19" t="s">
        <v>307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451</v>
      </c>
      <c r="K306" s="142">
        <v>3232</v>
      </c>
      <c r="L306" s="104" t="s">
        <v>182</v>
      </c>
      <c r="M306" s="142"/>
      <c r="N306" s="131">
        <v>33976</v>
      </c>
      <c r="O306" s="334">
        <v>30000</v>
      </c>
      <c r="P306" s="131">
        <v>0</v>
      </c>
      <c r="Q306" s="472">
        <v>0</v>
      </c>
      <c r="R306" s="580">
        <f t="shared" si="43"/>
        <v>0</v>
      </c>
      <c r="S306" s="580" t="e">
        <f t="shared" si="44"/>
        <v>#DIV/0!</v>
      </c>
      <c r="T306" s="2"/>
    </row>
    <row r="307" spans="1:20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99"/>
      <c r="L307" s="99" t="s">
        <v>124</v>
      </c>
      <c r="M307" s="99"/>
      <c r="N307" s="100">
        <f>N302</f>
        <v>33976</v>
      </c>
      <c r="O307" s="326">
        <f>O302</f>
        <v>380000</v>
      </c>
      <c r="P307" s="100">
        <f>P302</f>
        <v>340000</v>
      </c>
      <c r="Q307" s="467">
        <f>Q302</f>
        <v>291488</v>
      </c>
      <c r="R307" s="579">
        <f t="shared" si="43"/>
        <v>8.579232399340711</v>
      </c>
      <c r="S307" s="579">
        <f t="shared" si="44"/>
        <v>0.8573176470588235</v>
      </c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47"/>
      <c r="L308" s="47"/>
      <c r="M308" s="47"/>
      <c r="N308" s="48"/>
      <c r="O308" s="311"/>
      <c r="P308" s="48"/>
      <c r="Q308" s="452"/>
      <c r="R308" s="559"/>
      <c r="S308" s="559"/>
      <c r="T308" s="2"/>
    </row>
    <row r="309" spans="1:20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67" t="s">
        <v>25</v>
      </c>
      <c r="L309" s="79" t="s">
        <v>305</v>
      </c>
      <c r="M309" s="145"/>
      <c r="N309" s="68"/>
      <c r="O309" s="315"/>
      <c r="P309" s="68"/>
      <c r="Q309" s="456"/>
      <c r="R309" s="567"/>
      <c r="S309" s="567"/>
      <c r="T309" s="2"/>
    </row>
    <row r="310" spans="1:20" ht="12.75">
      <c r="A310" s="19" t="s">
        <v>308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3">
        <v>3</v>
      </c>
      <c r="L310" s="103" t="s">
        <v>0</v>
      </c>
      <c r="M310" s="103"/>
      <c r="N310" s="94">
        <f>N311</f>
        <v>466105</v>
      </c>
      <c r="O310" s="327">
        <f>O311</f>
        <v>492000</v>
      </c>
      <c r="P310" s="94">
        <f>P311</f>
        <v>513000</v>
      </c>
      <c r="Q310" s="468">
        <f>Q311</f>
        <v>533995</v>
      </c>
      <c r="R310" s="580">
        <f>Q310/N310</f>
        <v>1.1456538762725137</v>
      </c>
      <c r="S310" s="580">
        <f>Q310/P310</f>
        <v>1.040925925925926</v>
      </c>
      <c r="T310" s="2"/>
    </row>
    <row r="311" spans="1:20" ht="12.75">
      <c r="A311" s="19" t="s">
        <v>308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4">
        <v>32</v>
      </c>
      <c r="L311" s="105" t="s">
        <v>5</v>
      </c>
      <c r="M311" s="106"/>
      <c r="N311" s="107">
        <f>N314</f>
        <v>466105</v>
      </c>
      <c r="O311" s="327">
        <f>O314+O312</f>
        <v>492000</v>
      </c>
      <c r="P311" s="107">
        <f>P314+P312</f>
        <v>513000</v>
      </c>
      <c r="Q311" s="469">
        <f>Q314+Q312</f>
        <v>533995</v>
      </c>
      <c r="R311" s="580">
        <f aca="true" t="shared" si="45" ref="R311:R321">Q311/N311</f>
        <v>1.1456538762725137</v>
      </c>
      <c r="S311" s="580">
        <f aca="true" t="shared" si="46" ref="S311:S321">Q311/P311</f>
        <v>1.040925925925926</v>
      </c>
      <c r="T311" s="2"/>
    </row>
    <row r="312" spans="1:20" ht="12.75">
      <c r="A312" s="19" t="s">
        <v>308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4">
        <v>322</v>
      </c>
      <c r="L312" s="105" t="s">
        <v>26</v>
      </c>
      <c r="M312" s="106"/>
      <c r="N312" s="107"/>
      <c r="O312" s="327">
        <f>O313</f>
        <v>10000</v>
      </c>
      <c r="P312" s="107">
        <f>P313</f>
        <v>0</v>
      </c>
      <c r="Q312" s="469">
        <f>Q313</f>
        <v>0</v>
      </c>
      <c r="R312" s="580" t="e">
        <f t="shared" si="45"/>
        <v>#DIV/0!</v>
      </c>
      <c r="S312" s="580" t="e">
        <f t="shared" si="46"/>
        <v>#DIV/0!</v>
      </c>
      <c r="T312" s="2"/>
    </row>
    <row r="313" spans="1:20" ht="12.75">
      <c r="A313" s="19" t="s">
        <v>308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104">
        <v>3225</v>
      </c>
      <c r="L313" s="105" t="s">
        <v>549</v>
      </c>
      <c r="M313" s="106"/>
      <c r="N313" s="107"/>
      <c r="O313" s="327">
        <v>10000</v>
      </c>
      <c r="P313" s="107">
        <v>0</v>
      </c>
      <c r="Q313" s="469">
        <v>0</v>
      </c>
      <c r="R313" s="580" t="e">
        <f t="shared" si="45"/>
        <v>#DIV/0!</v>
      </c>
      <c r="S313" s="580" t="e">
        <f t="shared" si="46"/>
        <v>#DIV/0!</v>
      </c>
      <c r="T313" s="2"/>
    </row>
    <row r="314" spans="1:20" ht="12.75">
      <c r="A314" s="19" t="s">
        <v>308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119">
        <v>323</v>
      </c>
      <c r="L314" s="271" t="s">
        <v>7</v>
      </c>
      <c r="M314" s="272"/>
      <c r="N314" s="264">
        <f>N315+N316+N317</f>
        <v>466105</v>
      </c>
      <c r="O314" s="327">
        <f>O315+O316+O317</f>
        <v>482000</v>
      </c>
      <c r="P314" s="264">
        <f>P315+P316+P317</f>
        <v>513000</v>
      </c>
      <c r="Q314" s="468">
        <f>Q315+Q316+Q317</f>
        <v>533995</v>
      </c>
      <c r="R314" s="580">
        <f t="shared" si="45"/>
        <v>1.1456538762725137</v>
      </c>
      <c r="S314" s="580">
        <f t="shared" si="46"/>
        <v>1.040925925925926</v>
      </c>
      <c r="T314" s="2"/>
    </row>
    <row r="315" spans="1:20" ht="12.75">
      <c r="A315" s="19" t="s">
        <v>308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04">
        <v>3232</v>
      </c>
      <c r="L315" s="104" t="s">
        <v>102</v>
      </c>
      <c r="M315" s="104"/>
      <c r="N315" s="107">
        <v>0</v>
      </c>
      <c r="O315" s="327">
        <v>22000</v>
      </c>
      <c r="P315" s="107">
        <v>13000</v>
      </c>
      <c r="Q315" s="469">
        <v>3250</v>
      </c>
      <c r="R315" s="580" t="e">
        <f t="shared" si="45"/>
        <v>#DIV/0!</v>
      </c>
      <c r="S315" s="580">
        <f t="shared" si="46"/>
        <v>0.25</v>
      </c>
      <c r="T315" s="2"/>
    </row>
    <row r="316" spans="1:20" ht="12.75">
      <c r="A316" s="19" t="s">
        <v>308</v>
      </c>
      <c r="B316" s="1">
        <v>1</v>
      </c>
      <c r="C316" s="1"/>
      <c r="D316" s="1">
        <v>3</v>
      </c>
      <c r="E316" s="1"/>
      <c r="F316" s="1">
        <v>5</v>
      </c>
      <c r="G316" s="1"/>
      <c r="H316" s="1"/>
      <c r="I316" s="1"/>
      <c r="J316" s="1">
        <v>560</v>
      </c>
      <c r="K316" s="142">
        <v>3232</v>
      </c>
      <c r="L316" s="104" t="s">
        <v>540</v>
      </c>
      <c r="M316" s="142"/>
      <c r="N316" s="131">
        <v>0</v>
      </c>
      <c r="O316" s="334">
        <v>10000</v>
      </c>
      <c r="P316" s="131">
        <v>0</v>
      </c>
      <c r="Q316" s="472">
        <v>0</v>
      </c>
      <c r="R316" s="580" t="e">
        <f t="shared" si="45"/>
        <v>#DIV/0!</v>
      </c>
      <c r="S316" s="580" t="e">
        <f t="shared" si="46"/>
        <v>#DIV/0!</v>
      </c>
      <c r="T316" s="2"/>
    </row>
    <row r="317" spans="1:20" ht="12.75">
      <c r="A317" s="19" t="s">
        <v>308</v>
      </c>
      <c r="B317" s="1">
        <v>1</v>
      </c>
      <c r="C317" s="1"/>
      <c r="D317" s="1">
        <v>3</v>
      </c>
      <c r="E317" s="1"/>
      <c r="F317" s="1">
        <v>5</v>
      </c>
      <c r="G317" s="1"/>
      <c r="H317" s="1"/>
      <c r="I317" s="1"/>
      <c r="J317" s="1">
        <v>560</v>
      </c>
      <c r="K317" s="142">
        <v>3232</v>
      </c>
      <c r="L317" s="104" t="s">
        <v>514</v>
      </c>
      <c r="M317" s="142"/>
      <c r="N317" s="131">
        <v>466105</v>
      </c>
      <c r="O317" s="334">
        <v>450000</v>
      </c>
      <c r="P317" s="131">
        <v>500000</v>
      </c>
      <c r="Q317" s="472">
        <v>530745</v>
      </c>
      <c r="R317" s="580">
        <f t="shared" si="45"/>
        <v>1.138681198442411</v>
      </c>
      <c r="S317" s="580">
        <f t="shared" si="46"/>
        <v>1.06149</v>
      </c>
      <c r="T317" s="2"/>
    </row>
    <row r="318" spans="1:20" ht="12.75">
      <c r="A318" s="19" t="s">
        <v>308</v>
      </c>
      <c r="B318" s="1">
        <v>1</v>
      </c>
      <c r="C318" s="1"/>
      <c r="D318" s="1">
        <v>3</v>
      </c>
      <c r="E318" s="1"/>
      <c r="F318" s="1">
        <v>5</v>
      </c>
      <c r="G318" s="1"/>
      <c r="H318" s="1"/>
      <c r="I318" s="1"/>
      <c r="J318" s="1">
        <v>560</v>
      </c>
      <c r="K318" s="142">
        <v>4</v>
      </c>
      <c r="L318" s="120" t="s">
        <v>27</v>
      </c>
      <c r="M318" s="142"/>
      <c r="N318" s="131">
        <f>N319</f>
        <v>0</v>
      </c>
      <c r="O318" s="334">
        <f aca="true" t="shared" si="47" ref="O318:Q320">O319</f>
        <v>65000</v>
      </c>
      <c r="P318" s="131">
        <f t="shared" si="47"/>
        <v>40000</v>
      </c>
      <c r="Q318" s="472">
        <f t="shared" si="47"/>
        <v>39090</v>
      </c>
      <c r="R318" s="580" t="e">
        <f t="shared" si="45"/>
        <v>#DIV/0!</v>
      </c>
      <c r="S318" s="580">
        <f t="shared" si="46"/>
        <v>0.97725</v>
      </c>
      <c r="T318" s="2"/>
    </row>
    <row r="319" spans="1:20" ht="12.75">
      <c r="A319" s="19" t="s">
        <v>308</v>
      </c>
      <c r="B319" s="1">
        <v>1</v>
      </c>
      <c r="C319" s="1"/>
      <c r="D319" s="1">
        <v>3</v>
      </c>
      <c r="E319" s="1"/>
      <c r="F319" s="1">
        <v>5</v>
      </c>
      <c r="G319" s="1"/>
      <c r="H319" s="1"/>
      <c r="I319" s="1"/>
      <c r="J319" s="1">
        <v>560</v>
      </c>
      <c r="K319" s="104">
        <v>42</v>
      </c>
      <c r="L319" s="104" t="s">
        <v>29</v>
      </c>
      <c r="M319" s="104"/>
      <c r="N319" s="131">
        <f>N320</f>
        <v>0</v>
      </c>
      <c r="O319" s="334">
        <f t="shared" si="47"/>
        <v>65000</v>
      </c>
      <c r="P319" s="131">
        <f t="shared" si="47"/>
        <v>40000</v>
      </c>
      <c r="Q319" s="472">
        <f t="shared" si="47"/>
        <v>39090</v>
      </c>
      <c r="R319" s="580" t="e">
        <f t="shared" si="45"/>
        <v>#DIV/0!</v>
      </c>
      <c r="S319" s="580">
        <f t="shared" si="46"/>
        <v>0.97725</v>
      </c>
      <c r="T319" s="2"/>
    </row>
    <row r="320" spans="1:20" ht="12.75">
      <c r="A320" s="19" t="s">
        <v>308</v>
      </c>
      <c r="B320" s="1">
        <v>1</v>
      </c>
      <c r="C320" s="1"/>
      <c r="D320" s="1">
        <v>3</v>
      </c>
      <c r="E320" s="1"/>
      <c r="F320" s="1">
        <v>5</v>
      </c>
      <c r="G320" s="1"/>
      <c r="H320" s="1"/>
      <c r="I320" s="1"/>
      <c r="J320" s="1">
        <v>560</v>
      </c>
      <c r="K320" s="273">
        <v>421</v>
      </c>
      <c r="L320" s="273" t="s">
        <v>13</v>
      </c>
      <c r="M320" s="273"/>
      <c r="N320" s="274">
        <f>N321</f>
        <v>0</v>
      </c>
      <c r="O320" s="334">
        <f t="shared" si="47"/>
        <v>65000</v>
      </c>
      <c r="P320" s="274">
        <f t="shared" si="47"/>
        <v>40000</v>
      </c>
      <c r="Q320" s="478">
        <f t="shared" si="47"/>
        <v>39090</v>
      </c>
      <c r="R320" s="580" t="e">
        <f t="shared" si="45"/>
        <v>#DIV/0!</v>
      </c>
      <c r="S320" s="580">
        <f t="shared" si="46"/>
        <v>0.97725</v>
      </c>
      <c r="T320" s="2"/>
    </row>
    <row r="321" spans="1:20" ht="12.75">
      <c r="A321" s="19" t="s">
        <v>308</v>
      </c>
      <c r="B321" s="1">
        <v>1</v>
      </c>
      <c r="C321" s="1"/>
      <c r="D321" s="1">
        <v>3</v>
      </c>
      <c r="E321" s="1"/>
      <c r="F321" s="1">
        <v>5</v>
      </c>
      <c r="G321" s="1"/>
      <c r="H321" s="1"/>
      <c r="I321" s="1"/>
      <c r="J321" s="1">
        <v>560</v>
      </c>
      <c r="K321" s="142">
        <v>4214</v>
      </c>
      <c r="L321" s="142" t="s">
        <v>632</v>
      </c>
      <c r="M321" s="142"/>
      <c r="N321" s="131">
        <v>0</v>
      </c>
      <c r="O321" s="334">
        <v>65000</v>
      </c>
      <c r="P321" s="131">
        <v>40000</v>
      </c>
      <c r="Q321" s="472">
        <v>39090</v>
      </c>
      <c r="R321" s="580" t="e">
        <f t="shared" si="45"/>
        <v>#DIV/0!</v>
      </c>
      <c r="S321" s="580">
        <f t="shared" si="46"/>
        <v>0.97725</v>
      </c>
      <c r="T321" s="2"/>
    </row>
    <row r="322" spans="1:20" ht="12.75">
      <c r="A322" s="55"/>
      <c r="B322" s="11"/>
      <c r="C322" s="11"/>
      <c r="D322" s="11"/>
      <c r="E322" s="11"/>
      <c r="F322" s="11"/>
      <c r="G322" s="11"/>
      <c r="H322" s="11"/>
      <c r="I322" s="11"/>
      <c r="J322" s="11"/>
      <c r="K322" s="69"/>
      <c r="L322" s="647" t="s">
        <v>212</v>
      </c>
      <c r="M322" s="648"/>
      <c r="N322" s="86">
        <f>N310+N318</f>
        <v>466105</v>
      </c>
      <c r="O322" s="316">
        <f>O310+O318</f>
        <v>557000</v>
      </c>
      <c r="P322" s="86">
        <f>P310+P318</f>
        <v>553000</v>
      </c>
      <c r="Q322" s="457">
        <f>Q310+Q318</f>
        <v>573085</v>
      </c>
      <c r="R322" s="568">
        <f>Q322/N322</f>
        <v>1.2295190997736563</v>
      </c>
      <c r="S322" s="568">
        <f>Q322/P322</f>
        <v>1.0363200723327306</v>
      </c>
      <c r="T322" s="2"/>
    </row>
    <row r="323" spans="1:20" ht="12.75">
      <c r="A323" s="1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71"/>
      <c r="M323" s="72"/>
      <c r="N323" s="73"/>
      <c r="O323" s="311"/>
      <c r="P323" s="73"/>
      <c r="Q323" s="479"/>
      <c r="R323" s="569"/>
      <c r="S323" s="569"/>
      <c r="T323" s="46"/>
    </row>
    <row r="324" spans="1:20" ht="12.75">
      <c r="A324" s="79"/>
      <c r="B324" s="127"/>
      <c r="C324" s="127"/>
      <c r="D324" s="127"/>
      <c r="E324" s="127"/>
      <c r="F324" s="127"/>
      <c r="G324" s="127"/>
      <c r="H324" s="127"/>
      <c r="I324" s="127"/>
      <c r="J324" s="127"/>
      <c r="K324" s="67" t="s">
        <v>310</v>
      </c>
      <c r="L324" s="640" t="s">
        <v>309</v>
      </c>
      <c r="M324" s="640"/>
      <c r="N324" s="129"/>
      <c r="O324" s="315"/>
      <c r="P324" s="129"/>
      <c r="Q324" s="476"/>
      <c r="R324" s="586"/>
      <c r="S324" s="586"/>
      <c r="T324" s="46"/>
    </row>
    <row r="325" spans="1:20" ht="12.75">
      <c r="A325" s="79" t="s">
        <v>311</v>
      </c>
      <c r="B325" s="127"/>
      <c r="C325" s="127"/>
      <c r="D325" s="127"/>
      <c r="E325" s="127"/>
      <c r="F325" s="127"/>
      <c r="G325" s="127"/>
      <c r="H325" s="127"/>
      <c r="I325" s="127"/>
      <c r="J325" s="127"/>
      <c r="K325" s="67" t="s">
        <v>25</v>
      </c>
      <c r="L325" s="666" t="s">
        <v>408</v>
      </c>
      <c r="M325" s="666"/>
      <c r="N325" s="68"/>
      <c r="O325" s="315"/>
      <c r="P325" s="68"/>
      <c r="Q325" s="456"/>
      <c r="R325" s="567"/>
      <c r="S325" s="567"/>
      <c r="T325" s="46"/>
    </row>
    <row r="326" spans="1:20" ht="12.75">
      <c r="A326" s="19" t="s">
        <v>200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47">
        <v>3</v>
      </c>
      <c r="L326" s="147" t="s">
        <v>0</v>
      </c>
      <c r="M326" s="147"/>
      <c r="N326" s="94">
        <f>N327+N333</f>
        <v>59272</v>
      </c>
      <c r="O326" s="335">
        <f>O327+O333</f>
        <v>70000</v>
      </c>
      <c r="P326" s="148">
        <f>P327+P333</f>
        <v>147600</v>
      </c>
      <c r="Q326" s="468">
        <f>Q327+Q333</f>
        <v>146632</v>
      </c>
      <c r="R326" s="588">
        <f>Q326/N326</f>
        <v>2.473883115130247</v>
      </c>
      <c r="S326" s="580">
        <f>Q326/P326</f>
        <v>0.9934417344173442</v>
      </c>
      <c r="T326" s="2"/>
    </row>
    <row r="327" spans="1:20" ht="12.75">
      <c r="A327" s="19" t="s">
        <v>200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149">
        <v>31</v>
      </c>
      <c r="L327" s="149" t="s">
        <v>2</v>
      </c>
      <c r="M327" s="149"/>
      <c r="N327" s="107">
        <f>N328+N330</f>
        <v>47108</v>
      </c>
      <c r="O327" s="335">
        <f>O328+O330</f>
        <v>55600</v>
      </c>
      <c r="P327" s="107">
        <f>P328+P330</f>
        <v>121600</v>
      </c>
      <c r="Q327" s="469">
        <f>Q328+Q330</f>
        <v>122684</v>
      </c>
      <c r="R327" s="588">
        <f aca="true" t="shared" si="48" ref="R327:R345">Q327/N327</f>
        <v>2.6043134924004416</v>
      </c>
      <c r="S327" s="580">
        <f aca="true" t="shared" si="49" ref="S327:S345">Q327/P327</f>
        <v>1.0089144736842106</v>
      </c>
      <c r="T327" s="2"/>
    </row>
    <row r="328" spans="1:20" ht="12.75">
      <c r="A328" s="19" t="s">
        <v>200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275">
        <v>311</v>
      </c>
      <c r="L328" s="275" t="s">
        <v>78</v>
      </c>
      <c r="M328" s="275"/>
      <c r="N328" s="264">
        <f>N329</f>
        <v>39680</v>
      </c>
      <c r="O328" s="335">
        <v>45000</v>
      </c>
      <c r="P328" s="264">
        <f>P329</f>
        <v>104000</v>
      </c>
      <c r="Q328" s="468">
        <f>Q329</f>
        <v>104680</v>
      </c>
      <c r="R328" s="588">
        <f t="shared" si="48"/>
        <v>2.6381048387096775</v>
      </c>
      <c r="S328" s="580">
        <f t="shared" si="49"/>
        <v>1.0065384615384616</v>
      </c>
      <c r="T328" s="2"/>
    </row>
    <row r="329" spans="1:20" ht="12.75">
      <c r="A329" s="19" t="s">
        <v>200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104">
        <v>3111</v>
      </c>
      <c r="L329" s="104" t="s">
        <v>78</v>
      </c>
      <c r="M329" s="104"/>
      <c r="N329" s="107">
        <v>39680</v>
      </c>
      <c r="O329" s="335">
        <v>40000</v>
      </c>
      <c r="P329" s="107">
        <v>104000</v>
      </c>
      <c r="Q329" s="469">
        <v>104680</v>
      </c>
      <c r="R329" s="588">
        <f t="shared" si="48"/>
        <v>2.6381048387096775</v>
      </c>
      <c r="S329" s="580">
        <f t="shared" si="49"/>
        <v>1.0065384615384616</v>
      </c>
      <c r="T329" s="2"/>
    </row>
    <row r="330" spans="1:20" ht="12.75">
      <c r="A330" s="19" t="s">
        <v>312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299">
        <v>313</v>
      </c>
      <c r="L330" s="659" t="s">
        <v>231</v>
      </c>
      <c r="M330" s="664"/>
      <c r="N330" s="264">
        <f>N331+N332</f>
        <v>7428</v>
      </c>
      <c r="O330" s="335">
        <f>O331+O332</f>
        <v>10600</v>
      </c>
      <c r="P330" s="264">
        <f>P331+P332</f>
        <v>17600</v>
      </c>
      <c r="Q330" s="468">
        <f>Q331+Q332</f>
        <v>18004</v>
      </c>
      <c r="R330" s="588">
        <f t="shared" si="48"/>
        <v>2.42380183091007</v>
      </c>
      <c r="S330" s="580">
        <f t="shared" si="49"/>
        <v>1.0229545454545454</v>
      </c>
      <c r="T330" s="2"/>
    </row>
    <row r="331" spans="1:20" ht="12.75">
      <c r="A331" s="19" t="s">
        <v>312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150">
        <v>3132</v>
      </c>
      <c r="L331" s="651" t="s">
        <v>217</v>
      </c>
      <c r="M331" s="665"/>
      <c r="N331" s="107">
        <v>6676</v>
      </c>
      <c r="O331" s="335">
        <v>8500</v>
      </c>
      <c r="P331" s="107">
        <v>16100</v>
      </c>
      <c r="Q331" s="469">
        <v>16225</v>
      </c>
      <c r="R331" s="588">
        <f t="shared" si="48"/>
        <v>2.4303475134811263</v>
      </c>
      <c r="S331" s="580">
        <f t="shared" si="49"/>
        <v>1.0077639751552796</v>
      </c>
      <c r="T331" s="2"/>
    </row>
    <row r="332" spans="1:20" ht="12.75">
      <c r="A332" s="19" t="s">
        <v>312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150">
        <v>3133</v>
      </c>
      <c r="L332" s="651" t="s">
        <v>218</v>
      </c>
      <c r="M332" s="665"/>
      <c r="N332" s="107">
        <v>752</v>
      </c>
      <c r="O332" s="335">
        <v>2100</v>
      </c>
      <c r="P332" s="107">
        <v>1500</v>
      </c>
      <c r="Q332" s="469">
        <v>1779</v>
      </c>
      <c r="R332" s="588">
        <f t="shared" si="48"/>
        <v>2.3656914893617023</v>
      </c>
      <c r="S332" s="580">
        <f t="shared" si="49"/>
        <v>1.186</v>
      </c>
      <c r="T332" s="2"/>
    </row>
    <row r="333" spans="1:20" ht="12.75">
      <c r="A333" s="19" t="s">
        <v>312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20">
        <v>32</v>
      </c>
      <c r="L333" s="105" t="s">
        <v>5</v>
      </c>
      <c r="M333" s="106"/>
      <c r="N333" s="107">
        <f>N334+N337+N342</f>
        <v>12164</v>
      </c>
      <c r="O333" s="335">
        <f>O334+O337+O342</f>
        <v>14400</v>
      </c>
      <c r="P333" s="107">
        <f>P334+P337+P342</f>
        <v>26000</v>
      </c>
      <c r="Q333" s="469">
        <f>Q334+Q337+Q342</f>
        <v>23948</v>
      </c>
      <c r="R333" s="588">
        <f t="shared" si="48"/>
        <v>1.968760276224926</v>
      </c>
      <c r="S333" s="580">
        <f t="shared" si="49"/>
        <v>0.9210769230769231</v>
      </c>
      <c r="T333" s="2"/>
    </row>
    <row r="334" spans="1:20" ht="12.75">
      <c r="A334" s="19" t="s">
        <v>312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9">
        <v>321</v>
      </c>
      <c r="L334" s="659" t="s">
        <v>6</v>
      </c>
      <c r="M334" s="664"/>
      <c r="N334" s="94">
        <f>N335+N336</f>
        <v>0</v>
      </c>
      <c r="O334" s="335">
        <f>O335+O336</f>
        <v>0</v>
      </c>
      <c r="P334" s="94">
        <f>P335+P336</f>
        <v>8000</v>
      </c>
      <c r="Q334" s="468">
        <f>Q335+Q336</f>
        <v>7600</v>
      </c>
      <c r="R334" s="588" t="e">
        <f t="shared" si="48"/>
        <v>#DIV/0!</v>
      </c>
      <c r="S334" s="580">
        <f t="shared" si="49"/>
        <v>0.95</v>
      </c>
      <c r="T334" s="2"/>
    </row>
    <row r="335" spans="1:20" ht="12.75">
      <c r="A335" s="19" t="s">
        <v>312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20">
        <v>3212</v>
      </c>
      <c r="L335" s="651" t="s">
        <v>80</v>
      </c>
      <c r="M335" s="665"/>
      <c r="N335" s="107">
        <v>0</v>
      </c>
      <c r="O335" s="335">
        <v>0</v>
      </c>
      <c r="P335" s="107">
        <v>8000</v>
      </c>
      <c r="Q335" s="469">
        <v>7600</v>
      </c>
      <c r="R335" s="588" t="e">
        <f t="shared" si="48"/>
        <v>#DIV/0!</v>
      </c>
      <c r="S335" s="580">
        <f t="shared" si="49"/>
        <v>0.95</v>
      </c>
      <c r="T335" s="2"/>
    </row>
    <row r="336" spans="1:20" ht="12.75">
      <c r="A336" s="19" t="s">
        <v>312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120">
        <v>3214</v>
      </c>
      <c r="L336" s="120" t="s">
        <v>154</v>
      </c>
      <c r="M336" s="120"/>
      <c r="N336" s="107">
        <v>0</v>
      </c>
      <c r="O336" s="335">
        <v>0</v>
      </c>
      <c r="P336" s="107">
        <v>0</v>
      </c>
      <c r="Q336" s="469">
        <v>0</v>
      </c>
      <c r="R336" s="588" t="e">
        <f t="shared" si="48"/>
        <v>#DIV/0!</v>
      </c>
      <c r="S336" s="580" t="e">
        <f t="shared" si="49"/>
        <v>#DIV/0!</v>
      </c>
      <c r="T336" s="2"/>
    </row>
    <row r="337" spans="1:20" ht="12.75">
      <c r="A337" s="19" t="s">
        <v>312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9">
        <v>322</v>
      </c>
      <c r="L337" s="119" t="s">
        <v>26</v>
      </c>
      <c r="M337" s="119"/>
      <c r="N337" s="94">
        <f>N338+N339+N340+N341</f>
        <v>6412</v>
      </c>
      <c r="O337" s="327">
        <f>O338+O339+O340+O341</f>
        <v>8600</v>
      </c>
      <c r="P337" s="94">
        <f>P338+P339+P340+P341</f>
        <v>12200</v>
      </c>
      <c r="Q337" s="468">
        <f>Q338+Q339+Q340+Q341</f>
        <v>10808</v>
      </c>
      <c r="R337" s="588">
        <f t="shared" si="48"/>
        <v>1.685589519650655</v>
      </c>
      <c r="S337" s="580">
        <f t="shared" si="49"/>
        <v>0.8859016393442622</v>
      </c>
      <c r="T337" s="2"/>
    </row>
    <row r="338" spans="1:20" ht="12.75">
      <c r="A338" s="19" t="s">
        <v>312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120">
        <v>3227</v>
      </c>
      <c r="L338" s="120" t="s">
        <v>132</v>
      </c>
      <c r="M338" s="120"/>
      <c r="N338" s="107">
        <v>2096</v>
      </c>
      <c r="O338" s="335">
        <v>2100</v>
      </c>
      <c r="P338" s="107">
        <v>5000</v>
      </c>
      <c r="Q338" s="469">
        <v>4865</v>
      </c>
      <c r="R338" s="588">
        <f t="shared" si="48"/>
        <v>2.321087786259542</v>
      </c>
      <c r="S338" s="580">
        <f t="shared" si="49"/>
        <v>0.973</v>
      </c>
      <c r="T338" s="2"/>
    </row>
    <row r="339" spans="1:20" ht="12.75">
      <c r="A339" s="19" t="s">
        <v>312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151">
        <v>3221</v>
      </c>
      <c r="L339" s="152" t="s">
        <v>133</v>
      </c>
      <c r="M339" s="153"/>
      <c r="N339" s="107">
        <v>1478</v>
      </c>
      <c r="O339" s="336">
        <v>1500</v>
      </c>
      <c r="P339" s="107">
        <v>2200</v>
      </c>
      <c r="Q339" s="469">
        <v>1812</v>
      </c>
      <c r="R339" s="588">
        <f t="shared" si="48"/>
        <v>1.225981055480379</v>
      </c>
      <c r="S339" s="580">
        <f t="shared" si="49"/>
        <v>0.8236363636363636</v>
      </c>
      <c r="T339" s="2"/>
    </row>
    <row r="340" spans="1:20" ht="12.75">
      <c r="A340" s="19" t="s">
        <v>312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151">
        <v>3223</v>
      </c>
      <c r="L340" s="152" t="s">
        <v>83</v>
      </c>
      <c r="M340" s="153"/>
      <c r="N340" s="107">
        <v>2838</v>
      </c>
      <c r="O340" s="336">
        <v>5000</v>
      </c>
      <c r="P340" s="107">
        <v>5000</v>
      </c>
      <c r="Q340" s="469">
        <v>4131</v>
      </c>
      <c r="R340" s="588">
        <f t="shared" si="48"/>
        <v>1.4556025369978858</v>
      </c>
      <c r="S340" s="580">
        <f t="shared" si="49"/>
        <v>0.8262</v>
      </c>
      <c r="T340" s="2"/>
    </row>
    <row r="341" spans="1:20" ht="12.75">
      <c r="A341" s="19" t="s">
        <v>312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151">
        <v>3225</v>
      </c>
      <c r="L341" s="152" t="s">
        <v>183</v>
      </c>
      <c r="M341" s="153"/>
      <c r="N341" s="154">
        <v>0</v>
      </c>
      <c r="O341" s="336">
        <v>0</v>
      </c>
      <c r="P341" s="107">
        <v>0</v>
      </c>
      <c r="Q341" s="469">
        <v>0</v>
      </c>
      <c r="R341" s="588" t="e">
        <f t="shared" si="48"/>
        <v>#DIV/0!</v>
      </c>
      <c r="S341" s="580" t="e">
        <f t="shared" si="49"/>
        <v>#DIV/0!</v>
      </c>
      <c r="T341" s="2"/>
    </row>
    <row r="342" spans="1:20" ht="12.75">
      <c r="A342" s="19" t="s">
        <v>312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60">
        <v>323</v>
      </c>
      <c r="L342" s="261" t="s">
        <v>7</v>
      </c>
      <c r="M342" s="262"/>
      <c r="N342" s="263">
        <f>N343+N344+N345</f>
        <v>5752</v>
      </c>
      <c r="O342" s="336">
        <f>O343+O344+O345</f>
        <v>5800</v>
      </c>
      <c r="P342" s="264">
        <f>P343+P344+P345</f>
        <v>5800</v>
      </c>
      <c r="Q342" s="468">
        <f>Q343+Q344+Q345</f>
        <v>5540</v>
      </c>
      <c r="R342" s="588">
        <f t="shared" si="48"/>
        <v>0.9631432545201669</v>
      </c>
      <c r="S342" s="580">
        <f t="shared" si="49"/>
        <v>0.9551724137931035</v>
      </c>
      <c r="T342" s="2"/>
    </row>
    <row r="343" spans="1:20" ht="12.75">
      <c r="A343" s="19" t="s">
        <v>312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51">
        <v>3231</v>
      </c>
      <c r="L343" s="152" t="s">
        <v>191</v>
      </c>
      <c r="M343" s="153"/>
      <c r="N343" s="154">
        <v>0</v>
      </c>
      <c r="O343" s="336">
        <v>0</v>
      </c>
      <c r="P343" s="107">
        <v>0</v>
      </c>
      <c r="Q343" s="469">
        <v>0</v>
      </c>
      <c r="R343" s="588" t="e">
        <f t="shared" si="48"/>
        <v>#DIV/0!</v>
      </c>
      <c r="S343" s="580" t="e">
        <f t="shared" si="49"/>
        <v>#DIV/0!</v>
      </c>
      <c r="T343" s="2"/>
    </row>
    <row r="344" spans="1:20" ht="12.75">
      <c r="A344" s="19" t="s">
        <v>312</v>
      </c>
      <c r="B344" s="1">
        <v>1</v>
      </c>
      <c r="C344" s="1"/>
      <c r="D344" s="1"/>
      <c r="E344" s="1">
        <v>4</v>
      </c>
      <c r="F344" s="1"/>
      <c r="G344" s="1"/>
      <c r="H344" s="1"/>
      <c r="I344" s="1"/>
      <c r="J344" s="1">
        <v>560</v>
      </c>
      <c r="K344" s="104">
        <v>3236</v>
      </c>
      <c r="L344" s="105" t="s">
        <v>134</v>
      </c>
      <c r="M344" s="106"/>
      <c r="N344" s="107">
        <v>1052</v>
      </c>
      <c r="O344" s="335">
        <v>1100</v>
      </c>
      <c r="P344" s="107">
        <v>1100</v>
      </c>
      <c r="Q344" s="469">
        <v>2615</v>
      </c>
      <c r="R344" s="588">
        <f t="shared" si="48"/>
        <v>2.48574144486692</v>
      </c>
      <c r="S344" s="580">
        <f t="shared" si="49"/>
        <v>2.3772727272727274</v>
      </c>
      <c r="T344" s="2"/>
    </row>
    <row r="345" spans="1:20" ht="12.75">
      <c r="A345" s="19" t="s">
        <v>312</v>
      </c>
      <c r="B345" s="1">
        <v>1</v>
      </c>
      <c r="C345" s="1"/>
      <c r="D345" s="1"/>
      <c r="E345" s="1">
        <v>4</v>
      </c>
      <c r="F345" s="1"/>
      <c r="G345" s="1"/>
      <c r="H345" s="1"/>
      <c r="I345" s="1"/>
      <c r="J345" s="1">
        <v>560</v>
      </c>
      <c r="K345" s="104">
        <v>3237</v>
      </c>
      <c r="L345" s="105" t="s">
        <v>161</v>
      </c>
      <c r="M345" s="106"/>
      <c r="N345" s="107">
        <v>4700</v>
      </c>
      <c r="O345" s="335">
        <v>4700</v>
      </c>
      <c r="P345" s="107">
        <v>4700</v>
      </c>
      <c r="Q345" s="469">
        <v>2925</v>
      </c>
      <c r="R345" s="588">
        <f t="shared" si="48"/>
        <v>0.6223404255319149</v>
      </c>
      <c r="S345" s="580">
        <f t="shared" si="49"/>
        <v>0.6223404255319149</v>
      </c>
      <c r="T345" s="2"/>
    </row>
    <row r="346" spans="1:20" ht="12.75" hidden="1">
      <c r="A346" s="19" t="s">
        <v>312</v>
      </c>
      <c r="B346" s="1">
        <v>1</v>
      </c>
      <c r="C346" s="1"/>
      <c r="D346" s="1"/>
      <c r="E346" s="1">
        <v>4</v>
      </c>
      <c r="F346" s="1"/>
      <c r="G346" s="1"/>
      <c r="H346" s="1"/>
      <c r="I346" s="1"/>
      <c r="J346" s="1">
        <v>560</v>
      </c>
      <c r="K346" s="103">
        <v>4</v>
      </c>
      <c r="L346" s="103" t="s">
        <v>1</v>
      </c>
      <c r="M346" s="103"/>
      <c r="N346" s="94">
        <f>N347</f>
        <v>0</v>
      </c>
      <c r="O346" s="327">
        <f aca="true" t="shared" si="50" ref="O346:S348">O347</f>
        <v>0</v>
      </c>
      <c r="P346" s="94">
        <f t="shared" si="50"/>
        <v>0</v>
      </c>
      <c r="Q346" s="468">
        <f t="shared" si="50"/>
        <v>0</v>
      </c>
      <c r="R346" s="580">
        <f t="shared" si="50"/>
        <v>0</v>
      </c>
      <c r="S346" s="580">
        <f t="shared" si="50"/>
        <v>0</v>
      </c>
      <c r="T346" s="2"/>
    </row>
    <row r="347" spans="1:20" ht="12.75" hidden="1">
      <c r="A347" s="19" t="s">
        <v>312</v>
      </c>
      <c r="B347" s="1">
        <v>1</v>
      </c>
      <c r="C347" s="1"/>
      <c r="D347" s="1"/>
      <c r="E347" s="1">
        <v>4</v>
      </c>
      <c r="F347" s="1"/>
      <c r="G347" s="1"/>
      <c r="H347" s="1"/>
      <c r="I347" s="1"/>
      <c r="J347" s="1">
        <v>560</v>
      </c>
      <c r="K347" s="104">
        <v>42</v>
      </c>
      <c r="L347" s="104" t="s">
        <v>184</v>
      </c>
      <c r="M347" s="104"/>
      <c r="N347" s="107">
        <f>N348</f>
        <v>0</v>
      </c>
      <c r="O347" s="327">
        <f t="shared" si="50"/>
        <v>0</v>
      </c>
      <c r="P347" s="107">
        <f t="shared" si="50"/>
        <v>0</v>
      </c>
      <c r="Q347" s="469">
        <f t="shared" si="50"/>
        <v>0</v>
      </c>
      <c r="R347" s="584">
        <f t="shared" si="50"/>
        <v>0</v>
      </c>
      <c r="S347" s="584">
        <f t="shared" si="50"/>
        <v>0</v>
      </c>
      <c r="T347" s="2"/>
    </row>
    <row r="348" spans="1:20" ht="12.75" hidden="1">
      <c r="A348" s="19" t="s">
        <v>312</v>
      </c>
      <c r="B348" s="1">
        <v>1</v>
      </c>
      <c r="C348" s="1"/>
      <c r="D348" s="1"/>
      <c r="E348" s="1">
        <v>4</v>
      </c>
      <c r="F348" s="1"/>
      <c r="G348" s="1"/>
      <c r="H348" s="1"/>
      <c r="I348" s="1"/>
      <c r="J348" s="1">
        <v>560</v>
      </c>
      <c r="K348" s="260">
        <v>422</v>
      </c>
      <c r="L348" s="261" t="s">
        <v>14</v>
      </c>
      <c r="M348" s="262"/>
      <c r="N348" s="263">
        <f>N349</f>
        <v>0</v>
      </c>
      <c r="O348" s="337">
        <f t="shared" si="50"/>
        <v>0</v>
      </c>
      <c r="P348" s="263">
        <f t="shared" si="50"/>
        <v>0</v>
      </c>
      <c r="Q348" s="480">
        <f t="shared" si="50"/>
        <v>0</v>
      </c>
      <c r="R348" s="589">
        <f t="shared" si="50"/>
        <v>0</v>
      </c>
      <c r="S348" s="589">
        <f t="shared" si="50"/>
        <v>0</v>
      </c>
      <c r="T348" s="2"/>
    </row>
    <row r="349" spans="1:20" ht="13.5" hidden="1" thickBot="1">
      <c r="A349" s="19" t="s">
        <v>312</v>
      </c>
      <c r="B349" s="1">
        <v>1</v>
      </c>
      <c r="C349" s="1"/>
      <c r="D349" s="1"/>
      <c r="E349" s="1">
        <v>4</v>
      </c>
      <c r="F349" s="1"/>
      <c r="G349" s="1"/>
      <c r="H349" s="1"/>
      <c r="I349" s="1"/>
      <c r="J349" s="1">
        <v>560</v>
      </c>
      <c r="K349" s="155">
        <v>4227</v>
      </c>
      <c r="L349" s="156" t="s">
        <v>185</v>
      </c>
      <c r="M349" s="157"/>
      <c r="N349" s="158">
        <v>0</v>
      </c>
      <c r="O349" s="338">
        <v>0</v>
      </c>
      <c r="P349" s="158">
        <v>0</v>
      </c>
      <c r="Q349" s="481">
        <v>0</v>
      </c>
      <c r="R349" s="590">
        <v>0</v>
      </c>
      <c r="S349" s="590">
        <v>0</v>
      </c>
      <c r="T349" s="2"/>
    </row>
    <row r="350" spans="1:20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44"/>
      <c r="L350" s="44" t="s">
        <v>124</v>
      </c>
      <c r="M350" s="44"/>
      <c r="N350" s="45">
        <f>N326+N346</f>
        <v>59272</v>
      </c>
      <c r="O350" s="339">
        <f>O326+O346</f>
        <v>70000</v>
      </c>
      <c r="P350" s="159">
        <f>P326+P346</f>
        <v>147600</v>
      </c>
      <c r="Q350" s="451">
        <f>Q326+Q346</f>
        <v>146632</v>
      </c>
      <c r="R350" s="591">
        <f>Q350/N350</f>
        <v>2.473883115130247</v>
      </c>
      <c r="S350" s="558">
        <f>Q350/P350</f>
        <v>0.9934417344173442</v>
      </c>
      <c r="T350" s="2"/>
    </row>
    <row r="351" spans="1:20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47"/>
      <c r="L351" s="47"/>
      <c r="M351" s="47"/>
      <c r="N351" s="48"/>
      <c r="O351" s="311"/>
      <c r="P351" s="48"/>
      <c r="Q351" s="452"/>
      <c r="R351" s="559"/>
      <c r="S351" s="559"/>
      <c r="T351" s="2"/>
    </row>
    <row r="352" spans="1:20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67" t="s">
        <v>314</v>
      </c>
      <c r="L352" s="640" t="s">
        <v>315</v>
      </c>
      <c r="M352" s="641"/>
      <c r="N352" s="68"/>
      <c r="O352" s="315"/>
      <c r="P352" s="68"/>
      <c r="Q352" s="456"/>
      <c r="R352" s="567"/>
      <c r="S352" s="567"/>
      <c r="T352" s="2"/>
    </row>
    <row r="353" spans="1:20" ht="12.75">
      <c r="A353" s="20" t="s">
        <v>316</v>
      </c>
      <c r="B353" s="8"/>
      <c r="C353" s="8"/>
      <c r="D353" s="8"/>
      <c r="E353" s="8"/>
      <c r="F353" s="8"/>
      <c r="G353" s="8"/>
      <c r="H353" s="8"/>
      <c r="I353" s="8"/>
      <c r="J353" s="8">
        <v>640</v>
      </c>
      <c r="K353" s="65" t="s">
        <v>25</v>
      </c>
      <c r="L353" s="20" t="s">
        <v>101</v>
      </c>
      <c r="M353" s="65"/>
      <c r="N353" s="21"/>
      <c r="O353" s="312"/>
      <c r="P353" s="54"/>
      <c r="Q353" s="453"/>
      <c r="R353" s="562"/>
      <c r="S353" s="562"/>
      <c r="T353" s="2"/>
    </row>
    <row r="354" spans="1:20" ht="12.75">
      <c r="A354" s="19" t="s">
        <v>317</v>
      </c>
      <c r="B354" s="1">
        <v>1</v>
      </c>
      <c r="C354" s="1"/>
      <c r="D354" s="1">
        <v>3</v>
      </c>
      <c r="E354" s="1"/>
      <c r="F354" s="1">
        <v>5</v>
      </c>
      <c r="G354" s="1"/>
      <c r="H354" s="1"/>
      <c r="I354" s="1"/>
      <c r="J354" s="1">
        <v>640</v>
      </c>
      <c r="K354" s="103">
        <v>3</v>
      </c>
      <c r="L354" s="103" t="s">
        <v>0</v>
      </c>
      <c r="M354" s="103"/>
      <c r="N354" s="94">
        <f>N355</f>
        <v>602833</v>
      </c>
      <c r="O354" s="327">
        <f>O355</f>
        <v>520000</v>
      </c>
      <c r="P354" s="94">
        <f>P355</f>
        <v>465000</v>
      </c>
      <c r="Q354" s="468">
        <f>Q355</f>
        <v>422882</v>
      </c>
      <c r="R354" s="580">
        <f aca="true" t="shared" si="51" ref="R354:R360">Q354/N354</f>
        <v>0.701491126066423</v>
      </c>
      <c r="S354" s="580">
        <f aca="true" t="shared" si="52" ref="S354:S360">Q354/P354</f>
        <v>0.9094236559139784</v>
      </c>
      <c r="T354" s="2"/>
    </row>
    <row r="355" spans="1:20" ht="12.75">
      <c r="A355" s="19" t="s">
        <v>317</v>
      </c>
      <c r="B355" s="1">
        <v>1</v>
      </c>
      <c r="C355" s="1"/>
      <c r="D355" s="1">
        <v>3</v>
      </c>
      <c r="E355" s="1"/>
      <c r="F355" s="1">
        <v>5</v>
      </c>
      <c r="G355" s="1"/>
      <c r="H355" s="1"/>
      <c r="I355" s="1"/>
      <c r="J355" s="1">
        <v>640</v>
      </c>
      <c r="K355" s="104">
        <v>32</v>
      </c>
      <c r="L355" s="105" t="s">
        <v>5</v>
      </c>
      <c r="M355" s="106"/>
      <c r="N355" s="107">
        <f>N356+N358</f>
        <v>602833</v>
      </c>
      <c r="O355" s="327">
        <f>O356+O358</f>
        <v>520000</v>
      </c>
      <c r="P355" s="107">
        <f>P356+P358</f>
        <v>465000</v>
      </c>
      <c r="Q355" s="469">
        <f>Q356+Q358</f>
        <v>422882</v>
      </c>
      <c r="R355" s="580">
        <f t="shared" si="51"/>
        <v>0.701491126066423</v>
      </c>
      <c r="S355" s="580">
        <f t="shared" si="52"/>
        <v>0.9094236559139784</v>
      </c>
      <c r="T355" s="2"/>
    </row>
    <row r="356" spans="1:20" ht="12.75">
      <c r="A356" s="19" t="s">
        <v>317</v>
      </c>
      <c r="B356" s="1">
        <v>1</v>
      </c>
      <c r="C356" s="1"/>
      <c r="D356" s="1">
        <v>3</v>
      </c>
      <c r="E356" s="1"/>
      <c r="F356" s="1">
        <v>5</v>
      </c>
      <c r="G356" s="1"/>
      <c r="H356" s="1"/>
      <c r="I356" s="1"/>
      <c r="J356" s="1">
        <v>640</v>
      </c>
      <c r="K356" s="119">
        <v>322</v>
      </c>
      <c r="L356" s="271" t="s">
        <v>26</v>
      </c>
      <c r="M356" s="272"/>
      <c r="N356" s="264">
        <f>N357</f>
        <v>477370</v>
      </c>
      <c r="O356" s="327">
        <f>O357</f>
        <v>400000</v>
      </c>
      <c r="P356" s="264">
        <f>P357</f>
        <v>300000</v>
      </c>
      <c r="Q356" s="468">
        <f>Q357</f>
        <v>258236</v>
      </c>
      <c r="R356" s="580">
        <f t="shared" si="51"/>
        <v>0.5409556528478957</v>
      </c>
      <c r="S356" s="580">
        <f t="shared" si="52"/>
        <v>0.8607866666666667</v>
      </c>
      <c r="T356" s="2"/>
    </row>
    <row r="357" spans="1:20" ht="12.75">
      <c r="A357" s="19" t="s">
        <v>317</v>
      </c>
      <c r="B357" s="1">
        <v>1</v>
      </c>
      <c r="C357" s="1"/>
      <c r="D357" s="1">
        <v>3</v>
      </c>
      <c r="E357" s="1"/>
      <c r="F357" s="1">
        <v>5</v>
      </c>
      <c r="G357" s="1"/>
      <c r="H357" s="1"/>
      <c r="I357" s="1"/>
      <c r="J357" s="1">
        <v>640</v>
      </c>
      <c r="K357" s="104">
        <v>3223</v>
      </c>
      <c r="L357" s="105" t="s">
        <v>83</v>
      </c>
      <c r="M357" s="106"/>
      <c r="N357" s="107">
        <v>477370</v>
      </c>
      <c r="O357" s="327">
        <v>400000</v>
      </c>
      <c r="P357" s="107">
        <v>300000</v>
      </c>
      <c r="Q357" s="469">
        <v>258236</v>
      </c>
      <c r="R357" s="580">
        <f t="shared" si="51"/>
        <v>0.5409556528478957</v>
      </c>
      <c r="S357" s="580">
        <f t="shared" si="52"/>
        <v>0.8607866666666667</v>
      </c>
      <c r="T357" s="2"/>
    </row>
    <row r="358" spans="1:20" ht="12.75">
      <c r="A358" s="19" t="s">
        <v>317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640</v>
      </c>
      <c r="K358" s="119">
        <v>323</v>
      </c>
      <c r="L358" s="271" t="s">
        <v>7</v>
      </c>
      <c r="M358" s="272"/>
      <c r="N358" s="264">
        <f>N359</f>
        <v>125463</v>
      </c>
      <c r="O358" s="327">
        <f>O359</f>
        <v>120000</v>
      </c>
      <c r="P358" s="264">
        <f>P359</f>
        <v>165000</v>
      </c>
      <c r="Q358" s="468">
        <f>Q359</f>
        <v>164646</v>
      </c>
      <c r="R358" s="580">
        <f t="shared" si="51"/>
        <v>1.3123072140790513</v>
      </c>
      <c r="S358" s="580">
        <f t="shared" si="52"/>
        <v>0.9978545454545454</v>
      </c>
      <c r="T358" s="2"/>
    </row>
    <row r="359" spans="1:20" ht="12.75">
      <c r="A359" s="19" t="s">
        <v>317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640</v>
      </c>
      <c r="K359" s="104">
        <v>3232</v>
      </c>
      <c r="L359" s="104" t="s">
        <v>102</v>
      </c>
      <c r="M359" s="104"/>
      <c r="N359" s="107">
        <v>125463</v>
      </c>
      <c r="O359" s="327">
        <v>120000</v>
      </c>
      <c r="P359" s="107">
        <v>165000</v>
      </c>
      <c r="Q359" s="469">
        <v>164646</v>
      </c>
      <c r="R359" s="580">
        <f t="shared" si="51"/>
        <v>1.3123072140790513</v>
      </c>
      <c r="S359" s="580">
        <f t="shared" si="52"/>
        <v>0.9978545454545454</v>
      </c>
      <c r="T359" s="2"/>
    </row>
    <row r="360" spans="1:20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70"/>
      <c r="L360" s="647" t="s">
        <v>124</v>
      </c>
      <c r="M360" s="663"/>
      <c r="N360" s="76">
        <f>N354</f>
        <v>602833</v>
      </c>
      <c r="O360" s="316">
        <f>O354</f>
        <v>520000</v>
      </c>
      <c r="P360" s="76">
        <f>P354</f>
        <v>465000</v>
      </c>
      <c r="Q360" s="457">
        <f>Q354</f>
        <v>422882</v>
      </c>
      <c r="R360" s="571">
        <f t="shared" si="51"/>
        <v>0.701491126066423</v>
      </c>
      <c r="S360" s="571">
        <f t="shared" si="52"/>
        <v>0.9094236559139784</v>
      </c>
      <c r="T360" s="2"/>
    </row>
    <row r="361" spans="1:20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47"/>
      <c r="L361" s="62"/>
      <c r="M361" s="160"/>
      <c r="N361" s="48"/>
      <c r="O361" s="311"/>
      <c r="P361" s="48"/>
      <c r="Q361" s="452"/>
      <c r="R361" s="559"/>
      <c r="S361" s="559"/>
      <c r="T361" s="2"/>
    </row>
    <row r="362" spans="1:20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67" t="s">
        <v>318</v>
      </c>
      <c r="L362" s="640" t="s">
        <v>393</v>
      </c>
      <c r="M362" s="641"/>
      <c r="N362" s="641"/>
      <c r="O362" s="315"/>
      <c r="P362" s="68"/>
      <c r="Q362" s="456"/>
      <c r="R362" s="567"/>
      <c r="S362" s="567"/>
      <c r="T362" s="2"/>
    </row>
    <row r="363" spans="1:20" ht="12.75">
      <c r="A363" s="20" t="s">
        <v>319</v>
      </c>
      <c r="B363" s="8"/>
      <c r="C363" s="8"/>
      <c r="D363" s="8"/>
      <c r="E363" s="8"/>
      <c r="F363" s="8"/>
      <c r="G363" s="8"/>
      <c r="H363" s="8"/>
      <c r="I363" s="8"/>
      <c r="J363" s="8">
        <v>520</v>
      </c>
      <c r="K363" s="65" t="s">
        <v>57</v>
      </c>
      <c r="L363" s="20" t="s">
        <v>103</v>
      </c>
      <c r="M363" s="65"/>
      <c r="N363" s="161"/>
      <c r="O363" s="312"/>
      <c r="P363" s="54"/>
      <c r="Q363" s="453"/>
      <c r="R363" s="562"/>
      <c r="S363" s="562"/>
      <c r="T363" s="2"/>
    </row>
    <row r="364" spans="1:20" ht="12.75">
      <c r="A364" s="19" t="s">
        <v>320</v>
      </c>
      <c r="B364" s="1">
        <v>1</v>
      </c>
      <c r="C364" s="1"/>
      <c r="D364" s="1">
        <v>3</v>
      </c>
      <c r="E364" s="1"/>
      <c r="F364" s="1">
        <v>5</v>
      </c>
      <c r="G364" s="1"/>
      <c r="H364" s="1"/>
      <c r="I364" s="1"/>
      <c r="J364" s="1">
        <v>520</v>
      </c>
      <c r="K364" s="103">
        <v>3</v>
      </c>
      <c r="L364" s="103" t="s">
        <v>0</v>
      </c>
      <c r="M364" s="103"/>
      <c r="N364" s="94">
        <f>N365</f>
        <v>45562</v>
      </c>
      <c r="O364" s="327">
        <f aca="true" t="shared" si="53" ref="O364:Q365">O365</f>
        <v>35000</v>
      </c>
      <c r="P364" s="94">
        <f t="shared" si="53"/>
        <v>80000</v>
      </c>
      <c r="Q364" s="468">
        <f t="shared" si="53"/>
        <v>61062</v>
      </c>
      <c r="R364" s="580">
        <f aca="true" t="shared" si="54" ref="R364:R370">Q364/N364</f>
        <v>1.34019577718274</v>
      </c>
      <c r="S364" s="580">
        <f aca="true" t="shared" si="55" ref="S364:S370">Q364/P364</f>
        <v>0.763275</v>
      </c>
      <c r="T364" s="2"/>
    </row>
    <row r="365" spans="1:20" ht="12.75">
      <c r="A365" s="19" t="s">
        <v>320</v>
      </c>
      <c r="B365" s="1">
        <v>1</v>
      </c>
      <c r="C365" s="1"/>
      <c r="D365" s="1">
        <v>3</v>
      </c>
      <c r="E365" s="1"/>
      <c r="F365" s="1">
        <v>5</v>
      </c>
      <c r="G365" s="1"/>
      <c r="H365" s="1"/>
      <c r="I365" s="1"/>
      <c r="J365" s="1">
        <v>520</v>
      </c>
      <c r="K365" s="104">
        <v>32</v>
      </c>
      <c r="L365" s="105" t="s">
        <v>5</v>
      </c>
      <c r="M365" s="106"/>
      <c r="N365" s="107">
        <f>N366</f>
        <v>45562</v>
      </c>
      <c r="O365" s="327">
        <f t="shared" si="53"/>
        <v>35000</v>
      </c>
      <c r="P365" s="107">
        <f t="shared" si="53"/>
        <v>80000</v>
      </c>
      <c r="Q365" s="469">
        <f t="shared" si="53"/>
        <v>61062</v>
      </c>
      <c r="R365" s="580">
        <f t="shared" si="54"/>
        <v>1.34019577718274</v>
      </c>
      <c r="S365" s="580">
        <f t="shared" si="55"/>
        <v>0.763275</v>
      </c>
      <c r="T365" s="2"/>
    </row>
    <row r="366" spans="1:20" ht="12.75">
      <c r="A366" s="19" t="s">
        <v>320</v>
      </c>
      <c r="B366" s="1">
        <v>1</v>
      </c>
      <c r="C366" s="1"/>
      <c r="D366" s="1">
        <v>3</v>
      </c>
      <c r="E366" s="1"/>
      <c r="F366" s="1">
        <v>5</v>
      </c>
      <c r="G366" s="1"/>
      <c r="H366" s="1"/>
      <c r="I366" s="1"/>
      <c r="J366" s="1">
        <v>520</v>
      </c>
      <c r="K366" s="119">
        <v>323</v>
      </c>
      <c r="L366" s="271" t="s">
        <v>7</v>
      </c>
      <c r="M366" s="272"/>
      <c r="N366" s="264">
        <f>N367+N368+N369</f>
        <v>45562</v>
      </c>
      <c r="O366" s="327">
        <f>O367+O368+O369</f>
        <v>35000</v>
      </c>
      <c r="P366" s="264">
        <f>P367+P368+P369</f>
        <v>80000</v>
      </c>
      <c r="Q366" s="468">
        <f>Q367+Q368+Q369</f>
        <v>61062</v>
      </c>
      <c r="R366" s="580">
        <f t="shared" si="54"/>
        <v>1.34019577718274</v>
      </c>
      <c r="S366" s="580">
        <f t="shared" si="55"/>
        <v>0.763275</v>
      </c>
      <c r="T366" s="2"/>
    </row>
    <row r="367" spans="1:20" ht="12.75">
      <c r="A367" s="19" t="s">
        <v>320</v>
      </c>
      <c r="B367" s="1">
        <v>1</v>
      </c>
      <c r="C367" s="1"/>
      <c r="D367" s="1">
        <v>3</v>
      </c>
      <c r="E367" s="1"/>
      <c r="F367" s="1">
        <v>5</v>
      </c>
      <c r="G367" s="1"/>
      <c r="H367" s="1"/>
      <c r="I367" s="1"/>
      <c r="J367" s="1">
        <v>520</v>
      </c>
      <c r="K367" s="104">
        <v>3234</v>
      </c>
      <c r="L367" s="104" t="s">
        <v>104</v>
      </c>
      <c r="M367" s="104"/>
      <c r="N367" s="107">
        <v>45562</v>
      </c>
      <c r="O367" s="327">
        <v>25000</v>
      </c>
      <c r="P367" s="107">
        <v>65000</v>
      </c>
      <c r="Q367" s="469">
        <v>61062</v>
      </c>
      <c r="R367" s="580">
        <f t="shared" si="54"/>
        <v>1.34019577718274</v>
      </c>
      <c r="S367" s="580">
        <f t="shared" si="55"/>
        <v>0.9394153846153847</v>
      </c>
      <c r="T367" s="2"/>
    </row>
    <row r="368" spans="1:20" ht="12.75">
      <c r="A368" s="19" t="s">
        <v>320</v>
      </c>
      <c r="B368" s="1">
        <v>1</v>
      </c>
      <c r="C368" s="1"/>
      <c r="D368" s="1">
        <v>3</v>
      </c>
      <c r="E368" s="1"/>
      <c r="F368" s="1">
        <v>5</v>
      </c>
      <c r="G368" s="1"/>
      <c r="H368" s="1"/>
      <c r="I368" s="1"/>
      <c r="J368" s="1">
        <v>520</v>
      </c>
      <c r="K368" s="104">
        <v>3234</v>
      </c>
      <c r="L368" s="104" t="s">
        <v>186</v>
      </c>
      <c r="M368" s="104"/>
      <c r="N368" s="107">
        <v>0</v>
      </c>
      <c r="O368" s="327">
        <v>10000</v>
      </c>
      <c r="P368" s="107">
        <v>0</v>
      </c>
      <c r="Q368" s="469">
        <v>0</v>
      </c>
      <c r="R368" s="580" t="e">
        <f t="shared" si="54"/>
        <v>#DIV/0!</v>
      </c>
      <c r="S368" s="580" t="e">
        <f t="shared" si="55"/>
        <v>#DIV/0!</v>
      </c>
      <c r="T368" s="2"/>
    </row>
    <row r="369" spans="1:20" ht="13.5" thickBot="1">
      <c r="A369" s="19" t="s">
        <v>320</v>
      </c>
      <c r="B369" s="1">
        <v>1</v>
      </c>
      <c r="C369" s="1"/>
      <c r="D369" s="1">
        <v>3</v>
      </c>
      <c r="E369" s="1"/>
      <c r="F369" s="1">
        <v>5</v>
      </c>
      <c r="G369" s="1"/>
      <c r="H369" s="1"/>
      <c r="I369" s="1"/>
      <c r="J369" s="1">
        <v>520</v>
      </c>
      <c r="K369" s="142">
        <v>3232</v>
      </c>
      <c r="L369" s="142" t="s">
        <v>633</v>
      </c>
      <c r="M369" s="142"/>
      <c r="N369" s="131">
        <v>0</v>
      </c>
      <c r="O369" s="334">
        <v>0</v>
      </c>
      <c r="P369" s="107">
        <v>15000</v>
      </c>
      <c r="Q369" s="469">
        <v>0</v>
      </c>
      <c r="R369" s="580" t="e">
        <f t="shared" si="54"/>
        <v>#DIV/0!</v>
      </c>
      <c r="S369" s="580">
        <f t="shared" si="55"/>
        <v>0</v>
      </c>
      <c r="T369" s="2"/>
    </row>
    <row r="370" spans="1:20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99"/>
      <c r="L370" s="99" t="s">
        <v>124</v>
      </c>
      <c r="M370" s="99"/>
      <c r="N370" s="100">
        <f>N364</f>
        <v>45562</v>
      </c>
      <c r="O370" s="326">
        <f>O364</f>
        <v>35000</v>
      </c>
      <c r="P370" s="100">
        <f>P364</f>
        <v>80000</v>
      </c>
      <c r="Q370" s="467">
        <f>Q364</f>
        <v>61062</v>
      </c>
      <c r="R370" s="579">
        <f t="shared" si="54"/>
        <v>1.34019577718274</v>
      </c>
      <c r="S370" s="579">
        <f t="shared" si="55"/>
        <v>0.763275</v>
      </c>
      <c r="T370" s="2"/>
    </row>
    <row r="371" spans="1:2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17"/>
      <c r="L371" s="117"/>
      <c r="M371" s="117"/>
      <c r="N371" s="114"/>
      <c r="O371" s="331"/>
      <c r="P371" s="114"/>
      <c r="Q371" s="473"/>
      <c r="R371" s="581"/>
      <c r="S371" s="581"/>
      <c r="T371" s="2"/>
    </row>
    <row r="372" spans="1:20" ht="12.75">
      <c r="A372" s="20" t="s">
        <v>321</v>
      </c>
      <c r="B372" s="8"/>
      <c r="C372" s="8"/>
      <c r="D372" s="8"/>
      <c r="E372" s="8"/>
      <c r="F372" s="8"/>
      <c r="G372" s="8"/>
      <c r="H372" s="8"/>
      <c r="I372" s="8"/>
      <c r="J372" s="8">
        <v>630</v>
      </c>
      <c r="K372" s="65" t="s">
        <v>57</v>
      </c>
      <c r="L372" s="644" t="s">
        <v>322</v>
      </c>
      <c r="M372" s="644"/>
      <c r="N372" s="21"/>
      <c r="O372" s="312"/>
      <c r="P372" s="54"/>
      <c r="Q372" s="453"/>
      <c r="R372" s="562"/>
      <c r="S372" s="562"/>
      <c r="T372" s="2"/>
    </row>
    <row r="373" spans="1:20" ht="12.75">
      <c r="A373" s="19" t="s">
        <v>321</v>
      </c>
      <c r="B373" s="2">
        <v>1</v>
      </c>
      <c r="C373" s="2"/>
      <c r="D373" s="2">
        <v>3</v>
      </c>
      <c r="E373" s="2"/>
      <c r="F373" s="2">
        <v>5</v>
      </c>
      <c r="G373" s="2"/>
      <c r="H373" s="2"/>
      <c r="I373" s="2"/>
      <c r="J373" s="2">
        <v>630</v>
      </c>
      <c r="K373" s="103">
        <v>3</v>
      </c>
      <c r="L373" s="103" t="s">
        <v>0</v>
      </c>
      <c r="M373" s="103"/>
      <c r="N373" s="94">
        <f>N374</f>
        <v>20584</v>
      </c>
      <c r="O373" s="327">
        <f aca="true" t="shared" si="56" ref="O373:Q375">O374</f>
        <v>20000</v>
      </c>
      <c r="P373" s="94">
        <f t="shared" si="56"/>
        <v>50000</v>
      </c>
      <c r="Q373" s="468">
        <f t="shared" si="56"/>
        <v>41468</v>
      </c>
      <c r="R373" s="580">
        <f>Q373/N373</f>
        <v>2.0145744267392147</v>
      </c>
      <c r="S373" s="580">
        <f>Q373/P373</f>
        <v>0.82936</v>
      </c>
      <c r="T373" s="2"/>
    </row>
    <row r="374" spans="1:20" ht="12.75">
      <c r="A374" s="19" t="s">
        <v>321</v>
      </c>
      <c r="B374" s="2">
        <v>1</v>
      </c>
      <c r="C374" s="2"/>
      <c r="D374" s="2">
        <v>3</v>
      </c>
      <c r="E374" s="2"/>
      <c r="F374" s="2">
        <v>5</v>
      </c>
      <c r="G374" s="2"/>
      <c r="H374" s="2"/>
      <c r="I374" s="2"/>
      <c r="J374" s="2">
        <v>630</v>
      </c>
      <c r="K374" s="104">
        <v>32</v>
      </c>
      <c r="L374" s="105" t="s">
        <v>5</v>
      </c>
      <c r="M374" s="106"/>
      <c r="N374" s="107">
        <f>N375</f>
        <v>20584</v>
      </c>
      <c r="O374" s="327">
        <f t="shared" si="56"/>
        <v>20000</v>
      </c>
      <c r="P374" s="107">
        <f t="shared" si="56"/>
        <v>50000</v>
      </c>
      <c r="Q374" s="469">
        <f t="shared" si="56"/>
        <v>41468</v>
      </c>
      <c r="R374" s="580">
        <f>Q374/N374</f>
        <v>2.0145744267392147</v>
      </c>
      <c r="S374" s="580">
        <f>Q374/P374</f>
        <v>0.82936</v>
      </c>
      <c r="T374" s="2"/>
    </row>
    <row r="375" spans="1:20" ht="12.75">
      <c r="A375" s="19" t="s">
        <v>321</v>
      </c>
      <c r="B375" s="2">
        <v>1</v>
      </c>
      <c r="C375" s="2"/>
      <c r="D375" s="2">
        <v>3</v>
      </c>
      <c r="E375" s="2"/>
      <c r="F375" s="2">
        <v>5</v>
      </c>
      <c r="G375" s="2"/>
      <c r="H375" s="2"/>
      <c r="I375" s="2"/>
      <c r="J375" s="2">
        <v>630</v>
      </c>
      <c r="K375" s="119">
        <v>323</v>
      </c>
      <c r="L375" s="271" t="s">
        <v>7</v>
      </c>
      <c r="M375" s="272"/>
      <c r="N375" s="264">
        <f>N376</f>
        <v>20584</v>
      </c>
      <c r="O375" s="327">
        <f t="shared" si="56"/>
        <v>20000</v>
      </c>
      <c r="P375" s="264">
        <f t="shared" si="56"/>
        <v>50000</v>
      </c>
      <c r="Q375" s="468">
        <f t="shared" si="56"/>
        <v>41468</v>
      </c>
      <c r="R375" s="580">
        <f>Q375/N375</f>
        <v>2.0145744267392147</v>
      </c>
      <c r="S375" s="580">
        <f>Q375/P375</f>
        <v>0.82936</v>
      </c>
      <c r="T375" s="2"/>
    </row>
    <row r="376" spans="1:20" ht="13.5" thickBot="1">
      <c r="A376" s="19" t="s">
        <v>321</v>
      </c>
      <c r="B376" s="2">
        <v>1</v>
      </c>
      <c r="C376" s="2"/>
      <c r="D376" s="2">
        <v>3</v>
      </c>
      <c r="E376" s="2"/>
      <c r="F376" s="2">
        <v>5</v>
      </c>
      <c r="G376" s="2"/>
      <c r="H376" s="2"/>
      <c r="I376" s="2"/>
      <c r="J376" s="2">
        <v>630</v>
      </c>
      <c r="K376" s="104">
        <v>3232</v>
      </c>
      <c r="L376" s="104" t="s">
        <v>106</v>
      </c>
      <c r="M376" s="104"/>
      <c r="N376" s="107">
        <v>20584</v>
      </c>
      <c r="O376" s="327">
        <v>20000</v>
      </c>
      <c r="P376" s="107">
        <v>50000</v>
      </c>
      <c r="Q376" s="469">
        <v>41468</v>
      </c>
      <c r="R376" s="580">
        <f>Q376/N376</f>
        <v>2.0145744267392147</v>
      </c>
      <c r="S376" s="580">
        <f>Q376/P376</f>
        <v>0.82936</v>
      </c>
      <c r="T376" s="2"/>
    </row>
    <row r="377" spans="1:20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99"/>
      <c r="L377" s="99" t="s">
        <v>124</v>
      </c>
      <c r="M377" s="99"/>
      <c r="N377" s="100">
        <f>N373</f>
        <v>20584</v>
      </c>
      <c r="O377" s="326">
        <f>O373</f>
        <v>20000</v>
      </c>
      <c r="P377" s="100">
        <f>P373</f>
        <v>50000</v>
      </c>
      <c r="Q377" s="467">
        <f>Q373</f>
        <v>41468</v>
      </c>
      <c r="R377" s="579">
        <f>Q377/N377</f>
        <v>2.0145744267392147</v>
      </c>
      <c r="S377" s="579">
        <f>Q377/P377</f>
        <v>0.82936</v>
      </c>
      <c r="T377" s="2"/>
    </row>
    <row r="378" spans="1:20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47"/>
      <c r="L378" s="47"/>
      <c r="M378" s="47"/>
      <c r="N378" s="48"/>
      <c r="O378" s="311"/>
      <c r="P378" s="48"/>
      <c r="Q378" s="452"/>
      <c r="R378" s="559"/>
      <c r="S378" s="559"/>
      <c r="T378" s="2"/>
    </row>
    <row r="379" spans="1:20" ht="12.75">
      <c r="A379" s="20" t="s">
        <v>324</v>
      </c>
      <c r="B379" s="8"/>
      <c r="C379" s="8"/>
      <c r="D379" s="8"/>
      <c r="E379" s="8"/>
      <c r="F379" s="8"/>
      <c r="G379" s="8"/>
      <c r="H379" s="8"/>
      <c r="I379" s="8"/>
      <c r="J379" s="8"/>
      <c r="K379" s="67" t="s">
        <v>326</v>
      </c>
      <c r="L379" s="67" t="s">
        <v>323</v>
      </c>
      <c r="M379" s="145"/>
      <c r="N379" s="68"/>
      <c r="O379" s="315"/>
      <c r="P379" s="68"/>
      <c r="Q379" s="456"/>
      <c r="R379" s="567"/>
      <c r="S379" s="567"/>
      <c r="T379" s="2"/>
    </row>
    <row r="380" spans="1:20" ht="12.75">
      <c r="A380" s="20" t="s">
        <v>325</v>
      </c>
      <c r="B380" s="8"/>
      <c r="C380" s="8"/>
      <c r="D380" s="8"/>
      <c r="E380" s="8"/>
      <c r="F380" s="8"/>
      <c r="G380" s="8"/>
      <c r="H380" s="8"/>
      <c r="I380" s="8"/>
      <c r="J380" s="8">
        <v>510</v>
      </c>
      <c r="K380" s="65" t="s">
        <v>338</v>
      </c>
      <c r="L380" s="20" t="s">
        <v>105</v>
      </c>
      <c r="M380" s="65"/>
      <c r="N380" s="161"/>
      <c r="O380" s="312"/>
      <c r="P380" s="54"/>
      <c r="Q380" s="453"/>
      <c r="R380" s="562"/>
      <c r="S380" s="562"/>
      <c r="T380" s="2"/>
    </row>
    <row r="381" spans="1:20" ht="12.75">
      <c r="A381" s="19" t="s">
        <v>325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103">
        <v>4</v>
      </c>
      <c r="L381" s="103" t="s">
        <v>1</v>
      </c>
      <c r="M381" s="103"/>
      <c r="N381" s="94">
        <f>N382</f>
        <v>283403</v>
      </c>
      <c r="O381" s="327">
        <f>O382</f>
        <v>80000</v>
      </c>
      <c r="P381" s="94">
        <f>P382</f>
        <v>0</v>
      </c>
      <c r="Q381" s="468">
        <f>Q382</f>
        <v>0</v>
      </c>
      <c r="R381" s="580">
        <f>Q381/N381</f>
        <v>0</v>
      </c>
      <c r="S381" s="580" t="e">
        <f>Q381/P381</f>
        <v>#DIV/0!</v>
      </c>
      <c r="T381" s="2"/>
    </row>
    <row r="382" spans="1:20" ht="12.75">
      <c r="A382" s="19" t="s">
        <v>325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4">
        <v>42</v>
      </c>
      <c r="L382" s="104" t="s">
        <v>28</v>
      </c>
      <c r="M382" s="104"/>
      <c r="N382" s="107">
        <f>N383+N389+N391</f>
        <v>283403</v>
      </c>
      <c r="O382" s="327">
        <f>O383+O389</f>
        <v>80000</v>
      </c>
      <c r="P382" s="107">
        <f>P383+P389</f>
        <v>0</v>
      </c>
      <c r="Q382" s="469">
        <f>Q383+Q389</f>
        <v>0</v>
      </c>
      <c r="R382" s="580">
        <f aca="true" t="shared" si="57" ref="R382:R392">Q382/N382</f>
        <v>0</v>
      </c>
      <c r="S382" s="580" t="e">
        <f aca="true" t="shared" si="58" ref="S382:S392">Q382/P382</f>
        <v>#DIV/0!</v>
      </c>
      <c r="T382" s="2"/>
    </row>
    <row r="383" spans="1:20" ht="12.75">
      <c r="A383" s="19" t="s">
        <v>325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119">
        <v>422</v>
      </c>
      <c r="L383" s="119" t="s">
        <v>14</v>
      </c>
      <c r="M383" s="119"/>
      <c r="N383" s="264">
        <f>N384+N385+N386+N387+N388</f>
        <v>64440</v>
      </c>
      <c r="O383" s="327">
        <f>O384+O385+O386+O387+O388</f>
        <v>80000</v>
      </c>
      <c r="P383" s="264">
        <f>P384+P385+P386+P387+P388</f>
        <v>0</v>
      </c>
      <c r="Q383" s="468">
        <f>Q384+Q385+Q386+Q387+Q388</f>
        <v>0</v>
      </c>
      <c r="R383" s="580">
        <f t="shared" si="57"/>
        <v>0</v>
      </c>
      <c r="S383" s="580" t="e">
        <f t="shared" si="58"/>
        <v>#DIV/0!</v>
      </c>
      <c r="T383" s="2"/>
    </row>
    <row r="384" spans="1:20" ht="12.75" hidden="1">
      <c r="A384" s="19" t="s">
        <v>325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4">
        <v>4227</v>
      </c>
      <c r="L384" s="104" t="s">
        <v>155</v>
      </c>
      <c r="M384" s="104"/>
      <c r="N384" s="107">
        <v>0</v>
      </c>
      <c r="O384" s="327">
        <v>0</v>
      </c>
      <c r="P384" s="107">
        <v>0</v>
      </c>
      <c r="Q384" s="469">
        <v>0</v>
      </c>
      <c r="R384" s="580" t="e">
        <f t="shared" si="57"/>
        <v>#DIV/0!</v>
      </c>
      <c r="S384" s="580" t="e">
        <f t="shared" si="58"/>
        <v>#DIV/0!</v>
      </c>
      <c r="T384" s="2"/>
    </row>
    <row r="385" spans="1:20" ht="12.75">
      <c r="A385" s="19" t="s">
        <v>325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104">
        <v>4227</v>
      </c>
      <c r="L385" s="104" t="s">
        <v>160</v>
      </c>
      <c r="M385" s="104"/>
      <c r="N385" s="107">
        <v>64440</v>
      </c>
      <c r="O385" s="327">
        <v>80000</v>
      </c>
      <c r="P385" s="107">
        <v>0</v>
      </c>
      <c r="Q385" s="469">
        <v>0</v>
      </c>
      <c r="R385" s="580">
        <f t="shared" si="57"/>
        <v>0</v>
      </c>
      <c r="S385" s="580" t="e">
        <f t="shared" si="58"/>
        <v>#DIV/0!</v>
      </c>
      <c r="T385" s="2"/>
    </row>
    <row r="386" spans="1:20" ht="12.75">
      <c r="A386" s="19" t="s">
        <v>325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4">
        <v>4227</v>
      </c>
      <c r="L386" s="104" t="s">
        <v>165</v>
      </c>
      <c r="M386" s="104"/>
      <c r="N386" s="107">
        <v>0</v>
      </c>
      <c r="O386" s="327">
        <v>0</v>
      </c>
      <c r="P386" s="107">
        <v>0</v>
      </c>
      <c r="Q386" s="469">
        <v>0</v>
      </c>
      <c r="R386" s="580" t="e">
        <f t="shared" si="57"/>
        <v>#DIV/0!</v>
      </c>
      <c r="S386" s="580" t="e">
        <f t="shared" si="58"/>
        <v>#DIV/0!</v>
      </c>
      <c r="T386" s="2"/>
    </row>
    <row r="387" spans="1:20" ht="12.75">
      <c r="A387" s="19" t="s">
        <v>325</v>
      </c>
      <c r="B387" s="1"/>
      <c r="C387" s="1"/>
      <c r="D387" s="1"/>
      <c r="E387" s="1"/>
      <c r="F387" s="1">
        <v>5</v>
      </c>
      <c r="G387" s="1"/>
      <c r="H387" s="1"/>
      <c r="I387" s="1"/>
      <c r="J387" s="1">
        <v>510</v>
      </c>
      <c r="K387" s="104">
        <v>4227</v>
      </c>
      <c r="L387" s="104" t="s">
        <v>164</v>
      </c>
      <c r="M387" s="104"/>
      <c r="N387" s="107">
        <v>0</v>
      </c>
      <c r="O387" s="327">
        <v>0</v>
      </c>
      <c r="P387" s="107">
        <v>0</v>
      </c>
      <c r="Q387" s="469">
        <v>0</v>
      </c>
      <c r="R387" s="580" t="e">
        <f t="shared" si="57"/>
        <v>#DIV/0!</v>
      </c>
      <c r="S387" s="580" t="e">
        <f t="shared" si="58"/>
        <v>#DIV/0!</v>
      </c>
      <c r="T387" s="2"/>
    </row>
    <row r="388" spans="1:20" ht="12.75" hidden="1">
      <c r="A388" s="19" t="s">
        <v>325</v>
      </c>
      <c r="B388" s="1"/>
      <c r="C388" s="1"/>
      <c r="D388" s="1"/>
      <c r="E388" s="1"/>
      <c r="F388" s="1">
        <v>5</v>
      </c>
      <c r="G388" s="1"/>
      <c r="H388" s="1"/>
      <c r="I388" s="1"/>
      <c r="J388" s="1">
        <v>510</v>
      </c>
      <c r="K388" s="142">
        <v>4227</v>
      </c>
      <c r="L388" s="104" t="s">
        <v>162</v>
      </c>
      <c r="M388" s="142"/>
      <c r="N388" s="131">
        <v>0</v>
      </c>
      <c r="O388" s="334">
        <v>0</v>
      </c>
      <c r="P388" s="131">
        <v>0</v>
      </c>
      <c r="Q388" s="472">
        <v>0</v>
      </c>
      <c r="R388" s="580" t="e">
        <f t="shared" si="57"/>
        <v>#DIV/0!</v>
      </c>
      <c r="S388" s="580" t="e">
        <f t="shared" si="58"/>
        <v>#DIV/0!</v>
      </c>
      <c r="T388" s="2"/>
    </row>
    <row r="389" spans="1:20" ht="12.75">
      <c r="A389" s="19" t="s">
        <v>325</v>
      </c>
      <c r="B389" s="1"/>
      <c r="C389" s="1"/>
      <c r="D389" s="1"/>
      <c r="E389" s="1"/>
      <c r="F389" s="1">
        <v>5</v>
      </c>
      <c r="G389" s="1"/>
      <c r="H389" s="1"/>
      <c r="I389" s="1"/>
      <c r="J389" s="1">
        <v>510</v>
      </c>
      <c r="K389" s="273">
        <v>423</v>
      </c>
      <c r="L389" s="273" t="s">
        <v>15</v>
      </c>
      <c r="M389" s="273"/>
      <c r="N389" s="274">
        <f>N390</f>
        <v>196250</v>
      </c>
      <c r="O389" s="334">
        <f>O390</f>
        <v>0</v>
      </c>
      <c r="P389" s="274">
        <f>P390</f>
        <v>0</v>
      </c>
      <c r="Q389" s="478">
        <f>Q390</f>
        <v>0</v>
      </c>
      <c r="R389" s="580">
        <f t="shared" si="57"/>
        <v>0</v>
      </c>
      <c r="S389" s="580" t="e">
        <f>Q389/P389</f>
        <v>#DIV/0!</v>
      </c>
      <c r="T389" s="2"/>
    </row>
    <row r="390" spans="1:20" ht="12.75">
      <c r="A390" s="19" t="s">
        <v>325</v>
      </c>
      <c r="B390" s="1"/>
      <c r="C390" s="1"/>
      <c r="D390" s="1"/>
      <c r="E390" s="1"/>
      <c r="F390" s="1">
        <v>5</v>
      </c>
      <c r="G390" s="1"/>
      <c r="H390" s="1"/>
      <c r="I390" s="1"/>
      <c r="J390" s="1">
        <v>510</v>
      </c>
      <c r="K390" s="142">
        <v>4231</v>
      </c>
      <c r="L390" s="142" t="s">
        <v>515</v>
      </c>
      <c r="M390" s="142"/>
      <c r="N390" s="131">
        <v>196250</v>
      </c>
      <c r="O390" s="334">
        <v>0</v>
      </c>
      <c r="P390" s="131">
        <v>0</v>
      </c>
      <c r="Q390" s="472">
        <v>0</v>
      </c>
      <c r="R390" s="580">
        <f t="shared" si="57"/>
        <v>0</v>
      </c>
      <c r="S390" s="580" t="e">
        <f t="shared" si="58"/>
        <v>#DIV/0!</v>
      </c>
      <c r="T390" s="2"/>
    </row>
    <row r="391" spans="1:20" ht="12.75">
      <c r="A391" s="19" t="s">
        <v>325</v>
      </c>
      <c r="B391" s="1"/>
      <c r="C391" s="1"/>
      <c r="D391" s="1"/>
      <c r="E391" s="1"/>
      <c r="F391" s="1">
        <v>5</v>
      </c>
      <c r="G391" s="1"/>
      <c r="H391" s="1"/>
      <c r="I391" s="1"/>
      <c r="J391" s="1">
        <v>510</v>
      </c>
      <c r="K391" s="273">
        <v>453</v>
      </c>
      <c r="L391" s="273" t="s">
        <v>554</v>
      </c>
      <c r="M391" s="273"/>
      <c r="N391" s="274">
        <f>N392</f>
        <v>22713</v>
      </c>
      <c r="O391" s="334">
        <f>O392</f>
        <v>0</v>
      </c>
      <c r="P391" s="274">
        <f>P392</f>
        <v>0</v>
      </c>
      <c r="Q391" s="478">
        <f>Q392</f>
        <v>0</v>
      </c>
      <c r="R391" s="580">
        <f t="shared" si="57"/>
        <v>0</v>
      </c>
      <c r="S391" s="580" t="e">
        <f t="shared" si="58"/>
        <v>#DIV/0!</v>
      </c>
      <c r="T391" s="2"/>
    </row>
    <row r="392" spans="1:20" ht="13.5" thickBot="1">
      <c r="A392" s="19" t="s">
        <v>325</v>
      </c>
      <c r="B392" s="1"/>
      <c r="C392" s="1"/>
      <c r="D392" s="1"/>
      <c r="E392" s="1"/>
      <c r="F392" s="1">
        <v>5</v>
      </c>
      <c r="G392" s="1"/>
      <c r="H392" s="1"/>
      <c r="I392" s="1"/>
      <c r="J392" s="1">
        <v>510</v>
      </c>
      <c r="K392" s="142">
        <v>4531</v>
      </c>
      <c r="L392" s="142" t="s">
        <v>554</v>
      </c>
      <c r="M392" s="142"/>
      <c r="N392" s="131">
        <v>22713</v>
      </c>
      <c r="O392" s="334">
        <v>0</v>
      </c>
      <c r="P392" s="131">
        <v>0</v>
      </c>
      <c r="Q392" s="472">
        <v>0</v>
      </c>
      <c r="R392" s="580">
        <f t="shared" si="57"/>
        <v>0</v>
      </c>
      <c r="S392" s="580" t="e">
        <f t="shared" si="58"/>
        <v>#DIV/0!</v>
      </c>
      <c r="T392" s="2"/>
    </row>
    <row r="393" spans="1:20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99"/>
      <c r="L393" s="99" t="s">
        <v>124</v>
      </c>
      <c r="M393" s="99"/>
      <c r="N393" s="100">
        <f>N381</f>
        <v>283403</v>
      </c>
      <c r="O393" s="326">
        <f>O381</f>
        <v>80000</v>
      </c>
      <c r="P393" s="100">
        <f>P381</f>
        <v>0</v>
      </c>
      <c r="Q393" s="467">
        <f>Q381</f>
        <v>0</v>
      </c>
      <c r="R393" s="579">
        <f>Q393/N393</f>
        <v>0</v>
      </c>
      <c r="S393" s="579" t="e">
        <f>Q393/P393</f>
        <v>#DIV/0!</v>
      </c>
      <c r="T393" s="2"/>
    </row>
    <row r="394" spans="1:20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47"/>
      <c r="L394" s="47"/>
      <c r="M394" s="47"/>
      <c r="N394" s="48"/>
      <c r="O394" s="311"/>
      <c r="P394" s="48"/>
      <c r="Q394" s="452"/>
      <c r="R394" s="559"/>
      <c r="S394" s="559"/>
      <c r="T394" s="2"/>
    </row>
    <row r="395" spans="1:20" ht="12.75">
      <c r="A395" s="20" t="s">
        <v>329</v>
      </c>
      <c r="B395" s="8"/>
      <c r="C395" s="8"/>
      <c r="D395" s="8"/>
      <c r="E395" s="8"/>
      <c r="F395" s="8"/>
      <c r="G395" s="8"/>
      <c r="H395" s="8"/>
      <c r="I395" s="8"/>
      <c r="J395" s="8"/>
      <c r="K395" s="65" t="s">
        <v>328</v>
      </c>
      <c r="L395" s="662" t="s">
        <v>345</v>
      </c>
      <c r="M395" s="662"/>
      <c r="N395" s="662"/>
      <c r="O395" s="312"/>
      <c r="P395" s="54"/>
      <c r="Q395" s="453"/>
      <c r="R395" s="562"/>
      <c r="S395" s="562"/>
      <c r="T395" s="2"/>
    </row>
    <row r="396" spans="1:20" ht="12.75">
      <c r="A396" s="20" t="s">
        <v>346</v>
      </c>
      <c r="B396" s="8"/>
      <c r="C396" s="8"/>
      <c r="D396" s="8"/>
      <c r="E396" s="8"/>
      <c r="F396" s="8"/>
      <c r="G396" s="8"/>
      <c r="H396" s="8"/>
      <c r="I396" s="8"/>
      <c r="J396" s="8">
        <v>510</v>
      </c>
      <c r="K396" s="65" t="s">
        <v>57</v>
      </c>
      <c r="L396" s="661" t="s">
        <v>345</v>
      </c>
      <c r="M396" s="661"/>
      <c r="N396" s="661"/>
      <c r="O396" s="312"/>
      <c r="P396" s="54"/>
      <c r="Q396" s="453"/>
      <c r="R396" s="562"/>
      <c r="S396" s="562"/>
      <c r="T396" s="2"/>
    </row>
    <row r="397" spans="1:20" ht="12.75">
      <c r="A397" s="19" t="s">
        <v>346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103">
        <v>3</v>
      </c>
      <c r="L397" s="103" t="s">
        <v>0</v>
      </c>
      <c r="M397" s="103"/>
      <c r="N397" s="94">
        <f>N398</f>
        <v>32563</v>
      </c>
      <c r="O397" s="327">
        <f aca="true" t="shared" si="59" ref="O397:Q398">O398</f>
        <v>55000</v>
      </c>
      <c r="P397" s="94">
        <f t="shared" si="59"/>
        <v>6000</v>
      </c>
      <c r="Q397" s="468">
        <f t="shared" si="59"/>
        <v>0</v>
      </c>
      <c r="R397" s="580">
        <f>Q397/N397</f>
        <v>0</v>
      </c>
      <c r="S397" s="580">
        <f>Q397/P397</f>
        <v>0</v>
      </c>
      <c r="T397" s="2"/>
    </row>
    <row r="398" spans="1:20" ht="12.75">
      <c r="A398" s="19" t="s">
        <v>346</v>
      </c>
      <c r="B398" s="1">
        <v>1</v>
      </c>
      <c r="C398" s="1"/>
      <c r="D398" s="1">
        <v>3</v>
      </c>
      <c r="E398" s="1"/>
      <c r="F398" s="1">
        <v>5</v>
      </c>
      <c r="G398" s="1"/>
      <c r="H398" s="1"/>
      <c r="I398" s="1"/>
      <c r="J398" s="1">
        <v>510</v>
      </c>
      <c r="K398" s="104">
        <v>32</v>
      </c>
      <c r="L398" s="105" t="s">
        <v>5</v>
      </c>
      <c r="M398" s="106"/>
      <c r="N398" s="107">
        <f>N399</f>
        <v>32563</v>
      </c>
      <c r="O398" s="327">
        <f t="shared" si="59"/>
        <v>55000</v>
      </c>
      <c r="P398" s="107">
        <f t="shared" si="59"/>
        <v>6000</v>
      </c>
      <c r="Q398" s="469">
        <f t="shared" si="59"/>
        <v>0</v>
      </c>
      <c r="R398" s="580">
        <f aca="true" t="shared" si="60" ref="R398:R403">Q398/N398</f>
        <v>0</v>
      </c>
      <c r="S398" s="580">
        <f aca="true" t="shared" si="61" ref="S398:S403">Q398/P398</f>
        <v>0</v>
      </c>
      <c r="T398" s="2"/>
    </row>
    <row r="399" spans="1:20" ht="12.75">
      <c r="A399" s="19" t="s">
        <v>346</v>
      </c>
      <c r="B399" s="19">
        <v>1</v>
      </c>
      <c r="C399" s="19"/>
      <c r="D399" s="19">
        <v>3</v>
      </c>
      <c r="E399" s="19"/>
      <c r="F399" s="19">
        <v>5</v>
      </c>
      <c r="G399" s="19"/>
      <c r="H399" s="19"/>
      <c r="I399" s="19"/>
      <c r="J399" s="19">
        <v>510</v>
      </c>
      <c r="K399" s="23">
        <v>323</v>
      </c>
      <c r="L399" s="657" t="s">
        <v>394</v>
      </c>
      <c r="M399" s="658"/>
      <c r="N399" s="51">
        <f>N400+N401+N402+N403</f>
        <v>32563</v>
      </c>
      <c r="O399" s="306">
        <f>O400+O401+O402+O403</f>
        <v>55000</v>
      </c>
      <c r="P399" s="51">
        <f>P400+P401+P402+P403</f>
        <v>6000</v>
      </c>
      <c r="Q399" s="445">
        <f>Q400+Q401+Q402+Q403</f>
        <v>0</v>
      </c>
      <c r="R399" s="580">
        <f t="shared" si="60"/>
        <v>0</v>
      </c>
      <c r="S399" s="580">
        <f t="shared" si="61"/>
        <v>0</v>
      </c>
      <c r="T399" s="19"/>
    </row>
    <row r="400" spans="1:20" ht="12.75">
      <c r="A400" s="19" t="s">
        <v>346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104">
        <v>3232</v>
      </c>
      <c r="L400" s="104" t="s">
        <v>126</v>
      </c>
      <c r="M400" s="104"/>
      <c r="N400" s="107">
        <v>32563</v>
      </c>
      <c r="O400" s="327">
        <v>25000</v>
      </c>
      <c r="P400" s="107">
        <v>0</v>
      </c>
      <c r="Q400" s="469">
        <v>0</v>
      </c>
      <c r="R400" s="580">
        <f t="shared" si="60"/>
        <v>0</v>
      </c>
      <c r="S400" s="580" t="e">
        <f t="shared" si="61"/>
        <v>#DIV/0!</v>
      </c>
      <c r="T400" s="2"/>
    </row>
    <row r="401" spans="1:20" ht="12.75">
      <c r="A401" s="19" t="s">
        <v>346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04">
        <v>3232</v>
      </c>
      <c r="L401" s="104" t="s">
        <v>131</v>
      </c>
      <c r="M401" s="104"/>
      <c r="N401" s="107">
        <v>0</v>
      </c>
      <c r="O401" s="327">
        <v>15000</v>
      </c>
      <c r="P401" s="107">
        <v>1000</v>
      </c>
      <c r="Q401" s="469">
        <v>0</v>
      </c>
      <c r="R401" s="580" t="e">
        <f t="shared" si="60"/>
        <v>#DIV/0!</v>
      </c>
      <c r="S401" s="580">
        <f t="shared" si="61"/>
        <v>0</v>
      </c>
      <c r="T401" s="2"/>
    </row>
    <row r="402" spans="1:20" ht="12.75">
      <c r="A402" s="19" t="s">
        <v>346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104">
        <v>3232</v>
      </c>
      <c r="L402" s="104" t="s">
        <v>541</v>
      </c>
      <c r="M402" s="104"/>
      <c r="N402" s="107">
        <v>0</v>
      </c>
      <c r="O402" s="327">
        <v>10000</v>
      </c>
      <c r="P402" s="107">
        <v>0</v>
      </c>
      <c r="Q402" s="469">
        <v>0</v>
      </c>
      <c r="R402" s="580" t="e">
        <f t="shared" si="60"/>
        <v>#DIV/0!</v>
      </c>
      <c r="S402" s="580" t="e">
        <f t="shared" si="61"/>
        <v>#DIV/0!</v>
      </c>
      <c r="T402" s="2"/>
    </row>
    <row r="403" spans="1:20" ht="12.75">
      <c r="A403" s="19" t="s">
        <v>346</v>
      </c>
      <c r="B403" s="1">
        <v>1</v>
      </c>
      <c r="C403" s="1"/>
      <c r="D403" s="1">
        <v>3</v>
      </c>
      <c r="E403" s="1"/>
      <c r="F403" s="1">
        <v>5</v>
      </c>
      <c r="G403" s="1"/>
      <c r="H403" s="1"/>
      <c r="I403" s="1"/>
      <c r="J403" s="1">
        <v>510</v>
      </c>
      <c r="K403" s="104">
        <v>3237</v>
      </c>
      <c r="L403" s="651" t="s">
        <v>347</v>
      </c>
      <c r="M403" s="652"/>
      <c r="N403" s="107">
        <v>0</v>
      </c>
      <c r="O403" s="327">
        <v>5000</v>
      </c>
      <c r="P403" s="107">
        <v>5000</v>
      </c>
      <c r="Q403" s="469">
        <v>0</v>
      </c>
      <c r="R403" s="580" t="e">
        <f t="shared" si="60"/>
        <v>#DIV/0!</v>
      </c>
      <c r="S403" s="580">
        <f t="shared" si="61"/>
        <v>0</v>
      </c>
      <c r="T403" s="2"/>
    </row>
    <row r="404" spans="1:20" ht="12.75" hidden="1">
      <c r="A404" s="19" t="s">
        <v>346</v>
      </c>
      <c r="B404" s="1">
        <v>1</v>
      </c>
      <c r="C404" s="1"/>
      <c r="D404" s="1">
        <v>3</v>
      </c>
      <c r="E404" s="19"/>
      <c r="F404" s="1">
        <v>5</v>
      </c>
      <c r="G404" s="1"/>
      <c r="H404" s="1"/>
      <c r="I404" s="1"/>
      <c r="J404" s="1">
        <v>510</v>
      </c>
      <c r="K404" s="103">
        <v>4</v>
      </c>
      <c r="L404" s="103" t="s">
        <v>1</v>
      </c>
      <c r="M404" s="103"/>
      <c r="N404" s="94">
        <f aca="true" t="shared" si="62" ref="N404:S404">N405</f>
        <v>0</v>
      </c>
      <c r="O404" s="327">
        <f t="shared" si="62"/>
        <v>0</v>
      </c>
      <c r="P404" s="107">
        <f t="shared" si="62"/>
        <v>0</v>
      </c>
      <c r="Q404" s="469">
        <f t="shared" si="62"/>
        <v>0</v>
      </c>
      <c r="R404" s="584">
        <f t="shared" si="62"/>
        <v>0</v>
      </c>
      <c r="S404" s="584">
        <f t="shared" si="62"/>
        <v>0</v>
      </c>
      <c r="T404" s="2"/>
    </row>
    <row r="405" spans="1:20" ht="12.75" hidden="1">
      <c r="A405" s="19" t="s">
        <v>346</v>
      </c>
      <c r="B405" s="1">
        <v>1</v>
      </c>
      <c r="C405" s="1"/>
      <c r="D405" s="1">
        <v>3</v>
      </c>
      <c r="E405" s="1"/>
      <c r="F405" s="1">
        <v>5</v>
      </c>
      <c r="G405" s="1"/>
      <c r="H405" s="1"/>
      <c r="I405" s="1"/>
      <c r="J405" s="1">
        <v>510</v>
      </c>
      <c r="K405" s="104">
        <v>42</v>
      </c>
      <c r="L405" s="104" t="s">
        <v>28</v>
      </c>
      <c r="M405" s="104"/>
      <c r="N405" s="107">
        <f aca="true" t="shared" si="63" ref="N405:S405">N406+N408</f>
        <v>0</v>
      </c>
      <c r="O405" s="327">
        <f t="shared" si="63"/>
        <v>0</v>
      </c>
      <c r="P405" s="107">
        <f t="shared" si="63"/>
        <v>0</v>
      </c>
      <c r="Q405" s="469">
        <f t="shared" si="63"/>
        <v>0</v>
      </c>
      <c r="R405" s="584">
        <f t="shared" si="63"/>
        <v>0</v>
      </c>
      <c r="S405" s="584">
        <f t="shared" si="63"/>
        <v>0</v>
      </c>
      <c r="T405" s="2"/>
    </row>
    <row r="406" spans="1:20" ht="12.75" hidden="1">
      <c r="A406" s="19" t="s">
        <v>346</v>
      </c>
      <c r="B406" s="1">
        <v>1</v>
      </c>
      <c r="C406" s="1"/>
      <c r="D406" s="1">
        <v>3</v>
      </c>
      <c r="E406" s="1"/>
      <c r="F406" s="1">
        <v>5</v>
      </c>
      <c r="G406" s="1"/>
      <c r="H406" s="1"/>
      <c r="I406" s="1"/>
      <c r="J406" s="1">
        <v>510</v>
      </c>
      <c r="K406" s="260">
        <v>421</v>
      </c>
      <c r="L406" s="119" t="s">
        <v>13</v>
      </c>
      <c r="M406" s="119"/>
      <c r="N406" s="263">
        <f aca="true" t="shared" si="64" ref="N406:S406">N407</f>
        <v>0</v>
      </c>
      <c r="O406" s="337">
        <f t="shared" si="64"/>
        <v>0</v>
      </c>
      <c r="P406" s="264">
        <f t="shared" si="64"/>
        <v>0</v>
      </c>
      <c r="Q406" s="468">
        <f t="shared" si="64"/>
        <v>0</v>
      </c>
      <c r="R406" s="592">
        <f t="shared" si="64"/>
        <v>0</v>
      </c>
      <c r="S406" s="592">
        <f t="shared" si="64"/>
        <v>0</v>
      </c>
      <c r="T406" s="2"/>
    </row>
    <row r="407" spans="1:20" ht="12.75" hidden="1">
      <c r="A407" s="19" t="s">
        <v>346</v>
      </c>
      <c r="B407" s="1">
        <v>1</v>
      </c>
      <c r="C407" s="1"/>
      <c r="D407" s="1">
        <v>3</v>
      </c>
      <c r="E407" s="1"/>
      <c r="F407" s="1">
        <v>5</v>
      </c>
      <c r="G407" s="1"/>
      <c r="H407" s="1"/>
      <c r="I407" s="1"/>
      <c r="J407" s="1">
        <v>510</v>
      </c>
      <c r="K407" s="151">
        <v>4214</v>
      </c>
      <c r="L407" s="104" t="s">
        <v>196</v>
      </c>
      <c r="M407" s="104"/>
      <c r="N407" s="154">
        <v>0</v>
      </c>
      <c r="O407" s="337">
        <v>0</v>
      </c>
      <c r="P407" s="107">
        <v>0</v>
      </c>
      <c r="Q407" s="469">
        <v>0</v>
      </c>
      <c r="R407" s="584">
        <v>0</v>
      </c>
      <c r="S407" s="584">
        <v>0</v>
      </c>
      <c r="T407" s="2"/>
    </row>
    <row r="408" spans="1:20" ht="12.75" hidden="1">
      <c r="A408" s="19" t="s">
        <v>346</v>
      </c>
      <c r="B408" s="1">
        <v>1</v>
      </c>
      <c r="C408" s="1"/>
      <c r="D408" s="1">
        <v>3</v>
      </c>
      <c r="E408" s="1"/>
      <c r="F408" s="1">
        <v>5</v>
      </c>
      <c r="G408" s="1"/>
      <c r="H408" s="1"/>
      <c r="I408" s="1"/>
      <c r="J408" s="1">
        <v>510</v>
      </c>
      <c r="K408" s="260">
        <v>426</v>
      </c>
      <c r="L408" s="119" t="s">
        <v>30</v>
      </c>
      <c r="M408" s="119"/>
      <c r="N408" s="263">
        <f aca="true" t="shared" si="65" ref="N408:S408">N409</f>
        <v>0</v>
      </c>
      <c r="O408" s="337">
        <f t="shared" si="65"/>
        <v>0</v>
      </c>
      <c r="P408" s="264">
        <f t="shared" si="65"/>
        <v>0</v>
      </c>
      <c r="Q408" s="468">
        <f t="shared" si="65"/>
        <v>0</v>
      </c>
      <c r="R408" s="592">
        <f t="shared" si="65"/>
        <v>0</v>
      </c>
      <c r="S408" s="592">
        <f t="shared" si="65"/>
        <v>0</v>
      </c>
      <c r="T408" s="2"/>
    </row>
    <row r="409" spans="1:20" ht="12.75" hidden="1">
      <c r="A409" s="19" t="s">
        <v>346</v>
      </c>
      <c r="B409" s="1">
        <v>1</v>
      </c>
      <c r="C409" s="1"/>
      <c r="D409" s="1"/>
      <c r="E409" s="1"/>
      <c r="F409" s="1">
        <v>5</v>
      </c>
      <c r="G409" s="1"/>
      <c r="H409" s="1"/>
      <c r="I409" s="1"/>
      <c r="J409" s="1">
        <v>510</v>
      </c>
      <c r="K409" s="151">
        <v>4264</v>
      </c>
      <c r="L409" s="123" t="s">
        <v>121</v>
      </c>
      <c r="M409" s="162"/>
      <c r="N409" s="154">
        <v>0</v>
      </c>
      <c r="O409" s="337">
        <v>0</v>
      </c>
      <c r="P409" s="107">
        <v>0</v>
      </c>
      <c r="Q409" s="469">
        <v>0</v>
      </c>
      <c r="R409" s="584">
        <v>0</v>
      </c>
      <c r="S409" s="584">
        <v>0</v>
      </c>
      <c r="T409" s="2"/>
    </row>
    <row r="410" spans="1:20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70"/>
      <c r="L410" s="647" t="s">
        <v>212</v>
      </c>
      <c r="M410" s="663"/>
      <c r="N410" s="76">
        <f>N397+N404</f>
        <v>32563</v>
      </c>
      <c r="O410" s="316">
        <f>O397+O404</f>
        <v>55000</v>
      </c>
      <c r="P410" s="76">
        <f>P397+P404</f>
        <v>6000</v>
      </c>
      <c r="Q410" s="457">
        <f>Q397+Q404</f>
        <v>0</v>
      </c>
      <c r="R410" s="571">
        <f>Q410/N410</f>
        <v>0</v>
      </c>
      <c r="S410" s="571">
        <f>Q410/P410</f>
        <v>0</v>
      </c>
      <c r="T410" s="2"/>
    </row>
    <row r="411" spans="1:20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47"/>
      <c r="L411" s="47"/>
      <c r="M411" s="47"/>
      <c r="N411" s="48"/>
      <c r="O411" s="311"/>
      <c r="P411" s="48"/>
      <c r="Q411" s="452"/>
      <c r="R411" s="559"/>
      <c r="S411" s="559"/>
      <c r="T411" s="2"/>
    </row>
    <row r="412" spans="1:20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67" t="s">
        <v>331</v>
      </c>
      <c r="L412" s="640" t="s">
        <v>327</v>
      </c>
      <c r="M412" s="641"/>
      <c r="N412" s="68"/>
      <c r="O412" s="315"/>
      <c r="P412" s="68"/>
      <c r="Q412" s="456"/>
      <c r="R412" s="567"/>
      <c r="S412" s="567"/>
      <c r="T412" s="2"/>
    </row>
    <row r="413" spans="1:20" ht="12.75">
      <c r="A413" s="20" t="s">
        <v>334</v>
      </c>
      <c r="B413" s="8"/>
      <c r="C413" s="8"/>
      <c r="D413" s="8"/>
      <c r="E413" s="8"/>
      <c r="F413" s="8"/>
      <c r="G413" s="8"/>
      <c r="H413" s="8"/>
      <c r="I413" s="8"/>
      <c r="J413" s="8"/>
      <c r="K413" s="65" t="s">
        <v>337</v>
      </c>
      <c r="L413" s="65" t="s">
        <v>417</v>
      </c>
      <c r="M413" s="65"/>
      <c r="N413" s="21"/>
      <c r="O413" s="312"/>
      <c r="P413" s="21"/>
      <c r="Q413" s="465"/>
      <c r="R413" s="578"/>
      <c r="S413" s="578"/>
      <c r="T413" s="2"/>
    </row>
    <row r="414" spans="1:20" ht="12.75">
      <c r="A414" s="19" t="s">
        <v>335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103">
        <v>4</v>
      </c>
      <c r="L414" s="659" t="s">
        <v>330</v>
      </c>
      <c r="M414" s="660"/>
      <c r="N414" s="94">
        <f>N415</f>
        <v>226517</v>
      </c>
      <c r="O414" s="327">
        <f aca="true" t="shared" si="66" ref="O414:Q415">O415</f>
        <v>10050000</v>
      </c>
      <c r="P414" s="94">
        <f t="shared" si="66"/>
        <v>1359000</v>
      </c>
      <c r="Q414" s="468">
        <f t="shared" si="66"/>
        <v>815114</v>
      </c>
      <c r="R414" s="580">
        <f>Q414/N414</f>
        <v>3.59846722321062</v>
      </c>
      <c r="S414" s="580">
        <f>Q414/P414</f>
        <v>0.5997895511405446</v>
      </c>
      <c r="T414" s="2"/>
    </row>
    <row r="415" spans="1:20" ht="12.75">
      <c r="A415" s="19" t="s">
        <v>335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104">
        <v>42</v>
      </c>
      <c r="L415" s="104" t="s">
        <v>29</v>
      </c>
      <c r="M415" s="104"/>
      <c r="N415" s="107">
        <f>N416</f>
        <v>226517</v>
      </c>
      <c r="O415" s="327">
        <f t="shared" si="66"/>
        <v>10050000</v>
      </c>
      <c r="P415" s="107">
        <f t="shared" si="66"/>
        <v>1359000</v>
      </c>
      <c r="Q415" s="469">
        <f t="shared" si="66"/>
        <v>815114</v>
      </c>
      <c r="R415" s="580">
        <f aca="true" t="shared" si="67" ref="R415:R434">Q415/N415</f>
        <v>3.59846722321062</v>
      </c>
      <c r="S415" s="580">
        <f aca="true" t="shared" si="68" ref="S415:S434">Q415/P415</f>
        <v>0.5997895511405446</v>
      </c>
      <c r="T415" s="2"/>
    </row>
    <row r="416" spans="1:20" ht="12.75">
      <c r="A416" s="19" t="s">
        <v>335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119">
        <v>421</v>
      </c>
      <c r="L416" s="119" t="s">
        <v>13</v>
      </c>
      <c r="M416" s="119"/>
      <c r="N416" s="264">
        <f>N417+N418+N419+N420+N421+N422+N423+N424+N425+N426+N427+N428+N429+N430+N432+N433+N434</f>
        <v>226517</v>
      </c>
      <c r="O416" s="327">
        <f>O417+O418+O419+O420+O421+O422+O423+O424+O425+O426+O427+O428+O429+O430+O432+O433+O434+O431</f>
        <v>10050000</v>
      </c>
      <c r="P416" s="264">
        <f>P417+P418+P419+P420+P421+P422+P423+P424+P425+P426+P427+P428+P429+P430+P432+P433+P434+P431</f>
        <v>1359000</v>
      </c>
      <c r="Q416" s="468">
        <f>Q417+Q418+Q419+Q420+Q421+Q422+Q423+Q424+Q425+Q426+Q427+Q428+Q429+Q430+Q432+Q433+Q434+Q431</f>
        <v>815114</v>
      </c>
      <c r="R416" s="580">
        <f t="shared" si="67"/>
        <v>3.59846722321062</v>
      </c>
      <c r="S416" s="580">
        <f t="shared" si="68"/>
        <v>0.5997895511405446</v>
      </c>
      <c r="T416" s="2"/>
    </row>
    <row r="417" spans="1:20" ht="12.75" hidden="1">
      <c r="A417" s="19" t="s">
        <v>335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104">
        <v>4212</v>
      </c>
      <c r="L417" s="104" t="s">
        <v>135</v>
      </c>
      <c r="M417" s="104"/>
      <c r="N417" s="107">
        <v>0</v>
      </c>
      <c r="O417" s="327">
        <v>0</v>
      </c>
      <c r="P417" s="107">
        <v>0</v>
      </c>
      <c r="Q417" s="469">
        <v>0</v>
      </c>
      <c r="R417" s="580" t="e">
        <f t="shared" si="67"/>
        <v>#DIV/0!</v>
      </c>
      <c r="S417" s="580" t="e">
        <f t="shared" si="68"/>
        <v>#DIV/0!</v>
      </c>
      <c r="T417" s="2"/>
    </row>
    <row r="418" spans="1:20" ht="12.75">
      <c r="A418" s="19" t="s">
        <v>335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104">
        <v>4213</v>
      </c>
      <c r="L418" s="105" t="s">
        <v>560</v>
      </c>
      <c r="M418" s="106"/>
      <c r="N418" s="107">
        <v>0</v>
      </c>
      <c r="O418" s="327">
        <v>350000</v>
      </c>
      <c r="P418" s="107">
        <v>655000</v>
      </c>
      <c r="Q418" s="469">
        <v>0</v>
      </c>
      <c r="R418" s="580" t="e">
        <f t="shared" si="67"/>
        <v>#DIV/0!</v>
      </c>
      <c r="S418" s="580">
        <f t="shared" si="68"/>
        <v>0</v>
      </c>
      <c r="T418" s="2"/>
    </row>
    <row r="419" spans="1:20" ht="12.75">
      <c r="A419" s="19" t="s">
        <v>335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104">
        <v>4213</v>
      </c>
      <c r="L419" s="105" t="s">
        <v>520</v>
      </c>
      <c r="M419" s="106"/>
      <c r="N419" s="107">
        <v>0</v>
      </c>
      <c r="O419" s="327">
        <v>0</v>
      </c>
      <c r="P419" s="107">
        <v>0</v>
      </c>
      <c r="Q419" s="469">
        <v>0</v>
      </c>
      <c r="R419" s="580" t="e">
        <f t="shared" si="67"/>
        <v>#DIV/0!</v>
      </c>
      <c r="S419" s="580" t="e">
        <f t="shared" si="68"/>
        <v>#DIV/0!</v>
      </c>
      <c r="T419" s="2"/>
    </row>
    <row r="420" spans="1:20" ht="12.75">
      <c r="A420" s="19" t="s">
        <v>335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104">
        <v>4213</v>
      </c>
      <c r="L420" s="105" t="s">
        <v>543</v>
      </c>
      <c r="M420" s="106"/>
      <c r="N420" s="107">
        <v>226517</v>
      </c>
      <c r="O420" s="327">
        <v>1000000</v>
      </c>
      <c r="P420" s="107">
        <v>450000</v>
      </c>
      <c r="Q420" s="469">
        <v>676664</v>
      </c>
      <c r="R420" s="580">
        <f t="shared" si="67"/>
        <v>2.9872548197265547</v>
      </c>
      <c r="S420" s="580">
        <f t="shared" si="68"/>
        <v>1.5036977777777778</v>
      </c>
      <c r="T420" s="2"/>
    </row>
    <row r="421" spans="1:20" ht="12.75">
      <c r="A421" s="19" t="s">
        <v>335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104">
        <v>4213</v>
      </c>
      <c r="L421" s="105" t="s">
        <v>159</v>
      </c>
      <c r="M421" s="106"/>
      <c r="N421" s="107">
        <v>0</v>
      </c>
      <c r="O421" s="327">
        <v>0</v>
      </c>
      <c r="P421" s="107">
        <v>0</v>
      </c>
      <c r="Q421" s="469">
        <v>0</v>
      </c>
      <c r="R421" s="580" t="e">
        <f t="shared" si="67"/>
        <v>#DIV/0!</v>
      </c>
      <c r="S421" s="580" t="e">
        <f t="shared" si="68"/>
        <v>#DIV/0!</v>
      </c>
      <c r="T421" s="2"/>
    </row>
    <row r="422" spans="1:20" ht="12.75">
      <c r="A422" s="19" t="s">
        <v>335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104">
        <v>4213</v>
      </c>
      <c r="L422" s="104" t="s">
        <v>557</v>
      </c>
      <c r="M422" s="104"/>
      <c r="N422" s="107">
        <v>0</v>
      </c>
      <c r="O422" s="327">
        <v>100000</v>
      </c>
      <c r="P422" s="107">
        <v>114000</v>
      </c>
      <c r="Q422" s="469">
        <v>0</v>
      </c>
      <c r="R422" s="580" t="e">
        <f t="shared" si="67"/>
        <v>#DIV/0!</v>
      </c>
      <c r="S422" s="580">
        <f t="shared" si="68"/>
        <v>0</v>
      </c>
      <c r="T422" s="2"/>
    </row>
    <row r="423" spans="1:20" ht="12.75">
      <c r="A423" s="19" t="s">
        <v>335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451</v>
      </c>
      <c r="K423" s="104">
        <v>4213</v>
      </c>
      <c r="L423" s="104" t="s">
        <v>562</v>
      </c>
      <c r="M423" s="104"/>
      <c r="N423" s="107">
        <v>0</v>
      </c>
      <c r="O423" s="327">
        <v>300000</v>
      </c>
      <c r="P423" s="107">
        <v>0</v>
      </c>
      <c r="Q423" s="469">
        <v>0</v>
      </c>
      <c r="R423" s="580" t="e">
        <f t="shared" si="67"/>
        <v>#DIV/0!</v>
      </c>
      <c r="S423" s="580" t="e">
        <f t="shared" si="68"/>
        <v>#DIV/0!</v>
      </c>
      <c r="T423" s="2"/>
    </row>
    <row r="424" spans="1:20" ht="12.75">
      <c r="A424" s="19" t="s">
        <v>335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451</v>
      </c>
      <c r="K424" s="104">
        <v>4213</v>
      </c>
      <c r="L424" s="104" t="s">
        <v>163</v>
      </c>
      <c r="M424" s="104"/>
      <c r="N424" s="107">
        <v>0</v>
      </c>
      <c r="O424" s="327">
        <v>0</v>
      </c>
      <c r="P424" s="107">
        <v>0</v>
      </c>
      <c r="Q424" s="469">
        <v>0</v>
      </c>
      <c r="R424" s="580" t="e">
        <f t="shared" si="67"/>
        <v>#DIV/0!</v>
      </c>
      <c r="S424" s="580" t="e">
        <f t="shared" si="68"/>
        <v>#DIV/0!</v>
      </c>
      <c r="T424" s="2"/>
    </row>
    <row r="425" spans="1:20" ht="12.75">
      <c r="A425" s="19" t="s">
        <v>335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451</v>
      </c>
      <c r="K425" s="104">
        <v>4213</v>
      </c>
      <c r="L425" s="120" t="s">
        <v>395</v>
      </c>
      <c r="M425" s="104"/>
      <c r="N425" s="107">
        <v>0</v>
      </c>
      <c r="O425" s="327">
        <v>0</v>
      </c>
      <c r="P425" s="107">
        <v>0</v>
      </c>
      <c r="Q425" s="469">
        <v>0</v>
      </c>
      <c r="R425" s="580" t="e">
        <f t="shared" si="67"/>
        <v>#DIV/0!</v>
      </c>
      <c r="S425" s="580" t="e">
        <f t="shared" si="68"/>
        <v>#DIV/0!</v>
      </c>
      <c r="T425" s="2"/>
    </row>
    <row r="426" spans="1:20" ht="12.75">
      <c r="A426" s="19" t="s">
        <v>335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451</v>
      </c>
      <c r="K426" s="104">
        <v>4213</v>
      </c>
      <c r="L426" s="120" t="s">
        <v>396</v>
      </c>
      <c r="M426" s="104"/>
      <c r="N426" s="107">
        <v>0</v>
      </c>
      <c r="O426" s="327">
        <v>0</v>
      </c>
      <c r="P426" s="107">
        <v>0</v>
      </c>
      <c r="Q426" s="469">
        <v>0</v>
      </c>
      <c r="R426" s="580" t="e">
        <f t="shared" si="67"/>
        <v>#DIV/0!</v>
      </c>
      <c r="S426" s="580" t="e">
        <f t="shared" si="68"/>
        <v>#DIV/0!</v>
      </c>
      <c r="T426" s="2"/>
    </row>
    <row r="427" spans="1:20" ht="12.75">
      <c r="A427" s="19" t="s">
        <v>335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451</v>
      </c>
      <c r="K427" s="104">
        <v>4214</v>
      </c>
      <c r="L427" s="143" t="s">
        <v>547</v>
      </c>
      <c r="M427" s="106"/>
      <c r="N427" s="107">
        <v>0</v>
      </c>
      <c r="O427" s="327">
        <v>0</v>
      </c>
      <c r="P427" s="107">
        <v>70000</v>
      </c>
      <c r="Q427" s="469">
        <v>138450</v>
      </c>
      <c r="R427" s="580" t="e">
        <f t="shared" si="67"/>
        <v>#DIV/0!</v>
      </c>
      <c r="S427" s="580">
        <f t="shared" si="68"/>
        <v>1.9778571428571428</v>
      </c>
      <c r="T427" s="2"/>
    </row>
    <row r="428" spans="1:20" ht="12.75">
      <c r="A428" s="19" t="s">
        <v>335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451</v>
      </c>
      <c r="K428" s="104">
        <v>4214</v>
      </c>
      <c r="L428" s="143" t="s">
        <v>544</v>
      </c>
      <c r="M428" s="106"/>
      <c r="N428" s="107">
        <v>0</v>
      </c>
      <c r="O428" s="327">
        <v>4000000</v>
      </c>
      <c r="P428" s="107">
        <v>70000</v>
      </c>
      <c r="Q428" s="469">
        <v>0</v>
      </c>
      <c r="R428" s="580" t="e">
        <f t="shared" si="67"/>
        <v>#DIV/0!</v>
      </c>
      <c r="S428" s="580">
        <f t="shared" si="68"/>
        <v>0</v>
      </c>
      <c r="T428" s="2"/>
    </row>
    <row r="429" spans="1:20" ht="12.75">
      <c r="A429" s="19" t="s">
        <v>335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04">
        <v>4214</v>
      </c>
      <c r="L429" s="651" t="s">
        <v>545</v>
      </c>
      <c r="M429" s="652"/>
      <c r="N429" s="107">
        <v>0</v>
      </c>
      <c r="O429" s="328">
        <v>0</v>
      </c>
      <c r="P429" s="107">
        <v>0</v>
      </c>
      <c r="Q429" s="469">
        <v>0</v>
      </c>
      <c r="R429" s="580" t="e">
        <f t="shared" si="67"/>
        <v>#DIV/0!</v>
      </c>
      <c r="S429" s="580" t="e">
        <f t="shared" si="68"/>
        <v>#DIV/0!</v>
      </c>
      <c r="T429" s="2"/>
    </row>
    <row r="430" spans="1:20" ht="12.75">
      <c r="A430" s="19" t="s">
        <v>335</v>
      </c>
      <c r="B430" s="1"/>
      <c r="C430" s="1"/>
      <c r="D430" s="1"/>
      <c r="E430" s="1"/>
      <c r="F430" s="1">
        <v>5</v>
      </c>
      <c r="G430" s="1"/>
      <c r="H430" s="1"/>
      <c r="I430" s="1"/>
      <c r="J430" s="1">
        <v>630</v>
      </c>
      <c r="K430" s="104">
        <v>4214</v>
      </c>
      <c r="L430" s="651" t="s">
        <v>546</v>
      </c>
      <c r="M430" s="652"/>
      <c r="N430" s="107">
        <v>0</v>
      </c>
      <c r="O430" s="327">
        <v>250000</v>
      </c>
      <c r="P430" s="107">
        <v>0</v>
      </c>
      <c r="Q430" s="469">
        <v>0</v>
      </c>
      <c r="R430" s="580" t="e">
        <f t="shared" si="67"/>
        <v>#DIV/0!</v>
      </c>
      <c r="S430" s="580" t="e">
        <f t="shared" si="68"/>
        <v>#DIV/0!</v>
      </c>
      <c r="T430" s="2"/>
    </row>
    <row r="431" spans="1:20" ht="12.75">
      <c r="A431" s="19" t="s">
        <v>335</v>
      </c>
      <c r="B431" s="1"/>
      <c r="C431" s="1"/>
      <c r="D431" s="1"/>
      <c r="E431" s="1"/>
      <c r="F431" s="1"/>
      <c r="G431" s="1"/>
      <c r="H431" s="1"/>
      <c r="I431" s="1"/>
      <c r="J431" s="1"/>
      <c r="K431" s="142">
        <v>4214</v>
      </c>
      <c r="L431" s="218" t="s">
        <v>551</v>
      </c>
      <c r="M431" s="287"/>
      <c r="N431" s="131">
        <v>0</v>
      </c>
      <c r="O431" s="334">
        <v>0</v>
      </c>
      <c r="P431" s="131">
        <v>0</v>
      </c>
      <c r="Q431" s="472">
        <v>0</v>
      </c>
      <c r="R431" s="580" t="e">
        <f t="shared" si="67"/>
        <v>#DIV/0!</v>
      </c>
      <c r="S431" s="580" t="e">
        <f t="shared" si="68"/>
        <v>#DIV/0!</v>
      </c>
      <c r="T431" s="2"/>
    </row>
    <row r="432" spans="1:20" ht="12.75">
      <c r="A432" s="19" t="s">
        <v>335</v>
      </c>
      <c r="B432" s="1"/>
      <c r="C432" s="1"/>
      <c r="D432" s="1"/>
      <c r="E432" s="1"/>
      <c r="F432" s="1">
        <v>5</v>
      </c>
      <c r="G432" s="1"/>
      <c r="H432" s="1"/>
      <c r="I432" s="1"/>
      <c r="J432" s="1">
        <v>630</v>
      </c>
      <c r="K432" s="142">
        <v>4214</v>
      </c>
      <c r="L432" s="286" t="s">
        <v>555</v>
      </c>
      <c r="M432" s="287"/>
      <c r="N432" s="131">
        <v>0</v>
      </c>
      <c r="O432" s="334">
        <v>3000000</v>
      </c>
      <c r="P432" s="131">
        <v>0</v>
      </c>
      <c r="Q432" s="472">
        <v>0</v>
      </c>
      <c r="R432" s="580" t="e">
        <f t="shared" si="67"/>
        <v>#DIV/0!</v>
      </c>
      <c r="S432" s="580" t="e">
        <f t="shared" si="68"/>
        <v>#DIV/0!</v>
      </c>
      <c r="T432" s="2"/>
    </row>
    <row r="433" spans="1:20" ht="12.75">
      <c r="A433" s="19" t="s">
        <v>335</v>
      </c>
      <c r="B433" s="1"/>
      <c r="C433" s="1"/>
      <c r="D433" s="1"/>
      <c r="E433" s="1"/>
      <c r="F433" s="1">
        <v>5</v>
      </c>
      <c r="G433" s="1"/>
      <c r="H433" s="1"/>
      <c r="I433" s="1"/>
      <c r="J433" s="1">
        <v>630</v>
      </c>
      <c r="K433" s="142">
        <v>4214</v>
      </c>
      <c r="L433" s="651" t="s">
        <v>333</v>
      </c>
      <c r="M433" s="652"/>
      <c r="N433" s="131">
        <v>0</v>
      </c>
      <c r="O433" s="334">
        <v>1000000</v>
      </c>
      <c r="P433" s="131">
        <v>0</v>
      </c>
      <c r="Q433" s="472">
        <v>0</v>
      </c>
      <c r="R433" s="580" t="e">
        <f t="shared" si="67"/>
        <v>#DIV/0!</v>
      </c>
      <c r="S433" s="580" t="e">
        <f t="shared" si="68"/>
        <v>#DIV/0!</v>
      </c>
      <c r="T433" s="2"/>
    </row>
    <row r="434" spans="1:20" ht="13.5" thickBot="1">
      <c r="A434" s="19"/>
      <c r="B434" s="1"/>
      <c r="C434" s="1"/>
      <c r="D434" s="1"/>
      <c r="E434" s="1"/>
      <c r="F434" s="1"/>
      <c r="G434" s="1"/>
      <c r="H434" s="1"/>
      <c r="I434" s="1"/>
      <c r="J434" s="1"/>
      <c r="K434" s="142">
        <v>4214</v>
      </c>
      <c r="L434" s="289" t="s">
        <v>196</v>
      </c>
      <c r="M434" s="290"/>
      <c r="N434" s="131">
        <v>0</v>
      </c>
      <c r="O434" s="334">
        <v>50000</v>
      </c>
      <c r="P434" s="131">
        <v>0</v>
      </c>
      <c r="Q434" s="472">
        <v>0</v>
      </c>
      <c r="R434" s="580" t="e">
        <f t="shared" si="67"/>
        <v>#DIV/0!</v>
      </c>
      <c r="S434" s="580" t="e">
        <f t="shared" si="68"/>
        <v>#DIV/0!</v>
      </c>
      <c r="T434" s="2"/>
    </row>
    <row r="435" spans="1:20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99"/>
      <c r="L435" s="99" t="s">
        <v>124</v>
      </c>
      <c r="M435" s="99"/>
      <c r="N435" s="100">
        <f>N414</f>
        <v>226517</v>
      </c>
      <c r="O435" s="326">
        <f>O414</f>
        <v>10050000</v>
      </c>
      <c r="P435" s="100">
        <f>P414</f>
        <v>1359000</v>
      </c>
      <c r="Q435" s="467">
        <f>Q414</f>
        <v>815114</v>
      </c>
      <c r="R435" s="579">
        <f>Q435/N435</f>
        <v>3.59846722321062</v>
      </c>
      <c r="S435" s="579">
        <f>Q435/P435</f>
        <v>0.5997895511405446</v>
      </c>
      <c r="T435" s="2"/>
    </row>
    <row r="436" spans="1:20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47"/>
      <c r="L436" s="47"/>
      <c r="M436" s="47"/>
      <c r="N436" s="48"/>
      <c r="O436" s="311"/>
      <c r="P436" s="48"/>
      <c r="Q436" s="452"/>
      <c r="R436" s="559"/>
      <c r="S436" s="559"/>
      <c r="T436" s="2"/>
    </row>
    <row r="437" spans="1:20" ht="12.75">
      <c r="A437" s="20" t="s">
        <v>343</v>
      </c>
      <c r="B437" s="8"/>
      <c r="C437" s="8"/>
      <c r="D437" s="8"/>
      <c r="E437" s="8"/>
      <c r="F437" s="8"/>
      <c r="G437" s="8"/>
      <c r="H437" s="8"/>
      <c r="I437" s="8"/>
      <c r="J437" s="8"/>
      <c r="K437" s="67" t="s">
        <v>340</v>
      </c>
      <c r="L437" s="640" t="s">
        <v>332</v>
      </c>
      <c r="M437" s="641"/>
      <c r="N437" s="68"/>
      <c r="O437" s="315"/>
      <c r="P437" s="68"/>
      <c r="Q437" s="456"/>
      <c r="R437" s="567"/>
      <c r="S437" s="567"/>
      <c r="T437" s="2"/>
    </row>
    <row r="438" spans="1:20" ht="12.75">
      <c r="A438" s="20" t="s">
        <v>344</v>
      </c>
      <c r="B438" s="20"/>
      <c r="C438" s="20"/>
      <c r="D438" s="20"/>
      <c r="E438" s="20"/>
      <c r="F438" s="20"/>
      <c r="G438" s="20"/>
      <c r="H438" s="20"/>
      <c r="I438" s="20"/>
      <c r="J438" s="20">
        <v>640</v>
      </c>
      <c r="K438" s="65" t="s">
        <v>338</v>
      </c>
      <c r="L438" s="20" t="s">
        <v>418</v>
      </c>
      <c r="M438" s="20"/>
      <c r="N438" s="163"/>
      <c r="O438" s="312"/>
      <c r="P438" s="163"/>
      <c r="Q438" s="465"/>
      <c r="R438" s="593"/>
      <c r="S438" s="593"/>
      <c r="T438" s="2"/>
    </row>
    <row r="439" spans="1:20" ht="12.75">
      <c r="A439" s="19" t="s">
        <v>344</v>
      </c>
      <c r="B439" s="1"/>
      <c r="C439" s="1"/>
      <c r="D439" s="1"/>
      <c r="E439" s="1"/>
      <c r="F439" s="1">
        <v>5</v>
      </c>
      <c r="G439" s="1"/>
      <c r="H439" s="1"/>
      <c r="I439" s="1"/>
      <c r="J439" s="1">
        <v>640</v>
      </c>
      <c r="K439" s="103">
        <v>4</v>
      </c>
      <c r="L439" s="103" t="s">
        <v>1</v>
      </c>
      <c r="M439" s="103"/>
      <c r="N439" s="94">
        <f>N440</f>
        <v>0</v>
      </c>
      <c r="O439" s="327">
        <f aca="true" t="shared" si="69" ref="O439:Q441">O440</f>
        <v>0</v>
      </c>
      <c r="P439" s="94">
        <f t="shared" si="69"/>
        <v>0</v>
      </c>
      <c r="Q439" s="468">
        <f t="shared" si="69"/>
        <v>0</v>
      </c>
      <c r="R439" s="580" t="e">
        <f>Q439/N439</f>
        <v>#DIV/0!</v>
      </c>
      <c r="S439" s="580" t="e">
        <f>Q439/P439</f>
        <v>#DIV/0!</v>
      </c>
      <c r="T439" s="2"/>
    </row>
    <row r="440" spans="1:20" ht="12.75">
      <c r="A440" s="19" t="s">
        <v>344</v>
      </c>
      <c r="B440" s="1"/>
      <c r="C440" s="1"/>
      <c r="D440" s="1"/>
      <c r="E440" s="1"/>
      <c r="F440" s="1">
        <v>5</v>
      </c>
      <c r="G440" s="1"/>
      <c r="H440" s="1"/>
      <c r="I440" s="1"/>
      <c r="J440" s="1">
        <v>640</v>
      </c>
      <c r="K440" s="104">
        <v>42</v>
      </c>
      <c r="L440" s="104" t="s">
        <v>28</v>
      </c>
      <c r="M440" s="104"/>
      <c r="N440" s="107">
        <f>N441</f>
        <v>0</v>
      </c>
      <c r="O440" s="327">
        <f t="shared" si="69"/>
        <v>0</v>
      </c>
      <c r="P440" s="107">
        <f t="shared" si="69"/>
        <v>0</v>
      </c>
      <c r="Q440" s="469">
        <f t="shared" si="69"/>
        <v>0</v>
      </c>
      <c r="R440" s="580" t="e">
        <f>Q440/N440</f>
        <v>#DIV/0!</v>
      </c>
      <c r="S440" s="580" t="e">
        <f>Q440/P440</f>
        <v>#DIV/0!</v>
      </c>
      <c r="T440" s="2"/>
    </row>
    <row r="441" spans="1:20" ht="12.75">
      <c r="A441" s="19" t="s">
        <v>344</v>
      </c>
      <c r="B441" s="1"/>
      <c r="C441" s="1"/>
      <c r="D441" s="1"/>
      <c r="E441" s="1"/>
      <c r="F441" s="1">
        <v>5</v>
      </c>
      <c r="G441" s="1"/>
      <c r="H441" s="1"/>
      <c r="I441" s="1"/>
      <c r="J441" s="1">
        <v>640</v>
      </c>
      <c r="K441" s="119">
        <v>421</v>
      </c>
      <c r="L441" s="119" t="s">
        <v>13</v>
      </c>
      <c r="M441" s="119"/>
      <c r="N441" s="264">
        <f>N442</f>
        <v>0</v>
      </c>
      <c r="O441" s="327">
        <f t="shared" si="69"/>
        <v>0</v>
      </c>
      <c r="P441" s="264">
        <f t="shared" si="69"/>
        <v>0</v>
      </c>
      <c r="Q441" s="468">
        <f t="shared" si="69"/>
        <v>0</v>
      </c>
      <c r="R441" s="580" t="e">
        <f>Q441/N441</f>
        <v>#DIV/0!</v>
      </c>
      <c r="S441" s="580" t="e">
        <f>Q441/P441</f>
        <v>#DIV/0!</v>
      </c>
      <c r="T441" s="19"/>
    </row>
    <row r="442" spans="1:20" ht="13.5" thickBot="1">
      <c r="A442" s="19" t="s">
        <v>344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640</v>
      </c>
      <c r="K442" s="104">
        <v>4214</v>
      </c>
      <c r="L442" s="120" t="s">
        <v>336</v>
      </c>
      <c r="M442" s="108"/>
      <c r="N442" s="107">
        <v>0</v>
      </c>
      <c r="O442" s="327">
        <v>0</v>
      </c>
      <c r="P442" s="107">
        <v>0</v>
      </c>
      <c r="Q442" s="469">
        <v>0</v>
      </c>
      <c r="R442" s="580" t="e">
        <f>Q442/N442</f>
        <v>#DIV/0!</v>
      </c>
      <c r="S442" s="580" t="e">
        <f>Q442/P442</f>
        <v>#DIV/0!</v>
      </c>
      <c r="T442" s="2"/>
    </row>
    <row r="443" spans="1:20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99"/>
      <c r="L443" s="99" t="s">
        <v>124</v>
      </c>
      <c r="M443" s="99"/>
      <c r="N443" s="100">
        <f>N439</f>
        <v>0</v>
      </c>
      <c r="O443" s="326">
        <f>O439</f>
        <v>0</v>
      </c>
      <c r="P443" s="100">
        <f>P439</f>
        <v>0</v>
      </c>
      <c r="Q443" s="467">
        <f>Q439</f>
        <v>0</v>
      </c>
      <c r="R443" s="579" t="e">
        <f>Q443/N443</f>
        <v>#DIV/0!</v>
      </c>
      <c r="S443" s="579" t="e">
        <f>Q443/P443</f>
        <v>#DIV/0!</v>
      </c>
      <c r="T443" s="2"/>
    </row>
    <row r="444" spans="1:20" ht="12.75">
      <c r="A444" s="1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73"/>
      <c r="O444" s="311"/>
      <c r="P444" s="73"/>
      <c r="Q444" s="479"/>
      <c r="R444" s="569"/>
      <c r="S444" s="569"/>
      <c r="T444" s="46"/>
    </row>
    <row r="445" spans="1:20" ht="12.75">
      <c r="A445" s="79"/>
      <c r="B445" s="127"/>
      <c r="C445" s="127"/>
      <c r="D445" s="127"/>
      <c r="E445" s="127"/>
      <c r="F445" s="127"/>
      <c r="G445" s="127"/>
      <c r="H445" s="127"/>
      <c r="I445" s="127"/>
      <c r="J445" s="127"/>
      <c r="K445" s="67" t="s">
        <v>348</v>
      </c>
      <c r="L445" s="66" t="s">
        <v>339</v>
      </c>
      <c r="M445" s="66"/>
      <c r="N445" s="129"/>
      <c r="O445" s="315"/>
      <c r="P445" s="129"/>
      <c r="Q445" s="476"/>
      <c r="R445" s="586"/>
      <c r="S445" s="586"/>
      <c r="T445" s="46"/>
    </row>
    <row r="446" spans="1:20" ht="12.75">
      <c r="A446" s="79" t="s">
        <v>349</v>
      </c>
      <c r="B446" s="127"/>
      <c r="C446" s="127"/>
      <c r="D446" s="127"/>
      <c r="E446" s="127"/>
      <c r="F446" s="127"/>
      <c r="G446" s="127"/>
      <c r="H446" s="127"/>
      <c r="I446" s="127"/>
      <c r="J446" s="127"/>
      <c r="K446" s="67" t="s">
        <v>338</v>
      </c>
      <c r="L446" s="164" t="s">
        <v>419</v>
      </c>
      <c r="M446" s="164"/>
      <c r="N446" s="129"/>
      <c r="O446" s="315"/>
      <c r="P446" s="129"/>
      <c r="Q446" s="476"/>
      <c r="R446" s="586"/>
      <c r="S446" s="586"/>
      <c r="T446" s="46"/>
    </row>
    <row r="447" spans="1:20" ht="12.75">
      <c r="A447" s="19" t="s">
        <v>350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103">
        <v>3</v>
      </c>
      <c r="L447" s="119" t="s">
        <v>0</v>
      </c>
      <c r="M447" s="119"/>
      <c r="N447" s="264">
        <f>N448</f>
        <v>422266</v>
      </c>
      <c r="O447" s="327">
        <f aca="true" t="shared" si="70" ref="O447:Q448">O448</f>
        <v>0</v>
      </c>
      <c r="P447" s="264">
        <f t="shared" si="70"/>
        <v>0</v>
      </c>
      <c r="Q447" s="468">
        <f t="shared" si="70"/>
        <v>0</v>
      </c>
      <c r="R447" s="592">
        <f>Q447/N447</f>
        <v>0</v>
      </c>
      <c r="S447" s="592" t="e">
        <f>Q447/P447</f>
        <v>#DIV/0!</v>
      </c>
      <c r="T447" s="19"/>
    </row>
    <row r="448" spans="1:20" ht="12.75">
      <c r="A448" s="19" t="s">
        <v>350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103">
        <v>32</v>
      </c>
      <c r="L448" s="120" t="s">
        <v>5</v>
      </c>
      <c r="M448" s="120"/>
      <c r="N448" s="276">
        <f>N449</f>
        <v>422266</v>
      </c>
      <c r="O448" s="327">
        <f t="shared" si="70"/>
        <v>0</v>
      </c>
      <c r="P448" s="276">
        <f t="shared" si="70"/>
        <v>0</v>
      </c>
      <c r="Q448" s="469">
        <f t="shared" si="70"/>
        <v>0</v>
      </c>
      <c r="R448" s="592">
        <f aca="true" t="shared" si="71" ref="R448:R466">Q448/N448</f>
        <v>0</v>
      </c>
      <c r="S448" s="592" t="e">
        <f aca="true" t="shared" si="72" ref="S448:S465">Q448/P448</f>
        <v>#DIV/0!</v>
      </c>
      <c r="T448" s="19"/>
    </row>
    <row r="449" spans="1:20" ht="12.75">
      <c r="A449" s="19" t="s">
        <v>350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103">
        <v>323</v>
      </c>
      <c r="L449" s="103" t="s">
        <v>7</v>
      </c>
      <c r="M449" s="103"/>
      <c r="N449" s="107">
        <f>N450+N451+N452+N453+N454</f>
        <v>422266</v>
      </c>
      <c r="O449" s="107">
        <f>O450+O451+O452+O453+O454</f>
        <v>0</v>
      </c>
      <c r="P449" s="107">
        <f>P450+P451+P452+P453+P454</f>
        <v>0</v>
      </c>
      <c r="Q449" s="469">
        <f>Q450+Q451+Q452+Q453+Q454</f>
        <v>0</v>
      </c>
      <c r="R449" s="592">
        <f t="shared" si="71"/>
        <v>0</v>
      </c>
      <c r="S449" s="592" t="e">
        <f t="shared" si="72"/>
        <v>#DIV/0!</v>
      </c>
      <c r="T449" s="19"/>
    </row>
    <row r="450" spans="1:20" ht="12.75">
      <c r="A450" s="19" t="s">
        <v>350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120">
        <v>3237</v>
      </c>
      <c r="L450" s="120" t="s">
        <v>516</v>
      </c>
      <c r="M450" s="120"/>
      <c r="N450" s="276">
        <v>119203</v>
      </c>
      <c r="O450" s="327">
        <v>0</v>
      </c>
      <c r="P450" s="276">
        <v>0</v>
      </c>
      <c r="Q450" s="469">
        <v>0</v>
      </c>
      <c r="R450" s="592">
        <f t="shared" si="71"/>
        <v>0</v>
      </c>
      <c r="S450" s="592" t="e">
        <f t="shared" si="72"/>
        <v>#DIV/0!</v>
      </c>
      <c r="T450" s="19"/>
    </row>
    <row r="451" spans="1:20" ht="12.75">
      <c r="A451" s="19" t="s">
        <v>350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120">
        <v>3237</v>
      </c>
      <c r="L451" s="120" t="s">
        <v>419</v>
      </c>
      <c r="M451" s="120"/>
      <c r="N451" s="276">
        <v>212313</v>
      </c>
      <c r="O451" s="327">
        <v>0</v>
      </c>
      <c r="P451" s="276">
        <v>0</v>
      </c>
      <c r="Q451" s="469">
        <v>0</v>
      </c>
      <c r="R451" s="592">
        <f t="shared" si="71"/>
        <v>0</v>
      </c>
      <c r="S451" s="592" t="e">
        <f t="shared" si="72"/>
        <v>#DIV/0!</v>
      </c>
      <c r="T451" s="19"/>
    </row>
    <row r="452" spans="1:20" ht="12.75">
      <c r="A452" s="19" t="s">
        <v>350</v>
      </c>
      <c r="B452" s="1"/>
      <c r="C452" s="1"/>
      <c r="D452" s="1"/>
      <c r="E452" s="1"/>
      <c r="F452" s="1">
        <v>5</v>
      </c>
      <c r="G452" s="1"/>
      <c r="H452" s="1"/>
      <c r="I452" s="1"/>
      <c r="J452" s="1">
        <v>650</v>
      </c>
      <c r="K452" s="120">
        <v>3237</v>
      </c>
      <c r="L452" s="120" t="s">
        <v>517</v>
      </c>
      <c r="M452" s="120"/>
      <c r="N452" s="276">
        <v>0</v>
      </c>
      <c r="O452" s="327">
        <v>0</v>
      </c>
      <c r="P452" s="276">
        <v>0</v>
      </c>
      <c r="Q452" s="469">
        <v>0</v>
      </c>
      <c r="R452" s="592" t="e">
        <f t="shared" si="71"/>
        <v>#DIV/0!</v>
      </c>
      <c r="S452" s="592" t="e">
        <f t="shared" si="72"/>
        <v>#DIV/0!</v>
      </c>
      <c r="T452" s="19"/>
    </row>
    <row r="453" spans="1:20" ht="12.75">
      <c r="A453" s="19" t="s">
        <v>350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20">
        <v>3237</v>
      </c>
      <c r="L453" s="120" t="s">
        <v>518</v>
      </c>
      <c r="M453" s="120"/>
      <c r="N453" s="276">
        <v>14250</v>
      </c>
      <c r="O453" s="327">
        <v>0</v>
      </c>
      <c r="P453" s="276">
        <v>0</v>
      </c>
      <c r="Q453" s="469">
        <v>0</v>
      </c>
      <c r="R453" s="592">
        <f t="shared" si="71"/>
        <v>0</v>
      </c>
      <c r="S453" s="592" t="e">
        <f t="shared" si="72"/>
        <v>#DIV/0!</v>
      </c>
      <c r="T453" s="19"/>
    </row>
    <row r="454" spans="1:20" ht="12.75">
      <c r="A454" s="19"/>
      <c r="B454" s="1"/>
      <c r="C454" s="1"/>
      <c r="D454" s="1"/>
      <c r="E454" s="1"/>
      <c r="F454" s="1"/>
      <c r="G454" s="1"/>
      <c r="H454" s="1"/>
      <c r="I454" s="1"/>
      <c r="J454" s="1">
        <v>650</v>
      </c>
      <c r="K454" s="120">
        <v>3237</v>
      </c>
      <c r="L454" s="104" t="s">
        <v>641</v>
      </c>
      <c r="M454" s="120"/>
      <c r="N454" s="276">
        <v>76500</v>
      </c>
      <c r="O454" s="327"/>
      <c r="P454" s="276"/>
      <c r="Q454" s="469"/>
      <c r="R454" s="592">
        <f t="shared" si="71"/>
        <v>0</v>
      </c>
      <c r="S454" s="592" t="e">
        <f t="shared" si="72"/>
        <v>#DIV/0!</v>
      </c>
      <c r="T454" s="19"/>
    </row>
    <row r="455" spans="1:20" ht="12.75">
      <c r="A455" s="19" t="s">
        <v>350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03">
        <v>4</v>
      </c>
      <c r="L455" s="103" t="s">
        <v>1</v>
      </c>
      <c r="M455" s="103"/>
      <c r="N455" s="107">
        <f>N456</f>
        <v>317525</v>
      </c>
      <c r="O455" s="327">
        <f aca="true" t="shared" si="73" ref="O455:Q456">O456</f>
        <v>350000</v>
      </c>
      <c r="P455" s="107">
        <f t="shared" si="73"/>
        <v>74000</v>
      </c>
      <c r="Q455" s="469">
        <f t="shared" si="73"/>
        <v>24000</v>
      </c>
      <c r="R455" s="592">
        <f t="shared" si="71"/>
        <v>0.0755845996378238</v>
      </c>
      <c r="S455" s="592">
        <f t="shared" si="72"/>
        <v>0.32432432432432434</v>
      </c>
      <c r="T455" s="19"/>
    </row>
    <row r="456" spans="1:20" ht="12.75">
      <c r="A456" s="19" t="s">
        <v>350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4">
        <v>42</v>
      </c>
      <c r="L456" s="104" t="s">
        <v>28</v>
      </c>
      <c r="M456" s="104"/>
      <c r="N456" s="107">
        <f>N457</f>
        <v>317525</v>
      </c>
      <c r="O456" s="327">
        <f t="shared" si="73"/>
        <v>350000</v>
      </c>
      <c r="P456" s="276">
        <f t="shared" si="73"/>
        <v>74000</v>
      </c>
      <c r="Q456" s="469">
        <f t="shared" si="73"/>
        <v>24000</v>
      </c>
      <c r="R456" s="592">
        <f t="shared" si="71"/>
        <v>0.0755845996378238</v>
      </c>
      <c r="S456" s="592">
        <f t="shared" si="72"/>
        <v>0.32432432432432434</v>
      </c>
      <c r="T456" s="2"/>
    </row>
    <row r="457" spans="1:20" ht="12.75">
      <c r="A457" s="19" t="s">
        <v>350</v>
      </c>
      <c r="B457" s="19"/>
      <c r="C457" s="19"/>
      <c r="D457" s="1"/>
      <c r="E457" s="19"/>
      <c r="F457" s="19">
        <v>5</v>
      </c>
      <c r="G457" s="19"/>
      <c r="H457" s="19"/>
      <c r="I457" s="19"/>
      <c r="J457" s="19">
        <v>650</v>
      </c>
      <c r="K457" s="269">
        <v>426</v>
      </c>
      <c r="L457" s="657" t="s">
        <v>205</v>
      </c>
      <c r="M457" s="658"/>
      <c r="N457" s="270">
        <f>N458+N459+N460+N461+N462+N463+N464+N465+N466</f>
        <v>317525</v>
      </c>
      <c r="O457" s="333">
        <f>O458+O459+O460+O461+O462+O463+O464+O465+O466</f>
        <v>350000</v>
      </c>
      <c r="P457" s="270">
        <f>P458+P459+P460+P461+P462+P463+P464+P465+P466</f>
        <v>74000</v>
      </c>
      <c r="Q457" s="477">
        <f>Q458+Q459+Q460+Q461+Q462+Q463+Q464+Q465+Q466</f>
        <v>24000</v>
      </c>
      <c r="R457" s="592">
        <f t="shared" si="71"/>
        <v>0.0755845996378238</v>
      </c>
      <c r="S457" s="592">
        <f t="shared" si="72"/>
        <v>0.32432432432432434</v>
      </c>
      <c r="T457" s="19"/>
    </row>
    <row r="458" spans="1:20" ht="12.75">
      <c r="A458" s="19" t="s">
        <v>350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42">
        <v>4264</v>
      </c>
      <c r="L458" s="104" t="s">
        <v>168</v>
      </c>
      <c r="M458" s="142"/>
      <c r="N458" s="131">
        <v>102425</v>
      </c>
      <c r="O458" s="334">
        <v>0</v>
      </c>
      <c r="P458" s="107">
        <v>0</v>
      </c>
      <c r="Q458" s="469">
        <v>0</v>
      </c>
      <c r="R458" s="592">
        <f t="shared" si="71"/>
        <v>0</v>
      </c>
      <c r="S458" s="592" t="e">
        <f t="shared" si="72"/>
        <v>#DIV/0!</v>
      </c>
      <c r="T458" s="2"/>
    </row>
    <row r="459" spans="1:20" ht="12.75">
      <c r="A459" s="19" t="s">
        <v>350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42">
        <v>4264</v>
      </c>
      <c r="L459" s="104" t="s">
        <v>169</v>
      </c>
      <c r="M459" s="142"/>
      <c r="N459" s="131">
        <v>0</v>
      </c>
      <c r="O459" s="334">
        <v>0</v>
      </c>
      <c r="P459" s="107">
        <v>0</v>
      </c>
      <c r="Q459" s="469">
        <v>0</v>
      </c>
      <c r="R459" s="592" t="e">
        <f t="shared" si="71"/>
        <v>#DIV/0!</v>
      </c>
      <c r="S459" s="592" t="e">
        <f t="shared" si="72"/>
        <v>#DIV/0!</v>
      </c>
      <c r="T459" s="2"/>
    </row>
    <row r="460" spans="1:20" ht="12.75">
      <c r="A460" s="19" t="s">
        <v>350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42">
        <v>4264</v>
      </c>
      <c r="L460" s="651" t="s">
        <v>341</v>
      </c>
      <c r="M460" s="652"/>
      <c r="N460" s="131">
        <v>206700</v>
      </c>
      <c r="O460" s="334">
        <v>0</v>
      </c>
      <c r="P460" s="107">
        <v>0</v>
      </c>
      <c r="Q460" s="469">
        <v>0</v>
      </c>
      <c r="R460" s="592">
        <f t="shared" si="71"/>
        <v>0</v>
      </c>
      <c r="S460" s="592" t="e">
        <f t="shared" si="72"/>
        <v>#DIV/0!</v>
      </c>
      <c r="T460" s="2"/>
    </row>
    <row r="461" spans="1:20" ht="12.75">
      <c r="A461" s="19" t="s">
        <v>350</v>
      </c>
      <c r="B461" s="1"/>
      <c r="C461" s="1"/>
      <c r="D461" s="1"/>
      <c r="E461" s="1"/>
      <c r="F461" s="1">
        <v>5</v>
      </c>
      <c r="G461" s="1"/>
      <c r="H461" s="1"/>
      <c r="I461" s="1"/>
      <c r="J461" s="1">
        <v>650</v>
      </c>
      <c r="K461" s="142">
        <v>4264</v>
      </c>
      <c r="L461" s="104" t="s">
        <v>170</v>
      </c>
      <c r="M461" s="142"/>
      <c r="N461" s="131">
        <v>0</v>
      </c>
      <c r="O461" s="334">
        <v>0</v>
      </c>
      <c r="P461" s="107">
        <v>0</v>
      </c>
      <c r="Q461" s="469">
        <v>0</v>
      </c>
      <c r="R461" s="592" t="e">
        <f t="shared" si="71"/>
        <v>#DIV/0!</v>
      </c>
      <c r="S461" s="592" t="e">
        <f t="shared" si="72"/>
        <v>#DIV/0!</v>
      </c>
      <c r="T461" s="2"/>
    </row>
    <row r="462" spans="1:20" ht="12.75">
      <c r="A462" s="19" t="s">
        <v>350</v>
      </c>
      <c r="B462" s="1"/>
      <c r="C462" s="1"/>
      <c r="D462" s="1"/>
      <c r="E462" s="1"/>
      <c r="F462" s="1">
        <v>5</v>
      </c>
      <c r="G462" s="1"/>
      <c r="H462" s="1"/>
      <c r="I462" s="1"/>
      <c r="J462" s="1">
        <v>650</v>
      </c>
      <c r="K462" s="142">
        <v>4264</v>
      </c>
      <c r="L462" s="104" t="s">
        <v>171</v>
      </c>
      <c r="M462" s="142"/>
      <c r="N462" s="131">
        <v>8400</v>
      </c>
      <c r="O462" s="334">
        <v>150000</v>
      </c>
      <c r="P462" s="107">
        <v>0</v>
      </c>
      <c r="Q462" s="469">
        <v>0</v>
      </c>
      <c r="R462" s="592">
        <f t="shared" si="71"/>
        <v>0</v>
      </c>
      <c r="S462" s="592" t="e">
        <f t="shared" si="72"/>
        <v>#DIV/0!</v>
      </c>
      <c r="T462" s="2"/>
    </row>
    <row r="463" spans="1:20" ht="12.75">
      <c r="A463" s="19" t="s">
        <v>350</v>
      </c>
      <c r="B463" s="1"/>
      <c r="C463" s="1"/>
      <c r="D463" s="1"/>
      <c r="E463" s="1"/>
      <c r="F463" s="1">
        <v>5</v>
      </c>
      <c r="G463" s="1"/>
      <c r="H463" s="1"/>
      <c r="I463" s="1"/>
      <c r="J463" s="1">
        <v>650</v>
      </c>
      <c r="K463" s="142">
        <v>4264</v>
      </c>
      <c r="L463" s="120" t="s">
        <v>342</v>
      </c>
      <c r="M463" s="142"/>
      <c r="N463" s="131">
        <v>0</v>
      </c>
      <c r="O463" s="334">
        <v>0</v>
      </c>
      <c r="P463" s="107">
        <v>0</v>
      </c>
      <c r="Q463" s="469">
        <v>0</v>
      </c>
      <c r="R463" s="592" t="e">
        <f t="shared" si="71"/>
        <v>#DIV/0!</v>
      </c>
      <c r="S463" s="592" t="e">
        <f t="shared" si="72"/>
        <v>#DIV/0!</v>
      </c>
      <c r="T463" s="2"/>
    </row>
    <row r="464" spans="1:20" ht="12.75">
      <c r="A464" s="19" t="s">
        <v>350</v>
      </c>
      <c r="B464" s="1"/>
      <c r="C464" s="1"/>
      <c r="D464" s="1"/>
      <c r="E464" s="1"/>
      <c r="F464" s="1">
        <v>5</v>
      </c>
      <c r="G464" s="1"/>
      <c r="H464" s="1"/>
      <c r="I464" s="1"/>
      <c r="J464" s="1">
        <v>650</v>
      </c>
      <c r="K464" s="142">
        <v>4264</v>
      </c>
      <c r="L464" s="104" t="s">
        <v>172</v>
      </c>
      <c r="M464" s="142"/>
      <c r="N464" s="131">
        <v>0</v>
      </c>
      <c r="O464" s="334">
        <v>50000</v>
      </c>
      <c r="P464" s="107">
        <v>50000</v>
      </c>
      <c r="Q464" s="469">
        <v>0</v>
      </c>
      <c r="R464" s="592" t="e">
        <f t="shared" si="71"/>
        <v>#DIV/0!</v>
      </c>
      <c r="S464" s="592">
        <f t="shared" si="72"/>
        <v>0</v>
      </c>
      <c r="T464" s="2"/>
    </row>
    <row r="465" spans="1:20" ht="12.75">
      <c r="A465" s="19" t="s">
        <v>350</v>
      </c>
      <c r="B465" s="1"/>
      <c r="C465" s="1"/>
      <c r="D465" s="1"/>
      <c r="E465" s="1"/>
      <c r="F465" s="1">
        <v>5</v>
      </c>
      <c r="G465" s="1"/>
      <c r="H465" s="1"/>
      <c r="I465" s="1"/>
      <c r="J465" s="1">
        <v>650</v>
      </c>
      <c r="K465" s="142">
        <v>4264</v>
      </c>
      <c r="L465" s="104" t="s">
        <v>173</v>
      </c>
      <c r="M465" s="142"/>
      <c r="N465" s="131">
        <v>0</v>
      </c>
      <c r="O465" s="334">
        <v>0</v>
      </c>
      <c r="P465" s="107">
        <v>0</v>
      </c>
      <c r="Q465" s="469">
        <v>0</v>
      </c>
      <c r="R465" s="592" t="e">
        <f t="shared" si="71"/>
        <v>#DIV/0!</v>
      </c>
      <c r="S465" s="592" t="e">
        <f t="shared" si="72"/>
        <v>#DIV/0!</v>
      </c>
      <c r="T465" s="2"/>
    </row>
    <row r="466" spans="1:20" ht="13.5" thickBot="1">
      <c r="A466" s="19"/>
      <c r="B466" s="1"/>
      <c r="C466" s="1"/>
      <c r="D466" s="1"/>
      <c r="E466" s="1"/>
      <c r="F466" s="1"/>
      <c r="G466" s="1"/>
      <c r="H466" s="1"/>
      <c r="I466" s="1"/>
      <c r="J466" s="1"/>
      <c r="K466" s="142">
        <v>4264</v>
      </c>
      <c r="L466" s="142" t="s">
        <v>537</v>
      </c>
      <c r="M466" s="142"/>
      <c r="N466" s="131">
        <v>0</v>
      </c>
      <c r="O466" s="334">
        <v>150000</v>
      </c>
      <c r="P466" s="131">
        <v>24000</v>
      </c>
      <c r="Q466" s="472">
        <v>24000</v>
      </c>
      <c r="R466" s="592" t="e">
        <f t="shared" si="71"/>
        <v>#DIV/0!</v>
      </c>
      <c r="S466" s="594">
        <v>24000</v>
      </c>
      <c r="T466" s="2"/>
    </row>
    <row r="467" spans="1:20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99"/>
      <c r="L467" s="99" t="s">
        <v>124</v>
      </c>
      <c r="M467" s="99"/>
      <c r="N467" s="100">
        <f>N455+N447</f>
        <v>739791</v>
      </c>
      <c r="O467" s="326">
        <f>O455+O447</f>
        <v>350000</v>
      </c>
      <c r="P467" s="100">
        <f>P455+P447</f>
        <v>74000</v>
      </c>
      <c r="Q467" s="467">
        <f>Q455+Q447</f>
        <v>24000</v>
      </c>
      <c r="R467" s="579">
        <f>Q467/N467</f>
        <v>0.03244159499101773</v>
      </c>
      <c r="S467" s="579">
        <f>Q467/P467</f>
        <v>0.32432432432432434</v>
      </c>
      <c r="T467" s="34"/>
    </row>
    <row r="468" spans="1:20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3"/>
      <c r="L468" s="123"/>
      <c r="M468" s="123"/>
      <c r="N468" s="126"/>
      <c r="O468" s="329"/>
      <c r="P468" s="126"/>
      <c r="Q468" s="475"/>
      <c r="R468" s="585"/>
      <c r="S468" s="585"/>
      <c r="T468" s="2"/>
    </row>
    <row r="469" spans="1:20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65" t="s">
        <v>351</v>
      </c>
      <c r="L469" s="662" t="s">
        <v>352</v>
      </c>
      <c r="M469" s="662"/>
      <c r="N469" s="21"/>
      <c r="O469" s="312"/>
      <c r="P469" s="54"/>
      <c r="Q469" s="453"/>
      <c r="R469" s="562"/>
      <c r="S469" s="562"/>
      <c r="T469" s="2"/>
    </row>
    <row r="470" spans="1:20" ht="12.75">
      <c r="A470" s="20" t="s">
        <v>357</v>
      </c>
      <c r="B470" s="8"/>
      <c r="C470" s="8"/>
      <c r="D470" s="8"/>
      <c r="E470" s="8"/>
      <c r="F470" s="8"/>
      <c r="G470" s="8"/>
      <c r="H470" s="8"/>
      <c r="I470" s="8"/>
      <c r="J470" s="8">
        <v>911</v>
      </c>
      <c r="K470" s="65" t="s">
        <v>57</v>
      </c>
      <c r="L470" s="20" t="s">
        <v>64</v>
      </c>
      <c r="M470" s="65"/>
      <c r="N470" s="21"/>
      <c r="O470" s="312"/>
      <c r="P470" s="54"/>
      <c r="Q470" s="453"/>
      <c r="R470" s="562"/>
      <c r="S470" s="562"/>
      <c r="T470" s="2"/>
    </row>
    <row r="471" spans="1:20" ht="12.75">
      <c r="A471" s="19" t="s">
        <v>357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103">
        <v>3</v>
      </c>
      <c r="L471" s="103" t="s">
        <v>0</v>
      </c>
      <c r="M471" s="103"/>
      <c r="N471" s="94">
        <f>N472+N477</f>
        <v>46509</v>
      </c>
      <c r="O471" s="327">
        <f>O472+O477</f>
        <v>41000</v>
      </c>
      <c r="P471" s="94">
        <f>P472+P477</f>
        <v>31000</v>
      </c>
      <c r="Q471" s="468">
        <f>Q472+Q477</f>
        <v>24777</v>
      </c>
      <c r="R471" s="580">
        <f>Q471/N471</f>
        <v>0.5327355995613752</v>
      </c>
      <c r="S471" s="580">
        <f>Q471/P471</f>
        <v>0.799258064516129</v>
      </c>
      <c r="T471" s="2"/>
    </row>
    <row r="472" spans="1:20" ht="12.75">
      <c r="A472" s="19" t="s">
        <v>357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104">
        <v>32</v>
      </c>
      <c r="L472" s="105" t="s">
        <v>5</v>
      </c>
      <c r="M472" s="106"/>
      <c r="N472" s="107">
        <f>N473+N475</f>
        <v>13102</v>
      </c>
      <c r="O472" s="327">
        <f>O473+O475</f>
        <v>3000</v>
      </c>
      <c r="P472" s="107">
        <f>P473+P475</f>
        <v>3000</v>
      </c>
      <c r="Q472" s="469">
        <f>Q473+Q475</f>
        <v>2001</v>
      </c>
      <c r="R472" s="580">
        <f aca="true" t="shared" si="74" ref="R472:R480">Q472/N472</f>
        <v>0.15272477484353533</v>
      </c>
      <c r="S472" s="580">
        <f aca="true" t="shared" si="75" ref="S472:S480">Q472/P472</f>
        <v>0.667</v>
      </c>
      <c r="T472" s="2"/>
    </row>
    <row r="473" spans="1:20" ht="12.75">
      <c r="A473" s="19" t="s">
        <v>357</v>
      </c>
      <c r="B473" s="2"/>
      <c r="C473" s="2"/>
      <c r="D473" s="2">
        <v>3</v>
      </c>
      <c r="E473" s="2"/>
      <c r="F473" s="2"/>
      <c r="G473" s="2"/>
      <c r="H473" s="2"/>
      <c r="I473" s="2"/>
      <c r="J473" s="2">
        <v>911</v>
      </c>
      <c r="K473" s="119">
        <v>322</v>
      </c>
      <c r="L473" s="119" t="s">
        <v>26</v>
      </c>
      <c r="M473" s="119"/>
      <c r="N473" s="277">
        <f>N474</f>
        <v>1102</v>
      </c>
      <c r="O473" s="306">
        <f>O474</f>
        <v>3000</v>
      </c>
      <c r="P473" s="51">
        <f>P474</f>
        <v>3000</v>
      </c>
      <c r="Q473" s="445">
        <f>Q474</f>
        <v>2001</v>
      </c>
      <c r="R473" s="580">
        <f t="shared" si="74"/>
        <v>1.8157894736842106</v>
      </c>
      <c r="S473" s="580">
        <f t="shared" si="75"/>
        <v>0.667</v>
      </c>
      <c r="T473" s="2"/>
    </row>
    <row r="474" spans="1:20" ht="12.75">
      <c r="A474" s="19" t="s">
        <v>357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104">
        <v>3221</v>
      </c>
      <c r="L474" s="105" t="s">
        <v>122</v>
      </c>
      <c r="M474" s="106"/>
      <c r="N474" s="105">
        <v>1102</v>
      </c>
      <c r="O474" s="327">
        <v>3000</v>
      </c>
      <c r="P474" s="107">
        <v>3000</v>
      </c>
      <c r="Q474" s="469">
        <v>2001</v>
      </c>
      <c r="R474" s="580">
        <f t="shared" si="74"/>
        <v>1.8157894736842106</v>
      </c>
      <c r="S474" s="580">
        <f t="shared" si="75"/>
        <v>0.667</v>
      </c>
      <c r="T474" s="2"/>
    </row>
    <row r="475" spans="1:20" ht="12.75">
      <c r="A475" s="19" t="s">
        <v>357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119">
        <v>323</v>
      </c>
      <c r="L475" s="657" t="s">
        <v>7</v>
      </c>
      <c r="M475" s="658"/>
      <c r="N475" s="264">
        <f>N476</f>
        <v>12000</v>
      </c>
      <c r="O475" s="327">
        <f>O476</f>
        <v>0</v>
      </c>
      <c r="P475" s="264">
        <f>P476</f>
        <v>0</v>
      </c>
      <c r="Q475" s="468">
        <f>Q476</f>
        <v>0</v>
      </c>
      <c r="R475" s="580">
        <f t="shared" si="74"/>
        <v>0</v>
      </c>
      <c r="S475" s="580" t="e">
        <f t="shared" si="75"/>
        <v>#DIV/0!</v>
      </c>
      <c r="T475" s="2"/>
    </row>
    <row r="476" spans="1:20" ht="12.75">
      <c r="A476" s="19" t="s">
        <v>357</v>
      </c>
      <c r="B476" s="1"/>
      <c r="C476" s="1"/>
      <c r="D476" s="1">
        <v>3</v>
      </c>
      <c r="E476" s="1"/>
      <c r="F476" s="1"/>
      <c r="G476" s="1"/>
      <c r="H476" s="1"/>
      <c r="I476" s="1"/>
      <c r="J476" s="1">
        <v>911</v>
      </c>
      <c r="K476" s="104">
        <v>3237</v>
      </c>
      <c r="L476" s="105" t="s">
        <v>74</v>
      </c>
      <c r="M476" s="106"/>
      <c r="N476" s="107">
        <v>12000</v>
      </c>
      <c r="O476" s="327">
        <v>0</v>
      </c>
      <c r="P476" s="107">
        <v>0</v>
      </c>
      <c r="Q476" s="469">
        <v>0</v>
      </c>
      <c r="R476" s="580">
        <f t="shared" si="74"/>
        <v>0</v>
      </c>
      <c r="S476" s="580" t="e">
        <f t="shared" si="75"/>
        <v>#DIV/0!</v>
      </c>
      <c r="T476" s="2"/>
    </row>
    <row r="477" spans="1:20" ht="12.75">
      <c r="A477" s="19" t="s">
        <v>357</v>
      </c>
      <c r="B477" s="1"/>
      <c r="C477" s="1"/>
      <c r="D477" s="1">
        <v>3</v>
      </c>
      <c r="E477" s="1"/>
      <c r="F477" s="1"/>
      <c r="G477" s="1"/>
      <c r="H477" s="1"/>
      <c r="I477" s="1"/>
      <c r="J477" s="1">
        <v>911</v>
      </c>
      <c r="K477" s="104">
        <v>38</v>
      </c>
      <c r="L477" s="105" t="s">
        <v>107</v>
      </c>
      <c r="M477" s="106"/>
      <c r="N477" s="107">
        <f>N478</f>
        <v>33407</v>
      </c>
      <c r="O477" s="327">
        <f>O478</f>
        <v>38000</v>
      </c>
      <c r="P477" s="107">
        <f>P478</f>
        <v>28000</v>
      </c>
      <c r="Q477" s="469">
        <f>Q478</f>
        <v>22776</v>
      </c>
      <c r="R477" s="580">
        <f t="shared" si="74"/>
        <v>0.681773281048882</v>
      </c>
      <c r="S477" s="580">
        <f t="shared" si="75"/>
        <v>0.8134285714285714</v>
      </c>
      <c r="T477" s="2"/>
    </row>
    <row r="478" spans="1:20" ht="12.75">
      <c r="A478" s="19" t="s">
        <v>357</v>
      </c>
      <c r="B478" s="1"/>
      <c r="C478" s="1"/>
      <c r="D478" s="1">
        <v>3</v>
      </c>
      <c r="E478" s="1"/>
      <c r="F478" s="1"/>
      <c r="G478" s="1"/>
      <c r="H478" s="1"/>
      <c r="I478" s="1"/>
      <c r="J478" s="1">
        <v>911</v>
      </c>
      <c r="K478" s="119">
        <v>381</v>
      </c>
      <c r="L478" s="271" t="s">
        <v>397</v>
      </c>
      <c r="M478" s="272"/>
      <c r="N478" s="264">
        <f>N479+N480</f>
        <v>33407</v>
      </c>
      <c r="O478" s="327">
        <f>O479+O480</f>
        <v>38000</v>
      </c>
      <c r="P478" s="264">
        <f>P479+P480</f>
        <v>28000</v>
      </c>
      <c r="Q478" s="468">
        <f>Q479+Q480</f>
        <v>22776</v>
      </c>
      <c r="R478" s="580">
        <f t="shared" si="74"/>
        <v>0.681773281048882</v>
      </c>
      <c r="S478" s="580">
        <f t="shared" si="75"/>
        <v>0.8134285714285714</v>
      </c>
      <c r="T478" s="2"/>
    </row>
    <row r="479" spans="1:20" ht="12.75">
      <c r="A479" s="19" t="s">
        <v>357</v>
      </c>
      <c r="B479" s="1"/>
      <c r="C479" s="1"/>
      <c r="D479" s="1">
        <v>3</v>
      </c>
      <c r="E479" s="1"/>
      <c r="F479" s="1"/>
      <c r="G479" s="1"/>
      <c r="H479" s="1"/>
      <c r="I479" s="1"/>
      <c r="J479" s="1">
        <v>911</v>
      </c>
      <c r="K479" s="104">
        <v>3811</v>
      </c>
      <c r="L479" s="104" t="s">
        <v>108</v>
      </c>
      <c r="M479" s="104"/>
      <c r="N479" s="107">
        <v>33407</v>
      </c>
      <c r="O479" s="327">
        <v>8000</v>
      </c>
      <c r="P479" s="107">
        <v>8000</v>
      </c>
      <c r="Q479" s="469">
        <v>4100</v>
      </c>
      <c r="R479" s="580">
        <f t="shared" si="74"/>
        <v>0.12272876941958272</v>
      </c>
      <c r="S479" s="580">
        <f t="shared" si="75"/>
        <v>0.5125</v>
      </c>
      <c r="T479" s="2"/>
    </row>
    <row r="480" spans="1:20" ht="13.5" thickBot="1">
      <c r="A480" s="19" t="s">
        <v>357</v>
      </c>
      <c r="B480" s="1"/>
      <c r="C480" s="1"/>
      <c r="D480" s="1">
        <v>3</v>
      </c>
      <c r="E480" s="1"/>
      <c r="F480" s="1"/>
      <c r="G480" s="1"/>
      <c r="H480" s="1"/>
      <c r="I480" s="1"/>
      <c r="J480" s="1">
        <v>911</v>
      </c>
      <c r="K480" s="142">
        <v>3811</v>
      </c>
      <c r="L480" s="142" t="s">
        <v>174</v>
      </c>
      <c r="M480" s="142"/>
      <c r="N480" s="131">
        <v>0</v>
      </c>
      <c r="O480" s="334">
        <v>30000</v>
      </c>
      <c r="P480" s="131">
        <v>20000</v>
      </c>
      <c r="Q480" s="472">
        <v>18676</v>
      </c>
      <c r="R480" s="580" t="e">
        <f t="shared" si="74"/>
        <v>#DIV/0!</v>
      </c>
      <c r="S480" s="580">
        <f t="shared" si="75"/>
        <v>0.9338</v>
      </c>
      <c r="T480" s="2"/>
    </row>
    <row r="481" spans="1:20" ht="12.75">
      <c r="A481" s="92"/>
      <c r="B481" s="11"/>
      <c r="C481" s="11"/>
      <c r="D481" s="11"/>
      <c r="E481" s="11"/>
      <c r="F481" s="11"/>
      <c r="G481" s="11"/>
      <c r="H481" s="11"/>
      <c r="I481" s="11"/>
      <c r="J481" s="11"/>
      <c r="K481" s="99"/>
      <c r="L481" s="99" t="s">
        <v>124</v>
      </c>
      <c r="M481" s="99"/>
      <c r="N481" s="100">
        <f>N471</f>
        <v>46509</v>
      </c>
      <c r="O481" s="326">
        <f>O471</f>
        <v>41000</v>
      </c>
      <c r="P481" s="100">
        <f>P471</f>
        <v>31000</v>
      </c>
      <c r="Q481" s="467">
        <f>Q471</f>
        <v>24777</v>
      </c>
      <c r="R481" s="579">
        <f>Q481/N481</f>
        <v>0.5327355995613752</v>
      </c>
      <c r="S481" s="579">
        <f>Q481/P481</f>
        <v>0.799258064516129</v>
      </c>
      <c r="T481" s="2"/>
    </row>
    <row r="482" spans="1:20" ht="12.75">
      <c r="A482" s="116"/>
      <c r="B482" s="2"/>
      <c r="C482" s="2"/>
      <c r="D482" s="2"/>
      <c r="E482" s="2"/>
      <c r="F482" s="2"/>
      <c r="G482" s="2"/>
      <c r="H482" s="2"/>
      <c r="I482" s="2"/>
      <c r="J482" s="2"/>
      <c r="K482" s="47"/>
      <c r="L482" s="47"/>
      <c r="M482" s="47"/>
      <c r="N482" s="48"/>
      <c r="O482" s="311"/>
      <c r="P482" s="48"/>
      <c r="Q482" s="452"/>
      <c r="R482" s="559"/>
      <c r="S482" s="559"/>
      <c r="T482" s="2"/>
    </row>
    <row r="483" spans="1:20" ht="12.75">
      <c r="A483" s="20" t="s">
        <v>358</v>
      </c>
      <c r="B483" s="8"/>
      <c r="C483" s="8"/>
      <c r="D483" s="8"/>
      <c r="E483" s="8"/>
      <c r="F483" s="8"/>
      <c r="G483" s="8"/>
      <c r="H483" s="8"/>
      <c r="I483" s="8"/>
      <c r="J483" s="8">
        <v>922</v>
      </c>
      <c r="K483" s="65" t="s">
        <v>353</v>
      </c>
      <c r="L483" s="640" t="s">
        <v>355</v>
      </c>
      <c r="M483" s="640"/>
      <c r="N483" s="21"/>
      <c r="O483" s="312"/>
      <c r="P483" s="54"/>
      <c r="Q483" s="453"/>
      <c r="R483" s="562"/>
      <c r="S483" s="562"/>
      <c r="T483" s="2"/>
    </row>
    <row r="484" spans="1:20" ht="12.75">
      <c r="A484" s="146" t="s">
        <v>359</v>
      </c>
      <c r="B484" s="46"/>
      <c r="C484" s="46"/>
      <c r="D484" s="46">
        <v>3</v>
      </c>
      <c r="E484" s="46"/>
      <c r="F484" s="46"/>
      <c r="G484" s="46"/>
      <c r="H484" s="46"/>
      <c r="I484" s="46"/>
      <c r="J484" s="46"/>
      <c r="K484" s="67" t="s">
        <v>25</v>
      </c>
      <c r="L484" s="145"/>
      <c r="M484" s="145"/>
      <c r="N484" s="68"/>
      <c r="O484" s="315"/>
      <c r="P484" s="68"/>
      <c r="Q484" s="456"/>
      <c r="R484" s="567"/>
      <c r="S484" s="567"/>
      <c r="T484" s="46"/>
    </row>
    <row r="485" spans="1:20" ht="12.75">
      <c r="A485" s="146" t="s">
        <v>359</v>
      </c>
      <c r="B485" s="46"/>
      <c r="C485" s="46"/>
      <c r="D485" s="46">
        <v>3</v>
      </c>
      <c r="E485" s="46"/>
      <c r="F485" s="46"/>
      <c r="G485" s="46"/>
      <c r="H485" s="46"/>
      <c r="I485" s="46"/>
      <c r="J485" s="46">
        <v>922</v>
      </c>
      <c r="K485" s="23">
        <v>3</v>
      </c>
      <c r="L485" s="657" t="s">
        <v>0</v>
      </c>
      <c r="M485" s="687"/>
      <c r="N485" s="24">
        <f>N486</f>
        <v>44740</v>
      </c>
      <c r="O485" s="306">
        <f aca="true" t="shared" si="76" ref="O485:Q487">O486</f>
        <v>60000</v>
      </c>
      <c r="P485" s="24">
        <f t="shared" si="76"/>
        <v>70000</v>
      </c>
      <c r="Q485" s="445">
        <f t="shared" si="76"/>
        <v>75458</v>
      </c>
      <c r="R485" s="557">
        <f>Q485/N485</f>
        <v>1.6865891819400984</v>
      </c>
      <c r="S485" s="557">
        <f>Q485/P485</f>
        <v>1.0779714285714286</v>
      </c>
      <c r="T485" s="46"/>
    </row>
    <row r="486" spans="1:20" ht="12.75">
      <c r="A486" s="146" t="s">
        <v>359</v>
      </c>
      <c r="B486" s="46"/>
      <c r="C486" s="46"/>
      <c r="D486" s="46">
        <v>3</v>
      </c>
      <c r="E486" s="46"/>
      <c r="F486" s="46"/>
      <c r="G486" s="46"/>
      <c r="H486" s="46"/>
      <c r="I486" s="46"/>
      <c r="J486" s="46">
        <v>922</v>
      </c>
      <c r="K486" s="104">
        <v>37</v>
      </c>
      <c r="L486" s="104" t="s">
        <v>31</v>
      </c>
      <c r="M486" s="165"/>
      <c r="N486" s="24">
        <f>N487</f>
        <v>44740</v>
      </c>
      <c r="O486" s="306">
        <f t="shared" si="76"/>
        <v>60000</v>
      </c>
      <c r="P486" s="24">
        <f t="shared" si="76"/>
        <v>70000</v>
      </c>
      <c r="Q486" s="445">
        <f t="shared" si="76"/>
        <v>75458</v>
      </c>
      <c r="R486" s="557">
        <f>Q486/N486</f>
        <v>1.6865891819400984</v>
      </c>
      <c r="S486" s="557">
        <f>Q486/P486</f>
        <v>1.0779714285714286</v>
      </c>
      <c r="T486" s="46"/>
    </row>
    <row r="487" spans="1:20" ht="12.75">
      <c r="A487" s="146" t="s">
        <v>359</v>
      </c>
      <c r="B487" s="2"/>
      <c r="C487" s="2"/>
      <c r="D487" s="2">
        <v>3</v>
      </c>
      <c r="E487" s="2"/>
      <c r="F487" s="2"/>
      <c r="G487" s="2"/>
      <c r="H487" s="2"/>
      <c r="I487" s="2"/>
      <c r="J487" s="2">
        <v>922</v>
      </c>
      <c r="K487" s="119">
        <v>372</v>
      </c>
      <c r="L487" s="119" t="s">
        <v>32</v>
      </c>
      <c r="M487" s="119"/>
      <c r="N487" s="264">
        <f>N488</f>
        <v>44740</v>
      </c>
      <c r="O487" s="327">
        <f t="shared" si="76"/>
        <v>60000</v>
      </c>
      <c r="P487" s="264">
        <f t="shared" si="76"/>
        <v>70000</v>
      </c>
      <c r="Q487" s="468">
        <f t="shared" si="76"/>
        <v>75458</v>
      </c>
      <c r="R487" s="557">
        <f>Q487/N487</f>
        <v>1.6865891819400984</v>
      </c>
      <c r="S487" s="557">
        <f>Q487/P487</f>
        <v>1.0779714285714286</v>
      </c>
      <c r="T487" s="2"/>
    </row>
    <row r="488" spans="1:20" ht="13.5" thickBot="1">
      <c r="A488" s="146" t="s">
        <v>359</v>
      </c>
      <c r="B488" s="1"/>
      <c r="C488" s="1"/>
      <c r="D488" s="1">
        <v>3</v>
      </c>
      <c r="E488" s="1"/>
      <c r="F488" s="1"/>
      <c r="G488" s="1"/>
      <c r="H488" s="1"/>
      <c r="I488" s="1"/>
      <c r="J488" s="1">
        <v>922</v>
      </c>
      <c r="K488" s="104">
        <v>3721</v>
      </c>
      <c r="L488" s="104" t="s">
        <v>32</v>
      </c>
      <c r="M488" s="104"/>
      <c r="N488" s="107">
        <v>44740</v>
      </c>
      <c r="O488" s="327">
        <v>60000</v>
      </c>
      <c r="P488" s="107">
        <v>70000</v>
      </c>
      <c r="Q488" s="469">
        <v>75458</v>
      </c>
      <c r="R488" s="557">
        <f>Q488/N488</f>
        <v>1.6865891819400984</v>
      </c>
      <c r="S488" s="557">
        <f>Q488/P488</f>
        <v>1.0779714285714286</v>
      </c>
      <c r="T488" s="2"/>
    </row>
    <row r="489" spans="1:20" ht="12.75">
      <c r="A489" s="92"/>
      <c r="B489" s="11"/>
      <c r="C489" s="11"/>
      <c r="D489" s="11"/>
      <c r="E489" s="11"/>
      <c r="F489" s="11"/>
      <c r="G489" s="11"/>
      <c r="H489" s="11"/>
      <c r="I489" s="11"/>
      <c r="J489" s="11"/>
      <c r="K489" s="99"/>
      <c r="L489" s="99" t="s">
        <v>124</v>
      </c>
      <c r="M489" s="99"/>
      <c r="N489" s="100">
        <f>N485</f>
        <v>44740</v>
      </c>
      <c r="O489" s="326">
        <f>O485</f>
        <v>60000</v>
      </c>
      <c r="P489" s="100">
        <f>P485</f>
        <v>70000</v>
      </c>
      <c r="Q489" s="467">
        <f>Q485</f>
        <v>75458</v>
      </c>
      <c r="R489" s="579">
        <f>Q489/N489</f>
        <v>1.6865891819400984</v>
      </c>
      <c r="S489" s="579">
        <f>Q489/P489</f>
        <v>1.0779714285714286</v>
      </c>
      <c r="T489" s="2"/>
    </row>
    <row r="490" spans="1:20" ht="12.75">
      <c r="A490" s="116"/>
      <c r="B490" s="2"/>
      <c r="C490" s="2"/>
      <c r="D490" s="2"/>
      <c r="E490" s="2"/>
      <c r="F490" s="2"/>
      <c r="G490" s="2"/>
      <c r="H490" s="2"/>
      <c r="I490" s="2"/>
      <c r="J490" s="2"/>
      <c r="K490" s="47"/>
      <c r="L490" s="47"/>
      <c r="M490" s="47"/>
      <c r="N490" s="48"/>
      <c r="O490" s="311"/>
      <c r="P490" s="48"/>
      <c r="Q490" s="452"/>
      <c r="R490" s="559"/>
      <c r="S490" s="559"/>
      <c r="T490" s="2"/>
    </row>
    <row r="491" spans="1:20" ht="12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7" t="s">
        <v>354</v>
      </c>
      <c r="L491" s="640" t="s">
        <v>356</v>
      </c>
      <c r="M491" s="640"/>
      <c r="N491" s="78"/>
      <c r="O491" s="315"/>
      <c r="P491" s="78"/>
      <c r="Q491" s="456"/>
      <c r="R491" s="574"/>
      <c r="S491" s="574"/>
      <c r="T491" s="2"/>
    </row>
    <row r="492" spans="1:20" ht="12.75">
      <c r="A492" s="20" t="s">
        <v>360</v>
      </c>
      <c r="B492" s="20"/>
      <c r="C492" s="20"/>
      <c r="D492" s="20"/>
      <c r="E492" s="20"/>
      <c r="F492" s="20"/>
      <c r="G492" s="20"/>
      <c r="H492" s="20"/>
      <c r="I492" s="20"/>
      <c r="J492" s="20"/>
      <c r="K492" s="79" t="s">
        <v>202</v>
      </c>
      <c r="L492" s="79"/>
      <c r="M492" s="79"/>
      <c r="N492" s="139"/>
      <c r="O492" s="315"/>
      <c r="P492" s="139"/>
      <c r="Q492" s="476"/>
      <c r="R492" s="587"/>
      <c r="S492" s="587"/>
      <c r="T492" s="2"/>
    </row>
    <row r="493" spans="1:20" ht="12.75">
      <c r="A493" s="20" t="s">
        <v>361</v>
      </c>
      <c r="B493" s="8"/>
      <c r="C493" s="8"/>
      <c r="D493" s="8"/>
      <c r="E493" s="8"/>
      <c r="F493" s="8"/>
      <c r="G493" s="8"/>
      <c r="H493" s="8"/>
      <c r="I493" s="8"/>
      <c r="J493" s="8">
        <v>1040</v>
      </c>
      <c r="K493" s="65" t="s">
        <v>57</v>
      </c>
      <c r="L493" s="20" t="s">
        <v>65</v>
      </c>
      <c r="M493" s="65"/>
      <c r="N493" s="21"/>
      <c r="O493" s="312"/>
      <c r="P493" s="54"/>
      <c r="Q493" s="453"/>
      <c r="R493" s="562"/>
      <c r="S493" s="562"/>
      <c r="T493" s="2"/>
    </row>
    <row r="494" spans="1:20" ht="12.75">
      <c r="A494" s="19" t="s">
        <v>361</v>
      </c>
      <c r="B494" s="1"/>
      <c r="C494" s="1"/>
      <c r="D494" s="1">
        <v>3</v>
      </c>
      <c r="E494" s="1"/>
      <c r="F494" s="1"/>
      <c r="G494" s="1"/>
      <c r="H494" s="1"/>
      <c r="I494" s="1"/>
      <c r="J494" s="1">
        <v>1040</v>
      </c>
      <c r="K494" s="103">
        <v>3</v>
      </c>
      <c r="L494" s="103" t="s">
        <v>0</v>
      </c>
      <c r="M494" s="103"/>
      <c r="N494" s="94">
        <f>N495</f>
        <v>25000</v>
      </c>
      <c r="O494" s="327">
        <f aca="true" t="shared" si="77" ref="O494:Q496">O495</f>
        <v>30000</v>
      </c>
      <c r="P494" s="94">
        <f t="shared" si="77"/>
        <v>30000</v>
      </c>
      <c r="Q494" s="468">
        <f t="shared" si="77"/>
        <v>23000</v>
      </c>
      <c r="R494" s="580">
        <f>Q494/N494</f>
        <v>0.92</v>
      </c>
      <c r="S494" s="580">
        <f>Q494/P494</f>
        <v>0.7666666666666667</v>
      </c>
      <c r="T494" s="2"/>
    </row>
    <row r="495" spans="1:20" ht="12.75">
      <c r="A495" s="19" t="s">
        <v>361</v>
      </c>
      <c r="B495" s="1"/>
      <c r="C495" s="1"/>
      <c r="D495" s="1">
        <v>3</v>
      </c>
      <c r="E495" s="1"/>
      <c r="F495" s="1"/>
      <c r="G495" s="1"/>
      <c r="H495" s="1"/>
      <c r="I495" s="1"/>
      <c r="J495" s="1">
        <v>1040</v>
      </c>
      <c r="K495" s="104">
        <v>37</v>
      </c>
      <c r="L495" s="104" t="s">
        <v>33</v>
      </c>
      <c r="M495" s="104"/>
      <c r="N495" s="107">
        <f>N496</f>
        <v>25000</v>
      </c>
      <c r="O495" s="327">
        <f t="shared" si="77"/>
        <v>30000</v>
      </c>
      <c r="P495" s="107">
        <f t="shared" si="77"/>
        <v>30000</v>
      </c>
      <c r="Q495" s="469">
        <f t="shared" si="77"/>
        <v>23000</v>
      </c>
      <c r="R495" s="580">
        <f>Q495/N495</f>
        <v>0.92</v>
      </c>
      <c r="S495" s="580">
        <f>Q495/P495</f>
        <v>0.7666666666666667</v>
      </c>
      <c r="T495" s="19"/>
    </row>
    <row r="496" spans="1:20" ht="12.75">
      <c r="A496" s="19" t="s">
        <v>361</v>
      </c>
      <c r="B496" s="1"/>
      <c r="C496" s="1"/>
      <c r="D496" s="1">
        <v>3</v>
      </c>
      <c r="E496" s="1"/>
      <c r="F496" s="1"/>
      <c r="G496" s="1"/>
      <c r="H496" s="1"/>
      <c r="I496" s="1"/>
      <c r="J496" s="1">
        <v>1040</v>
      </c>
      <c r="K496" s="119">
        <v>372</v>
      </c>
      <c r="L496" s="119" t="s">
        <v>32</v>
      </c>
      <c r="M496" s="119"/>
      <c r="N496" s="264">
        <f>N497</f>
        <v>25000</v>
      </c>
      <c r="O496" s="327">
        <f t="shared" si="77"/>
        <v>30000</v>
      </c>
      <c r="P496" s="264">
        <f t="shared" si="77"/>
        <v>30000</v>
      </c>
      <c r="Q496" s="468">
        <f t="shared" si="77"/>
        <v>23000</v>
      </c>
      <c r="R496" s="580">
        <f>Q496/N496</f>
        <v>0.92</v>
      </c>
      <c r="S496" s="580">
        <f>Q496/P496</f>
        <v>0.7666666666666667</v>
      </c>
      <c r="T496" s="19"/>
    </row>
    <row r="497" spans="1:20" ht="13.5" thickBot="1">
      <c r="A497" s="19" t="s">
        <v>361</v>
      </c>
      <c r="B497" s="1"/>
      <c r="C497" s="1"/>
      <c r="D497" s="1">
        <v>3</v>
      </c>
      <c r="E497" s="1"/>
      <c r="F497" s="1"/>
      <c r="G497" s="1"/>
      <c r="H497" s="1"/>
      <c r="I497" s="1"/>
      <c r="J497" s="1">
        <v>1040</v>
      </c>
      <c r="K497" s="104">
        <v>3721</v>
      </c>
      <c r="L497" s="104" t="s">
        <v>32</v>
      </c>
      <c r="M497" s="104"/>
      <c r="N497" s="107">
        <v>25000</v>
      </c>
      <c r="O497" s="327">
        <v>30000</v>
      </c>
      <c r="P497" s="107">
        <v>30000</v>
      </c>
      <c r="Q497" s="469">
        <v>23000</v>
      </c>
      <c r="R497" s="580">
        <f>Q497/N497</f>
        <v>0.92</v>
      </c>
      <c r="S497" s="580">
        <f>Q497/P497</f>
        <v>0.7666666666666667</v>
      </c>
      <c r="T497" s="2"/>
    </row>
    <row r="498" spans="1:20" ht="12.75">
      <c r="A498" s="92"/>
      <c r="B498" s="11"/>
      <c r="C498" s="11"/>
      <c r="D498" s="11"/>
      <c r="E498" s="11"/>
      <c r="F498" s="11"/>
      <c r="G498" s="11"/>
      <c r="H498" s="11"/>
      <c r="I498" s="11"/>
      <c r="J498" s="11"/>
      <c r="K498" s="99"/>
      <c r="L498" s="99" t="s">
        <v>124</v>
      </c>
      <c r="M498" s="99"/>
      <c r="N498" s="100">
        <f>N494</f>
        <v>25000</v>
      </c>
      <c r="O498" s="326">
        <f>O494</f>
        <v>30000</v>
      </c>
      <c r="P498" s="100">
        <f>P494</f>
        <v>30000</v>
      </c>
      <c r="Q498" s="467">
        <f>Q494</f>
        <v>23000</v>
      </c>
      <c r="R498" s="579">
        <f>Q498/N498</f>
        <v>0.92</v>
      </c>
      <c r="S498" s="579">
        <f>Q498/P498</f>
        <v>0.7666666666666667</v>
      </c>
      <c r="T498" s="2"/>
    </row>
    <row r="499" spans="1:20" ht="12.75">
      <c r="A499" s="89"/>
      <c r="B499" s="1"/>
      <c r="C499" s="1"/>
      <c r="D499" s="1"/>
      <c r="E499" s="1"/>
      <c r="F499" s="1"/>
      <c r="G499" s="1"/>
      <c r="H499" s="1"/>
      <c r="I499" s="1"/>
      <c r="J499" s="1"/>
      <c r="K499" s="117"/>
      <c r="L499" s="117"/>
      <c r="M499" s="117"/>
      <c r="N499" s="114"/>
      <c r="O499" s="331"/>
      <c r="P499" s="114"/>
      <c r="Q499" s="473"/>
      <c r="R499" s="581"/>
      <c r="S499" s="581"/>
      <c r="T499" s="2"/>
    </row>
    <row r="500" spans="1:20" ht="12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7" t="s">
        <v>363</v>
      </c>
      <c r="L500" s="640" t="s">
        <v>362</v>
      </c>
      <c r="M500" s="640"/>
      <c r="N500" s="78"/>
      <c r="O500" s="315"/>
      <c r="P500" s="78"/>
      <c r="Q500" s="456"/>
      <c r="R500" s="574"/>
      <c r="S500" s="574"/>
      <c r="T500" s="2"/>
    </row>
    <row r="501" spans="1:20" ht="12.75">
      <c r="A501" s="20" t="s">
        <v>364</v>
      </c>
      <c r="B501" s="8">
        <v>1</v>
      </c>
      <c r="C501" s="8"/>
      <c r="D501" s="8">
        <v>3</v>
      </c>
      <c r="E501" s="8"/>
      <c r="F501" s="8"/>
      <c r="G501" s="8"/>
      <c r="H501" s="8"/>
      <c r="I501" s="8"/>
      <c r="J501" s="8">
        <v>820</v>
      </c>
      <c r="K501" s="65" t="s">
        <v>57</v>
      </c>
      <c r="L501" s="20" t="s">
        <v>66</v>
      </c>
      <c r="M501" s="65"/>
      <c r="N501" s="21"/>
      <c r="O501" s="312"/>
      <c r="P501" s="54"/>
      <c r="Q501" s="453"/>
      <c r="R501" s="562"/>
      <c r="S501" s="562"/>
      <c r="T501" s="2"/>
    </row>
    <row r="502" spans="1:20" ht="12.75">
      <c r="A502" s="19" t="s">
        <v>364</v>
      </c>
      <c r="B502" s="1">
        <v>1</v>
      </c>
      <c r="C502" s="1"/>
      <c r="D502" s="2">
        <v>3</v>
      </c>
      <c r="E502" s="1"/>
      <c r="F502" s="1"/>
      <c r="G502" s="1"/>
      <c r="H502" s="1"/>
      <c r="I502" s="1"/>
      <c r="J502" s="1">
        <v>820</v>
      </c>
      <c r="K502" s="147">
        <v>3</v>
      </c>
      <c r="L502" s="147" t="s">
        <v>0</v>
      </c>
      <c r="M502" s="147"/>
      <c r="N502" s="94">
        <f>N503</f>
        <v>86556</v>
      </c>
      <c r="O502" s="327">
        <f aca="true" t="shared" si="78" ref="O502:Q503">O503</f>
        <v>102000</v>
      </c>
      <c r="P502" s="94">
        <f t="shared" si="78"/>
        <v>102000</v>
      </c>
      <c r="Q502" s="468">
        <f t="shared" si="78"/>
        <v>70500</v>
      </c>
      <c r="R502" s="580">
        <f>Q502/N502</f>
        <v>0.8145015943435464</v>
      </c>
      <c r="S502" s="580">
        <f>Q502/P502</f>
        <v>0.6911764705882353</v>
      </c>
      <c r="T502" s="2"/>
    </row>
    <row r="503" spans="1:20" ht="12.75">
      <c r="A503" s="19" t="s">
        <v>364</v>
      </c>
      <c r="B503" s="1">
        <v>1</v>
      </c>
      <c r="C503" s="1"/>
      <c r="D503" s="2">
        <v>3</v>
      </c>
      <c r="E503" s="1"/>
      <c r="F503" s="1"/>
      <c r="G503" s="1"/>
      <c r="H503" s="1"/>
      <c r="I503" s="1"/>
      <c r="J503" s="1">
        <v>820</v>
      </c>
      <c r="K503" s="149">
        <v>38</v>
      </c>
      <c r="L503" s="166" t="s">
        <v>107</v>
      </c>
      <c r="M503" s="167"/>
      <c r="N503" s="107">
        <f>N504</f>
        <v>86556</v>
      </c>
      <c r="O503" s="327">
        <f t="shared" si="78"/>
        <v>102000</v>
      </c>
      <c r="P503" s="107">
        <f t="shared" si="78"/>
        <v>102000</v>
      </c>
      <c r="Q503" s="469">
        <f t="shared" si="78"/>
        <v>70500</v>
      </c>
      <c r="R503" s="580">
        <f aca="true" t="shared" si="79" ref="R503:R508">Q503/N503</f>
        <v>0.8145015943435464</v>
      </c>
      <c r="S503" s="580">
        <f aca="true" t="shared" si="80" ref="S503:S508">Q503/P503</f>
        <v>0.6911764705882353</v>
      </c>
      <c r="T503" s="2"/>
    </row>
    <row r="504" spans="1:20" ht="12.75">
      <c r="A504" s="19" t="s">
        <v>364</v>
      </c>
      <c r="B504" s="1">
        <v>1</v>
      </c>
      <c r="C504" s="1"/>
      <c r="D504" s="2">
        <v>3</v>
      </c>
      <c r="E504" s="1"/>
      <c r="F504" s="1"/>
      <c r="G504" s="1"/>
      <c r="H504" s="1"/>
      <c r="I504" s="1"/>
      <c r="J504" s="1">
        <v>820</v>
      </c>
      <c r="K504" s="275">
        <v>381</v>
      </c>
      <c r="L504" s="685" t="s">
        <v>365</v>
      </c>
      <c r="M504" s="686"/>
      <c r="N504" s="264">
        <f>N505+N506+N507+N508</f>
        <v>86556</v>
      </c>
      <c r="O504" s="327">
        <f>O505+O506+O507+O508</f>
        <v>102000</v>
      </c>
      <c r="P504" s="264">
        <f>P505+P506+P507+P508</f>
        <v>102000</v>
      </c>
      <c r="Q504" s="468">
        <f>Q505+Q506+Q507+Q508</f>
        <v>70500</v>
      </c>
      <c r="R504" s="580">
        <f t="shared" si="79"/>
        <v>0.8145015943435464</v>
      </c>
      <c r="S504" s="580">
        <f t="shared" si="80"/>
        <v>0.6911764705882353</v>
      </c>
      <c r="T504" s="2"/>
    </row>
    <row r="505" spans="1:20" ht="12.75">
      <c r="A505" s="19" t="s">
        <v>364</v>
      </c>
      <c r="B505" s="1">
        <v>1</v>
      </c>
      <c r="C505" s="1"/>
      <c r="D505" s="2">
        <v>3</v>
      </c>
      <c r="E505" s="1"/>
      <c r="F505" s="1"/>
      <c r="G505" s="1"/>
      <c r="H505" s="1"/>
      <c r="I505" s="1"/>
      <c r="J505" s="1">
        <v>820</v>
      </c>
      <c r="K505" s="149">
        <v>3811</v>
      </c>
      <c r="L505" s="149" t="s">
        <v>398</v>
      </c>
      <c r="M505" s="149"/>
      <c r="N505" s="107">
        <v>33000</v>
      </c>
      <c r="O505" s="327">
        <v>50000</v>
      </c>
      <c r="P505" s="107">
        <v>50000</v>
      </c>
      <c r="Q505" s="469">
        <v>33000</v>
      </c>
      <c r="R505" s="580">
        <f t="shared" si="79"/>
        <v>1</v>
      </c>
      <c r="S505" s="580">
        <f t="shared" si="80"/>
        <v>0.66</v>
      </c>
      <c r="T505" s="80"/>
    </row>
    <row r="506" spans="1:20" ht="12.75">
      <c r="A506" s="19" t="s">
        <v>364</v>
      </c>
      <c r="B506" s="1">
        <v>1</v>
      </c>
      <c r="C506" s="1"/>
      <c r="D506" s="2">
        <v>3</v>
      </c>
      <c r="E506" s="1"/>
      <c r="F506" s="1"/>
      <c r="G506" s="1"/>
      <c r="H506" s="1"/>
      <c r="I506" s="1"/>
      <c r="J506" s="1">
        <v>820</v>
      </c>
      <c r="K506" s="168">
        <v>3811</v>
      </c>
      <c r="L506" s="655" t="s">
        <v>399</v>
      </c>
      <c r="M506" s="656"/>
      <c r="N506" s="131">
        <v>53556</v>
      </c>
      <c r="O506" s="334">
        <v>50000</v>
      </c>
      <c r="P506" s="131">
        <v>50000</v>
      </c>
      <c r="Q506" s="472">
        <v>37500</v>
      </c>
      <c r="R506" s="580">
        <f t="shared" si="79"/>
        <v>0.7002016580775263</v>
      </c>
      <c r="S506" s="580">
        <f t="shared" si="80"/>
        <v>0.75</v>
      </c>
      <c r="T506" s="80"/>
    </row>
    <row r="507" spans="1:20" ht="12.75">
      <c r="A507" s="19" t="s">
        <v>364</v>
      </c>
      <c r="B507" s="1">
        <v>1</v>
      </c>
      <c r="C507" s="1"/>
      <c r="D507" s="2">
        <v>3</v>
      </c>
      <c r="E507" s="1"/>
      <c r="F507" s="1"/>
      <c r="G507" s="1"/>
      <c r="H507" s="1"/>
      <c r="I507" s="1"/>
      <c r="J507" s="1">
        <v>820</v>
      </c>
      <c r="K507" s="149">
        <v>3811</v>
      </c>
      <c r="L507" s="169" t="s">
        <v>400</v>
      </c>
      <c r="M507" s="170"/>
      <c r="N507" s="131">
        <v>0</v>
      </c>
      <c r="O507" s="334">
        <v>0</v>
      </c>
      <c r="P507" s="131">
        <v>0</v>
      </c>
      <c r="Q507" s="472">
        <v>0</v>
      </c>
      <c r="R507" s="580" t="e">
        <f t="shared" si="79"/>
        <v>#DIV/0!</v>
      </c>
      <c r="S507" s="580" t="e">
        <f t="shared" si="80"/>
        <v>#DIV/0!</v>
      </c>
      <c r="T507" s="80"/>
    </row>
    <row r="508" spans="1:20" ht="13.5" thickBot="1">
      <c r="A508" s="19" t="s">
        <v>364</v>
      </c>
      <c r="B508" s="1">
        <v>1</v>
      </c>
      <c r="C508" s="1"/>
      <c r="D508" s="2">
        <v>3</v>
      </c>
      <c r="E508" s="1"/>
      <c r="F508" s="1"/>
      <c r="G508" s="1"/>
      <c r="H508" s="1"/>
      <c r="I508" s="1"/>
      <c r="J508" s="1">
        <v>820</v>
      </c>
      <c r="K508" s="171">
        <v>3811</v>
      </c>
      <c r="L508" s="172" t="s">
        <v>401</v>
      </c>
      <c r="M508" s="173"/>
      <c r="N508" s="131">
        <v>0</v>
      </c>
      <c r="O508" s="334">
        <v>2000</v>
      </c>
      <c r="P508" s="131">
        <v>2000</v>
      </c>
      <c r="Q508" s="472">
        <v>0</v>
      </c>
      <c r="R508" s="580" t="e">
        <f t="shared" si="79"/>
        <v>#DIV/0!</v>
      </c>
      <c r="S508" s="580">
        <f t="shared" si="80"/>
        <v>0</v>
      </c>
      <c r="T508" s="80"/>
    </row>
    <row r="509" spans="1:20" ht="12.75">
      <c r="A509" s="92"/>
      <c r="B509" s="11"/>
      <c r="C509" s="11"/>
      <c r="D509" s="11"/>
      <c r="E509" s="11"/>
      <c r="F509" s="11"/>
      <c r="G509" s="11"/>
      <c r="H509" s="11"/>
      <c r="I509" s="11"/>
      <c r="J509" s="11"/>
      <c r="K509" s="44"/>
      <c r="L509" s="44" t="s">
        <v>124</v>
      </c>
      <c r="M509" s="44"/>
      <c r="N509" s="100">
        <f>N502</f>
        <v>86556</v>
      </c>
      <c r="O509" s="326">
        <f>O502</f>
        <v>102000</v>
      </c>
      <c r="P509" s="100">
        <f>P502</f>
        <v>102000</v>
      </c>
      <c r="Q509" s="467">
        <f>Q502</f>
        <v>70500</v>
      </c>
      <c r="R509" s="579">
        <f>Q509/N509</f>
        <v>0.8145015943435464</v>
      </c>
      <c r="S509" s="579">
        <f>Q509/P509</f>
        <v>0.6911764705882353</v>
      </c>
      <c r="T509" s="19"/>
    </row>
    <row r="510" spans="1:20" ht="12.75">
      <c r="A510" s="89"/>
      <c r="B510" s="1"/>
      <c r="C510" s="1"/>
      <c r="D510" s="1"/>
      <c r="E510" s="1"/>
      <c r="F510" s="1"/>
      <c r="G510" s="1"/>
      <c r="H510" s="1"/>
      <c r="I510" s="1"/>
      <c r="J510" s="1"/>
      <c r="K510" s="117"/>
      <c r="L510" s="117"/>
      <c r="M510" s="117"/>
      <c r="N510" s="114"/>
      <c r="O510" s="331"/>
      <c r="P510" s="114"/>
      <c r="Q510" s="473"/>
      <c r="R510" s="581"/>
      <c r="S510" s="581"/>
      <c r="T510" s="19"/>
    </row>
    <row r="511" spans="1:20" ht="12.75">
      <c r="A511" s="21"/>
      <c r="B511" s="8"/>
      <c r="C511" s="8"/>
      <c r="D511" s="8"/>
      <c r="E511" s="8"/>
      <c r="F511" s="8"/>
      <c r="G511" s="8"/>
      <c r="H511" s="8"/>
      <c r="I511" s="8"/>
      <c r="J511" s="8"/>
      <c r="K511" s="67" t="s">
        <v>366</v>
      </c>
      <c r="L511" s="640" t="s">
        <v>367</v>
      </c>
      <c r="M511" s="641"/>
      <c r="N511" s="68"/>
      <c r="O511" s="315"/>
      <c r="P511" s="68"/>
      <c r="Q511" s="456"/>
      <c r="R511" s="567"/>
      <c r="S511" s="567"/>
      <c r="T511" s="80"/>
    </row>
    <row r="512" spans="1:20" ht="12.75">
      <c r="A512" s="20" t="s">
        <v>368</v>
      </c>
      <c r="B512" s="8"/>
      <c r="C512" s="8"/>
      <c r="D512" s="8"/>
      <c r="E512" s="8"/>
      <c r="F512" s="8"/>
      <c r="G512" s="8"/>
      <c r="H512" s="8"/>
      <c r="I512" s="8"/>
      <c r="J512" s="8">
        <v>810</v>
      </c>
      <c r="K512" s="65" t="s">
        <v>55</v>
      </c>
      <c r="L512" s="20" t="s">
        <v>67</v>
      </c>
      <c r="M512" s="65"/>
      <c r="N512" s="21"/>
      <c r="O512" s="312"/>
      <c r="P512" s="54"/>
      <c r="Q512" s="453"/>
      <c r="R512" s="562"/>
      <c r="S512" s="562"/>
      <c r="T512" s="2"/>
    </row>
    <row r="513" spans="1:20" ht="12.75">
      <c r="A513" s="102" t="s">
        <v>369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103">
        <v>3</v>
      </c>
      <c r="L513" s="103" t="s">
        <v>0</v>
      </c>
      <c r="M513" s="103"/>
      <c r="N513" s="94">
        <f>N514+N517</f>
        <v>50361</v>
      </c>
      <c r="O513" s="327">
        <f>O514+O517</f>
        <v>35000</v>
      </c>
      <c r="P513" s="94">
        <f>P514+P517</f>
        <v>55000</v>
      </c>
      <c r="Q513" s="468">
        <f>Q514+Q517</f>
        <v>47087</v>
      </c>
      <c r="R513" s="580">
        <f>Q513/N513</f>
        <v>0.9349893767002244</v>
      </c>
      <c r="S513" s="580">
        <f>Q513/P513</f>
        <v>0.8561272727272727</v>
      </c>
      <c r="T513" s="2"/>
    </row>
    <row r="514" spans="1:20" ht="12.75">
      <c r="A514" s="102" t="s">
        <v>369</v>
      </c>
      <c r="B514" s="1"/>
      <c r="C514" s="1"/>
      <c r="D514" s="1">
        <v>3</v>
      </c>
      <c r="E514" s="1"/>
      <c r="F514" s="1"/>
      <c r="G514" s="1"/>
      <c r="H514" s="1"/>
      <c r="I514" s="1"/>
      <c r="J514" s="1">
        <v>810</v>
      </c>
      <c r="K514" s="104">
        <v>32</v>
      </c>
      <c r="L514" s="105" t="s">
        <v>5</v>
      </c>
      <c r="M514" s="106"/>
      <c r="N514" s="107">
        <f>N515</f>
        <v>1361</v>
      </c>
      <c r="O514" s="327">
        <f aca="true" t="shared" si="81" ref="O514:Q515">O515</f>
        <v>5000</v>
      </c>
      <c r="P514" s="107">
        <f t="shared" si="81"/>
        <v>5000</v>
      </c>
      <c r="Q514" s="469">
        <f t="shared" si="81"/>
        <v>2087</v>
      </c>
      <c r="R514" s="580">
        <f aca="true" t="shared" si="82" ref="R514:R519">Q514/N514</f>
        <v>1.5334313005143276</v>
      </c>
      <c r="S514" s="580">
        <f aca="true" t="shared" si="83" ref="S514:S519">Q514/P514</f>
        <v>0.4174</v>
      </c>
      <c r="T514" s="2"/>
    </row>
    <row r="515" spans="1:20" ht="12.75">
      <c r="A515" s="102" t="s">
        <v>369</v>
      </c>
      <c r="B515" s="1"/>
      <c r="C515" s="1"/>
      <c r="D515" s="1">
        <v>3</v>
      </c>
      <c r="E515" s="1"/>
      <c r="F515" s="1"/>
      <c r="G515" s="1"/>
      <c r="H515" s="1"/>
      <c r="I515" s="1"/>
      <c r="J515" s="1">
        <v>810</v>
      </c>
      <c r="K515" s="119">
        <v>323</v>
      </c>
      <c r="L515" s="119" t="s">
        <v>7</v>
      </c>
      <c r="M515" s="266"/>
      <c r="N515" s="264">
        <f>N516</f>
        <v>1361</v>
      </c>
      <c r="O515" s="327">
        <f t="shared" si="81"/>
        <v>5000</v>
      </c>
      <c r="P515" s="264">
        <f t="shared" si="81"/>
        <v>5000</v>
      </c>
      <c r="Q515" s="468">
        <f t="shared" si="81"/>
        <v>2087</v>
      </c>
      <c r="R515" s="580">
        <f t="shared" si="82"/>
        <v>1.5334313005143276</v>
      </c>
      <c r="S515" s="580">
        <f t="shared" si="83"/>
        <v>0.4174</v>
      </c>
      <c r="T515" s="2"/>
    </row>
    <row r="516" spans="1:20" ht="12.75">
      <c r="A516" s="102" t="s">
        <v>369</v>
      </c>
      <c r="B516" s="1"/>
      <c r="C516" s="1"/>
      <c r="D516" s="1">
        <v>3</v>
      </c>
      <c r="E516" s="1"/>
      <c r="F516" s="1"/>
      <c r="G516" s="1"/>
      <c r="H516" s="1"/>
      <c r="I516" s="1"/>
      <c r="J516" s="1">
        <v>810</v>
      </c>
      <c r="K516" s="104">
        <v>3232</v>
      </c>
      <c r="L516" s="104" t="s">
        <v>123</v>
      </c>
      <c r="M516" s="108"/>
      <c r="N516" s="107">
        <v>1361</v>
      </c>
      <c r="O516" s="327">
        <v>5000</v>
      </c>
      <c r="P516" s="107">
        <v>5000</v>
      </c>
      <c r="Q516" s="469">
        <v>2087</v>
      </c>
      <c r="R516" s="580">
        <f t="shared" si="82"/>
        <v>1.5334313005143276</v>
      </c>
      <c r="S516" s="580">
        <f t="shared" si="83"/>
        <v>0.4174</v>
      </c>
      <c r="T516" s="2"/>
    </row>
    <row r="517" spans="1:20" ht="12.75">
      <c r="A517" s="102" t="s">
        <v>369</v>
      </c>
      <c r="B517" s="1"/>
      <c r="C517" s="1"/>
      <c r="D517" s="1">
        <v>3</v>
      </c>
      <c r="E517" s="1"/>
      <c r="F517" s="1"/>
      <c r="G517" s="1"/>
      <c r="H517" s="1"/>
      <c r="I517" s="1"/>
      <c r="J517" s="1">
        <v>810</v>
      </c>
      <c r="K517" s="104">
        <v>38</v>
      </c>
      <c r="L517" s="104" t="s">
        <v>11</v>
      </c>
      <c r="M517" s="104"/>
      <c r="N517" s="107">
        <f>N518</f>
        <v>49000</v>
      </c>
      <c r="O517" s="327">
        <f aca="true" t="shared" si="84" ref="O517:Q518">O518</f>
        <v>30000</v>
      </c>
      <c r="P517" s="107">
        <f t="shared" si="84"/>
        <v>50000</v>
      </c>
      <c r="Q517" s="469">
        <f t="shared" si="84"/>
        <v>45000</v>
      </c>
      <c r="R517" s="580">
        <f t="shared" si="82"/>
        <v>0.9183673469387755</v>
      </c>
      <c r="S517" s="580">
        <f t="shared" si="83"/>
        <v>0.9</v>
      </c>
      <c r="T517" s="2"/>
    </row>
    <row r="518" spans="1:20" ht="12.75">
      <c r="A518" s="102" t="s">
        <v>369</v>
      </c>
      <c r="B518" s="1"/>
      <c r="C518" s="1"/>
      <c r="D518" s="1">
        <v>3</v>
      </c>
      <c r="E518" s="1"/>
      <c r="F518" s="1"/>
      <c r="G518" s="1"/>
      <c r="H518" s="1"/>
      <c r="I518" s="1"/>
      <c r="J518" s="1">
        <v>810</v>
      </c>
      <c r="K518" s="119">
        <v>381</v>
      </c>
      <c r="L518" s="261" t="s">
        <v>12</v>
      </c>
      <c r="M518" s="262"/>
      <c r="N518" s="264">
        <f>N519</f>
        <v>49000</v>
      </c>
      <c r="O518" s="327">
        <f t="shared" si="84"/>
        <v>30000</v>
      </c>
      <c r="P518" s="264">
        <f t="shared" si="84"/>
        <v>50000</v>
      </c>
      <c r="Q518" s="468">
        <f t="shared" si="84"/>
        <v>45000</v>
      </c>
      <c r="R518" s="580">
        <f t="shared" si="82"/>
        <v>0.9183673469387755</v>
      </c>
      <c r="S518" s="580">
        <f t="shared" si="83"/>
        <v>0.9</v>
      </c>
      <c r="T518" s="2"/>
    </row>
    <row r="519" spans="1:20" ht="13.5" thickBot="1">
      <c r="A519" s="102" t="s">
        <v>369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810</v>
      </c>
      <c r="K519" s="104">
        <v>3811</v>
      </c>
      <c r="L519" s="642" t="s">
        <v>370</v>
      </c>
      <c r="M519" s="643"/>
      <c r="N519" s="107">
        <v>49000</v>
      </c>
      <c r="O519" s="327">
        <v>30000</v>
      </c>
      <c r="P519" s="107">
        <v>50000</v>
      </c>
      <c r="Q519" s="469">
        <v>45000</v>
      </c>
      <c r="R519" s="580">
        <f t="shared" si="82"/>
        <v>0.9183673469387755</v>
      </c>
      <c r="S519" s="580">
        <f t="shared" si="83"/>
        <v>0.9</v>
      </c>
      <c r="T519" s="2"/>
    </row>
    <row r="520" spans="1:20" ht="12.75">
      <c r="A520" s="92"/>
      <c r="B520" s="11"/>
      <c r="C520" s="11"/>
      <c r="D520" s="11"/>
      <c r="E520" s="11"/>
      <c r="F520" s="11"/>
      <c r="G520" s="11"/>
      <c r="H520" s="11"/>
      <c r="I520" s="11"/>
      <c r="J520" s="11"/>
      <c r="K520" s="99"/>
      <c r="L520" s="99" t="s">
        <v>124</v>
      </c>
      <c r="M520" s="99"/>
      <c r="N520" s="100">
        <f>N513</f>
        <v>50361</v>
      </c>
      <c r="O520" s="326">
        <f>O513</f>
        <v>35000</v>
      </c>
      <c r="P520" s="100">
        <f>P513</f>
        <v>55000</v>
      </c>
      <c r="Q520" s="467">
        <f>Q513</f>
        <v>47087</v>
      </c>
      <c r="R520" s="579">
        <f>Q520/N520</f>
        <v>0.9349893767002244</v>
      </c>
      <c r="S520" s="579">
        <f>Q520/P520</f>
        <v>0.8561272727272727</v>
      </c>
      <c r="T520" s="2"/>
    </row>
    <row r="521" spans="1:20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17"/>
      <c r="L521" s="117"/>
      <c r="M521" s="117"/>
      <c r="N521" s="114"/>
      <c r="O521" s="331"/>
      <c r="P521" s="114"/>
      <c r="Q521" s="473"/>
      <c r="R521" s="581"/>
      <c r="S521" s="581"/>
      <c r="T521" s="2"/>
    </row>
    <row r="522" spans="1:20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65" t="s">
        <v>371</v>
      </c>
      <c r="L522" s="22" t="s">
        <v>118</v>
      </c>
      <c r="M522" s="22"/>
      <c r="N522" s="54"/>
      <c r="O522" s="312"/>
      <c r="P522" s="54"/>
      <c r="Q522" s="453"/>
      <c r="R522" s="562"/>
      <c r="S522" s="562"/>
      <c r="T522" s="2"/>
    </row>
    <row r="523" spans="1:20" ht="12.75">
      <c r="A523" s="20" t="s">
        <v>372</v>
      </c>
      <c r="B523" s="8"/>
      <c r="C523" s="8"/>
      <c r="D523" s="8"/>
      <c r="E523" s="8"/>
      <c r="F523" s="8"/>
      <c r="G523" s="8"/>
      <c r="H523" s="8"/>
      <c r="I523" s="8"/>
      <c r="J523" s="8">
        <v>360</v>
      </c>
      <c r="K523" s="65" t="s">
        <v>55</v>
      </c>
      <c r="L523" s="8" t="s">
        <v>119</v>
      </c>
      <c r="M523" s="8"/>
      <c r="N523" s="21"/>
      <c r="O523" s="312"/>
      <c r="P523" s="54"/>
      <c r="Q523" s="453"/>
      <c r="R523" s="562"/>
      <c r="S523" s="562"/>
      <c r="T523" s="2"/>
    </row>
    <row r="524" spans="1:20" ht="12.75">
      <c r="A524" s="102" t="s">
        <v>373</v>
      </c>
      <c r="B524" s="1"/>
      <c r="C524" s="1"/>
      <c r="D524" s="1">
        <v>3</v>
      </c>
      <c r="E524" s="1"/>
      <c r="F524" s="1"/>
      <c r="G524" s="1"/>
      <c r="H524" s="1"/>
      <c r="I524" s="1"/>
      <c r="J524" s="1">
        <v>360</v>
      </c>
      <c r="K524" s="103">
        <v>3</v>
      </c>
      <c r="L524" s="103" t="s">
        <v>0</v>
      </c>
      <c r="M524" s="103"/>
      <c r="N524" s="94">
        <f>N525</f>
        <v>0</v>
      </c>
      <c r="O524" s="327">
        <f aca="true" t="shared" si="85" ref="O524:Q526">O525</f>
        <v>2000</v>
      </c>
      <c r="P524" s="94">
        <f t="shared" si="85"/>
        <v>0</v>
      </c>
      <c r="Q524" s="468">
        <f t="shared" si="85"/>
        <v>0</v>
      </c>
      <c r="R524" s="580" t="e">
        <f>Q524/N524</f>
        <v>#DIV/0!</v>
      </c>
      <c r="S524" s="580" t="e">
        <f>Q524/P524</f>
        <v>#DIV/0!</v>
      </c>
      <c r="T524" s="2"/>
    </row>
    <row r="525" spans="1:20" ht="12.75">
      <c r="A525" s="102" t="s">
        <v>373</v>
      </c>
      <c r="B525" s="1"/>
      <c r="C525" s="1"/>
      <c r="D525" s="1">
        <v>3</v>
      </c>
      <c r="E525" s="1"/>
      <c r="F525" s="1"/>
      <c r="G525" s="1"/>
      <c r="H525" s="1"/>
      <c r="I525" s="1"/>
      <c r="J525" s="1">
        <v>360</v>
      </c>
      <c r="K525" s="104">
        <v>38</v>
      </c>
      <c r="L525" s="105" t="s">
        <v>11</v>
      </c>
      <c r="M525" s="106"/>
      <c r="N525" s="107">
        <f>N526</f>
        <v>0</v>
      </c>
      <c r="O525" s="327">
        <f t="shared" si="85"/>
        <v>2000</v>
      </c>
      <c r="P525" s="107">
        <f t="shared" si="85"/>
        <v>0</v>
      </c>
      <c r="Q525" s="469">
        <f t="shared" si="85"/>
        <v>0</v>
      </c>
      <c r="R525" s="580" t="e">
        <f>Q525/N525</f>
        <v>#DIV/0!</v>
      </c>
      <c r="S525" s="580" t="e">
        <f>Q525/P525</f>
        <v>#DIV/0!</v>
      </c>
      <c r="T525" s="2"/>
    </row>
    <row r="526" spans="1:20" ht="12.75">
      <c r="A526" s="102" t="s">
        <v>373</v>
      </c>
      <c r="B526" s="1"/>
      <c r="C526" s="1"/>
      <c r="D526" s="1">
        <v>3</v>
      </c>
      <c r="E526" s="1"/>
      <c r="F526" s="1"/>
      <c r="G526" s="1"/>
      <c r="H526" s="1"/>
      <c r="I526" s="1"/>
      <c r="J526" s="1">
        <v>360</v>
      </c>
      <c r="K526" s="273">
        <v>381</v>
      </c>
      <c r="L526" s="271" t="s">
        <v>12</v>
      </c>
      <c r="M526" s="278"/>
      <c r="N526" s="274">
        <f>N527</f>
        <v>0</v>
      </c>
      <c r="O526" s="334">
        <f t="shared" si="85"/>
        <v>2000</v>
      </c>
      <c r="P526" s="264">
        <f t="shared" si="85"/>
        <v>0</v>
      </c>
      <c r="Q526" s="468">
        <f t="shared" si="85"/>
        <v>0</v>
      </c>
      <c r="R526" s="580" t="e">
        <f>Q526/N526</f>
        <v>#DIV/0!</v>
      </c>
      <c r="S526" s="580" t="e">
        <f>Q526/P526</f>
        <v>#DIV/0!</v>
      </c>
      <c r="T526" s="2"/>
    </row>
    <row r="527" spans="1:20" ht="13.5" thickBot="1">
      <c r="A527" s="102" t="s">
        <v>373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360</v>
      </c>
      <c r="K527" s="174">
        <v>3811</v>
      </c>
      <c r="L527" s="176" t="s">
        <v>99</v>
      </c>
      <c r="M527" s="175"/>
      <c r="N527" s="131">
        <v>0</v>
      </c>
      <c r="O527" s="334">
        <v>2000</v>
      </c>
      <c r="P527" s="131">
        <v>0</v>
      </c>
      <c r="Q527" s="472">
        <v>0</v>
      </c>
      <c r="R527" s="580" t="e">
        <f>Q527/N527</f>
        <v>#DIV/0!</v>
      </c>
      <c r="S527" s="580" t="e">
        <f>Q527/P527</f>
        <v>#DIV/0!</v>
      </c>
      <c r="T527" s="2"/>
    </row>
    <row r="528" spans="1:20" ht="12.75">
      <c r="A528" s="92"/>
      <c r="B528" s="11"/>
      <c r="C528" s="11"/>
      <c r="D528" s="11"/>
      <c r="E528" s="11"/>
      <c r="F528" s="11"/>
      <c r="G528" s="11"/>
      <c r="H528" s="11"/>
      <c r="I528" s="11"/>
      <c r="J528" s="11"/>
      <c r="K528" s="99"/>
      <c r="L528" s="99" t="s">
        <v>124</v>
      </c>
      <c r="M528" s="99"/>
      <c r="N528" s="100">
        <f>N524</f>
        <v>0</v>
      </c>
      <c r="O528" s="326">
        <f>O524</f>
        <v>2000</v>
      </c>
      <c r="P528" s="100">
        <f>P524</f>
        <v>0</v>
      </c>
      <c r="Q528" s="467">
        <f>Q524</f>
        <v>0</v>
      </c>
      <c r="R528" s="579" t="e">
        <f>Q528/N528</f>
        <v>#DIV/0!</v>
      </c>
      <c r="S528" s="579" t="e">
        <f>Q528/P528</f>
        <v>#DIV/0!</v>
      </c>
      <c r="T528" s="2"/>
    </row>
    <row r="529" spans="1:20" ht="12.75">
      <c r="A529" s="89"/>
      <c r="B529" s="1"/>
      <c r="C529" s="1"/>
      <c r="D529" s="1"/>
      <c r="E529" s="1"/>
      <c r="F529" s="1"/>
      <c r="G529" s="1"/>
      <c r="H529" s="1"/>
      <c r="I529" s="1"/>
      <c r="J529" s="1"/>
      <c r="K529" s="117"/>
      <c r="L529" s="117"/>
      <c r="M529" s="117"/>
      <c r="N529" s="114"/>
      <c r="O529" s="331"/>
      <c r="P529" s="114"/>
      <c r="Q529" s="473"/>
      <c r="R529" s="581"/>
      <c r="S529" s="581"/>
      <c r="T529" s="2"/>
    </row>
    <row r="530" spans="1:20" ht="12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7" t="s">
        <v>376</v>
      </c>
      <c r="L530" s="67" t="s">
        <v>374</v>
      </c>
      <c r="M530" s="67"/>
      <c r="N530" s="78"/>
      <c r="O530" s="315"/>
      <c r="P530" s="78"/>
      <c r="Q530" s="456"/>
      <c r="R530" s="574"/>
      <c r="S530" s="574"/>
      <c r="T530" s="2"/>
    </row>
    <row r="531" spans="1:20" ht="12.75">
      <c r="A531" s="20" t="s">
        <v>375</v>
      </c>
      <c r="B531" s="8"/>
      <c r="C531" s="8"/>
      <c r="D531" s="8"/>
      <c r="E531" s="8"/>
      <c r="F531" s="8"/>
      <c r="G531" s="8"/>
      <c r="H531" s="8"/>
      <c r="I531" s="8"/>
      <c r="J531" s="8"/>
      <c r="K531" s="65" t="s">
        <v>25</v>
      </c>
      <c r="L531" s="20" t="s">
        <v>68</v>
      </c>
      <c r="M531" s="65"/>
      <c r="N531" s="161"/>
      <c r="O531" s="312"/>
      <c r="P531" s="161"/>
      <c r="Q531" s="453"/>
      <c r="R531" s="595"/>
      <c r="S531" s="595"/>
      <c r="T531" s="2"/>
    </row>
    <row r="532" spans="1:20" ht="12.75">
      <c r="A532" s="102" t="s">
        <v>377</v>
      </c>
      <c r="B532" s="1"/>
      <c r="C532" s="1"/>
      <c r="D532" s="1">
        <v>3</v>
      </c>
      <c r="E532" s="1"/>
      <c r="F532" s="1"/>
      <c r="G532" s="1"/>
      <c r="H532" s="1"/>
      <c r="I532" s="1"/>
      <c r="J532" s="1">
        <v>1070</v>
      </c>
      <c r="K532" s="103">
        <v>3</v>
      </c>
      <c r="L532" s="103" t="s">
        <v>0</v>
      </c>
      <c r="M532" s="103"/>
      <c r="N532" s="94">
        <f>N533</f>
        <v>28250</v>
      </c>
      <c r="O532" s="327">
        <f aca="true" t="shared" si="86" ref="O532:Q533">O533</f>
        <v>40000</v>
      </c>
      <c r="P532" s="94">
        <f t="shared" si="86"/>
        <v>40000</v>
      </c>
      <c r="Q532" s="468">
        <f t="shared" si="86"/>
        <v>39050</v>
      </c>
      <c r="R532" s="580">
        <f aca="true" t="shared" si="87" ref="R532:R537">Q532/N532</f>
        <v>1.3823008849557523</v>
      </c>
      <c r="S532" s="580">
        <f aca="true" t="shared" si="88" ref="S532:S537">Q532/P532</f>
        <v>0.97625</v>
      </c>
      <c r="T532" s="2"/>
    </row>
    <row r="533" spans="1:20" ht="12.75">
      <c r="A533" s="102" t="s">
        <v>377</v>
      </c>
      <c r="B533" s="1"/>
      <c r="C533" s="1"/>
      <c r="D533" s="1">
        <v>3</v>
      </c>
      <c r="E533" s="1"/>
      <c r="F533" s="1"/>
      <c r="G533" s="1"/>
      <c r="H533" s="1"/>
      <c r="I533" s="1"/>
      <c r="J533" s="1">
        <v>1070</v>
      </c>
      <c r="K533" s="104">
        <v>37</v>
      </c>
      <c r="L533" s="104" t="s">
        <v>31</v>
      </c>
      <c r="M533" s="104"/>
      <c r="N533" s="107">
        <f>N534</f>
        <v>28250</v>
      </c>
      <c r="O533" s="327">
        <f t="shared" si="86"/>
        <v>40000</v>
      </c>
      <c r="P533" s="107">
        <f t="shared" si="86"/>
        <v>40000</v>
      </c>
      <c r="Q533" s="469">
        <f t="shared" si="86"/>
        <v>39050</v>
      </c>
      <c r="R533" s="580">
        <f t="shared" si="87"/>
        <v>1.3823008849557523</v>
      </c>
      <c r="S533" s="580">
        <f t="shared" si="88"/>
        <v>0.97625</v>
      </c>
      <c r="T533" s="2"/>
    </row>
    <row r="534" spans="1:20" ht="12.75">
      <c r="A534" s="102" t="s">
        <v>377</v>
      </c>
      <c r="B534" s="1"/>
      <c r="C534" s="1"/>
      <c r="D534" s="1">
        <v>3</v>
      </c>
      <c r="E534" s="1"/>
      <c r="F534" s="1"/>
      <c r="G534" s="1"/>
      <c r="H534" s="1"/>
      <c r="I534" s="1"/>
      <c r="J534" s="1">
        <v>1070</v>
      </c>
      <c r="K534" s="119">
        <v>372</v>
      </c>
      <c r="L534" s="119" t="s">
        <v>35</v>
      </c>
      <c r="M534" s="119"/>
      <c r="N534" s="264">
        <f>N535</f>
        <v>28250</v>
      </c>
      <c r="O534" s="327">
        <f>O535+O536</f>
        <v>40000</v>
      </c>
      <c r="P534" s="94">
        <f>P535+P536</f>
        <v>40000</v>
      </c>
      <c r="Q534" s="468">
        <f>Q535+Q536</f>
        <v>39050</v>
      </c>
      <c r="R534" s="580">
        <f t="shared" si="87"/>
        <v>1.3823008849557523</v>
      </c>
      <c r="S534" s="580">
        <f t="shared" si="88"/>
        <v>0.97625</v>
      </c>
      <c r="T534" s="80"/>
    </row>
    <row r="535" spans="1:20" ht="12.75">
      <c r="A535" s="102" t="s">
        <v>377</v>
      </c>
      <c r="B535" s="1"/>
      <c r="C535" s="1"/>
      <c r="D535" s="1">
        <v>3</v>
      </c>
      <c r="E535" s="1"/>
      <c r="F535" s="1"/>
      <c r="G535" s="1"/>
      <c r="H535" s="1"/>
      <c r="I535" s="1"/>
      <c r="J535" s="1">
        <v>1070</v>
      </c>
      <c r="K535" s="174">
        <v>3721</v>
      </c>
      <c r="L535" s="174" t="s">
        <v>402</v>
      </c>
      <c r="M535" s="174"/>
      <c r="N535" s="131">
        <v>28250</v>
      </c>
      <c r="O535" s="334">
        <v>20000</v>
      </c>
      <c r="P535" s="131">
        <v>40000</v>
      </c>
      <c r="Q535" s="472">
        <v>39050</v>
      </c>
      <c r="R535" s="580">
        <f t="shared" si="87"/>
        <v>1.3823008849557523</v>
      </c>
      <c r="S535" s="580">
        <f t="shared" si="88"/>
        <v>0.97625</v>
      </c>
      <c r="T535" s="80"/>
    </row>
    <row r="536" spans="1:20" ht="13.5" thickBot="1">
      <c r="A536" s="102" t="s">
        <v>377</v>
      </c>
      <c r="B536" s="1"/>
      <c r="C536" s="1"/>
      <c r="D536" s="1">
        <v>3</v>
      </c>
      <c r="E536" s="1"/>
      <c r="F536" s="1"/>
      <c r="G536" s="1"/>
      <c r="H536" s="1"/>
      <c r="I536" s="1"/>
      <c r="J536" s="1">
        <v>1070</v>
      </c>
      <c r="K536" s="174">
        <v>3721</v>
      </c>
      <c r="L536" s="174" t="s">
        <v>542</v>
      </c>
      <c r="M536" s="174"/>
      <c r="N536" s="131">
        <v>0</v>
      </c>
      <c r="O536" s="334">
        <v>20000</v>
      </c>
      <c r="P536" s="131">
        <v>0</v>
      </c>
      <c r="Q536" s="472">
        <v>0</v>
      </c>
      <c r="R536" s="580" t="e">
        <f t="shared" si="87"/>
        <v>#DIV/0!</v>
      </c>
      <c r="S536" s="580" t="e">
        <f t="shared" si="88"/>
        <v>#DIV/0!</v>
      </c>
      <c r="T536" s="80"/>
    </row>
    <row r="537" spans="1:20" ht="12.75">
      <c r="A537" s="92"/>
      <c r="B537" s="11"/>
      <c r="C537" s="11"/>
      <c r="D537" s="11"/>
      <c r="E537" s="11"/>
      <c r="F537" s="11"/>
      <c r="G537" s="11"/>
      <c r="H537" s="11"/>
      <c r="I537" s="11"/>
      <c r="J537" s="11"/>
      <c r="K537" s="99"/>
      <c r="L537" s="99" t="s">
        <v>124</v>
      </c>
      <c r="M537" s="99"/>
      <c r="N537" s="100">
        <f>N532</f>
        <v>28250</v>
      </c>
      <c r="O537" s="326">
        <f>O532</f>
        <v>40000</v>
      </c>
      <c r="P537" s="100">
        <f>P532</f>
        <v>40000</v>
      </c>
      <c r="Q537" s="467">
        <f>Q532</f>
        <v>39050</v>
      </c>
      <c r="R537" s="579">
        <f t="shared" si="87"/>
        <v>1.3823008849557523</v>
      </c>
      <c r="S537" s="579">
        <f t="shared" si="88"/>
        <v>0.97625</v>
      </c>
      <c r="T537" s="2"/>
    </row>
    <row r="538" spans="1:20" ht="12.75">
      <c r="A538" s="89"/>
      <c r="B538" s="1"/>
      <c r="C538" s="1"/>
      <c r="D538" s="1"/>
      <c r="E538" s="1"/>
      <c r="F538" s="1"/>
      <c r="G538" s="1"/>
      <c r="H538" s="1"/>
      <c r="I538" s="1"/>
      <c r="J538" s="1"/>
      <c r="K538" s="117"/>
      <c r="L538" s="117"/>
      <c r="M538" s="117"/>
      <c r="N538" s="114"/>
      <c r="O538" s="331"/>
      <c r="P538" s="114"/>
      <c r="Q538" s="473"/>
      <c r="R538" s="581"/>
      <c r="S538" s="581"/>
      <c r="T538" s="2"/>
    </row>
    <row r="539" spans="1:20" ht="12.75">
      <c r="A539" s="20" t="s">
        <v>379</v>
      </c>
      <c r="B539" s="8"/>
      <c r="C539" s="8"/>
      <c r="D539" s="8"/>
      <c r="E539" s="8"/>
      <c r="F539" s="8"/>
      <c r="G539" s="8"/>
      <c r="H539" s="8"/>
      <c r="I539" s="8"/>
      <c r="J539" s="133" t="s">
        <v>136</v>
      </c>
      <c r="K539" s="65" t="s">
        <v>25</v>
      </c>
      <c r="L539" s="20" t="s">
        <v>69</v>
      </c>
      <c r="M539" s="65"/>
      <c r="N539" s="21"/>
      <c r="O539" s="312"/>
      <c r="P539" s="54"/>
      <c r="Q539" s="453"/>
      <c r="R539" s="562"/>
      <c r="S539" s="562"/>
      <c r="T539" s="2"/>
    </row>
    <row r="540" spans="1:20" ht="12.75">
      <c r="A540" s="19" t="s">
        <v>379</v>
      </c>
      <c r="B540" s="1"/>
      <c r="C540" s="1"/>
      <c r="D540" s="1">
        <v>3</v>
      </c>
      <c r="E540" s="1"/>
      <c r="F540" s="1"/>
      <c r="G540" s="1"/>
      <c r="H540" s="1"/>
      <c r="I540" s="1"/>
      <c r="J540" s="132" t="s">
        <v>136</v>
      </c>
      <c r="K540" s="103">
        <v>3</v>
      </c>
      <c r="L540" s="103" t="s">
        <v>0</v>
      </c>
      <c r="M540" s="103"/>
      <c r="N540" s="24">
        <f>N541</f>
        <v>478800</v>
      </c>
      <c r="O540" s="306">
        <f aca="true" t="shared" si="89" ref="O540:Q542">O541</f>
        <v>540000</v>
      </c>
      <c r="P540" s="24">
        <f t="shared" si="89"/>
        <v>500000</v>
      </c>
      <c r="Q540" s="445">
        <f t="shared" si="89"/>
        <v>487350</v>
      </c>
      <c r="R540" s="557">
        <f>Q540/N540</f>
        <v>1.0178571428571428</v>
      </c>
      <c r="S540" s="557">
        <f>Q540/P540</f>
        <v>0.9747</v>
      </c>
      <c r="T540" s="2"/>
    </row>
    <row r="541" spans="1:20" ht="12.75">
      <c r="A541" s="19" t="s">
        <v>379</v>
      </c>
      <c r="B541" s="1"/>
      <c r="C541" s="1"/>
      <c r="D541" s="1">
        <v>3</v>
      </c>
      <c r="E541" s="1"/>
      <c r="F541" s="1"/>
      <c r="G541" s="1"/>
      <c r="H541" s="1"/>
      <c r="I541" s="1"/>
      <c r="J541" s="132" t="s">
        <v>136</v>
      </c>
      <c r="K541" s="104">
        <v>37</v>
      </c>
      <c r="L541" s="104" t="s">
        <v>31</v>
      </c>
      <c r="M541" s="104"/>
      <c r="N541" s="32">
        <f>N542</f>
        <v>478800</v>
      </c>
      <c r="O541" s="306">
        <f t="shared" si="89"/>
        <v>540000</v>
      </c>
      <c r="P541" s="32">
        <f t="shared" si="89"/>
        <v>500000</v>
      </c>
      <c r="Q541" s="446">
        <f t="shared" si="89"/>
        <v>487350</v>
      </c>
      <c r="R541" s="557">
        <f>Q541/N541</f>
        <v>1.0178571428571428</v>
      </c>
      <c r="S541" s="557">
        <f>Q541/P541</f>
        <v>0.9747</v>
      </c>
      <c r="T541" s="2"/>
    </row>
    <row r="542" spans="1:20" ht="12.75">
      <c r="A542" s="102" t="s">
        <v>203</v>
      </c>
      <c r="B542" s="1"/>
      <c r="C542" s="1"/>
      <c r="D542" s="1">
        <v>3</v>
      </c>
      <c r="E542" s="1"/>
      <c r="F542" s="1"/>
      <c r="G542" s="1"/>
      <c r="H542" s="1"/>
      <c r="I542" s="1"/>
      <c r="J542" s="132" t="s">
        <v>136</v>
      </c>
      <c r="K542" s="120">
        <v>372</v>
      </c>
      <c r="L542" s="120" t="s">
        <v>35</v>
      </c>
      <c r="M542" s="120"/>
      <c r="N542" s="32">
        <f>N543</f>
        <v>478800</v>
      </c>
      <c r="O542" s="306">
        <f t="shared" si="89"/>
        <v>540000</v>
      </c>
      <c r="P542" s="32">
        <f t="shared" si="89"/>
        <v>500000</v>
      </c>
      <c r="Q542" s="446">
        <f t="shared" si="89"/>
        <v>487350</v>
      </c>
      <c r="R542" s="557">
        <f>Q542/N542</f>
        <v>1.0178571428571428</v>
      </c>
      <c r="S542" s="557">
        <f>Q542/P542</f>
        <v>0.9747</v>
      </c>
      <c r="T542" s="2"/>
    </row>
    <row r="543" spans="1:20" ht="13.5" thickBot="1">
      <c r="A543" s="102"/>
      <c r="B543" s="1"/>
      <c r="C543" s="1"/>
      <c r="D543" s="1">
        <v>3</v>
      </c>
      <c r="E543" s="1"/>
      <c r="F543" s="1"/>
      <c r="G543" s="1"/>
      <c r="H543" s="1"/>
      <c r="I543" s="1"/>
      <c r="J543" s="132" t="s">
        <v>136</v>
      </c>
      <c r="K543" s="174">
        <v>3721</v>
      </c>
      <c r="L543" s="174" t="s">
        <v>402</v>
      </c>
      <c r="M543" s="174"/>
      <c r="N543" s="177">
        <v>478800</v>
      </c>
      <c r="O543" s="333">
        <v>540000</v>
      </c>
      <c r="P543" s="177">
        <v>500000</v>
      </c>
      <c r="Q543" s="482">
        <v>487350</v>
      </c>
      <c r="R543" s="557">
        <f>Q543/N543</f>
        <v>1.0178571428571428</v>
      </c>
      <c r="S543" s="557">
        <f>Q543/P543</f>
        <v>0.9747</v>
      </c>
      <c r="T543" s="2"/>
    </row>
    <row r="544" spans="1:20" ht="12.75">
      <c r="A544" s="92"/>
      <c r="B544" s="11"/>
      <c r="C544" s="11"/>
      <c r="D544" s="11"/>
      <c r="E544" s="11"/>
      <c r="F544" s="11"/>
      <c r="G544" s="11"/>
      <c r="H544" s="11"/>
      <c r="I544" s="11"/>
      <c r="J544" s="11"/>
      <c r="K544" s="99"/>
      <c r="L544" s="99" t="s">
        <v>124</v>
      </c>
      <c r="M544" s="99"/>
      <c r="N544" s="100">
        <f>N540</f>
        <v>478800</v>
      </c>
      <c r="O544" s="326">
        <f>O540</f>
        <v>540000</v>
      </c>
      <c r="P544" s="100">
        <f>P540</f>
        <v>500000</v>
      </c>
      <c r="Q544" s="467">
        <f>Q540</f>
        <v>487350</v>
      </c>
      <c r="R544" s="579">
        <f>R540</f>
        <v>1.0178571428571428</v>
      </c>
      <c r="S544" s="579">
        <f>Q544/P544</f>
        <v>0.9747</v>
      </c>
      <c r="T544" s="2"/>
    </row>
    <row r="545" spans="1:20" ht="12.75">
      <c r="A545" s="116"/>
      <c r="B545" s="2"/>
      <c r="C545" s="2"/>
      <c r="D545" s="2"/>
      <c r="E545" s="2"/>
      <c r="F545" s="2"/>
      <c r="G545" s="2"/>
      <c r="H545" s="2"/>
      <c r="I545" s="2"/>
      <c r="J545" s="2"/>
      <c r="K545" s="47"/>
      <c r="L545" s="47"/>
      <c r="M545" s="47"/>
      <c r="N545" s="48"/>
      <c r="O545" s="311"/>
      <c r="P545" s="48"/>
      <c r="Q545" s="452"/>
      <c r="R545" s="559"/>
      <c r="S545" s="559"/>
      <c r="T545" s="2"/>
    </row>
    <row r="546" spans="1:20" ht="12.75">
      <c r="A546" s="20" t="s">
        <v>381</v>
      </c>
      <c r="B546" s="8"/>
      <c r="C546" s="8"/>
      <c r="D546" s="8"/>
      <c r="E546" s="8"/>
      <c r="F546" s="8"/>
      <c r="G546" s="8"/>
      <c r="H546" s="8"/>
      <c r="I546" s="8"/>
      <c r="J546" s="8">
        <v>1012</v>
      </c>
      <c r="K546" s="65" t="s">
        <v>25</v>
      </c>
      <c r="L546" s="644" t="s">
        <v>380</v>
      </c>
      <c r="M546" s="644"/>
      <c r="N546" s="21"/>
      <c r="O546" s="312"/>
      <c r="P546" s="54"/>
      <c r="Q546" s="453"/>
      <c r="R546" s="562"/>
      <c r="S546" s="562"/>
      <c r="T546" s="2"/>
    </row>
    <row r="547" spans="1:20" ht="12.75">
      <c r="A547" s="102" t="s">
        <v>381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103">
        <v>3</v>
      </c>
      <c r="L547" s="103" t="s">
        <v>0</v>
      </c>
      <c r="M547" s="103"/>
      <c r="N547" s="94">
        <f>N548+N554+N564</f>
        <v>853153</v>
      </c>
      <c r="O547" s="327">
        <f>O548+O554+O564</f>
        <v>411000</v>
      </c>
      <c r="P547" s="94">
        <f>P548+P554+P564</f>
        <v>279454</v>
      </c>
      <c r="Q547" s="468">
        <f>Q548+Q554+Q564</f>
        <v>279089</v>
      </c>
      <c r="R547" s="580">
        <f>Q547/N547</f>
        <v>0.32712655291606546</v>
      </c>
      <c r="S547" s="580">
        <f>Q547/P547</f>
        <v>0.9986938816406278</v>
      </c>
      <c r="T547" s="2"/>
    </row>
    <row r="548" spans="1:20" ht="12.75">
      <c r="A548" s="102" t="s">
        <v>381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104">
        <v>31</v>
      </c>
      <c r="L548" s="104" t="s">
        <v>2</v>
      </c>
      <c r="M548" s="104"/>
      <c r="N548" s="107">
        <f>N549+N551</f>
        <v>309763</v>
      </c>
      <c r="O548" s="327">
        <f>O549+O551</f>
        <v>333000</v>
      </c>
      <c r="P548" s="107">
        <f>P549+P551</f>
        <v>228700</v>
      </c>
      <c r="Q548" s="469">
        <f>Q549+Q551</f>
        <v>228510</v>
      </c>
      <c r="R548" s="580">
        <f aca="true" t="shared" si="90" ref="R548:R571">Q548/N548</f>
        <v>0.7376930104628378</v>
      </c>
      <c r="S548" s="580">
        <f aca="true" t="shared" si="91" ref="S548:S571">Q548/P548</f>
        <v>0.9991692173152602</v>
      </c>
      <c r="T548" s="2"/>
    </row>
    <row r="549" spans="1:20" ht="12.75">
      <c r="A549" s="102" t="s">
        <v>381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119">
        <v>311</v>
      </c>
      <c r="L549" s="271" t="s">
        <v>406</v>
      </c>
      <c r="M549" s="272"/>
      <c r="N549" s="264">
        <f>N550</f>
        <v>264322</v>
      </c>
      <c r="O549" s="327">
        <f>O550</f>
        <v>302000</v>
      </c>
      <c r="P549" s="264">
        <f>P550</f>
        <v>195000</v>
      </c>
      <c r="Q549" s="468">
        <f>Q550</f>
        <v>194974</v>
      </c>
      <c r="R549" s="580">
        <f t="shared" si="90"/>
        <v>0.73763818373045</v>
      </c>
      <c r="S549" s="580">
        <f t="shared" si="91"/>
        <v>0.9998666666666667</v>
      </c>
      <c r="T549" s="2"/>
    </row>
    <row r="550" spans="1:20" ht="12.75">
      <c r="A550" s="102" t="s">
        <v>381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104">
        <v>3111</v>
      </c>
      <c r="L550" s="105" t="s">
        <v>78</v>
      </c>
      <c r="M550" s="106"/>
      <c r="N550" s="107">
        <v>264322</v>
      </c>
      <c r="O550" s="327">
        <v>302000</v>
      </c>
      <c r="P550" s="107">
        <v>195000</v>
      </c>
      <c r="Q550" s="469">
        <v>194974</v>
      </c>
      <c r="R550" s="580">
        <f t="shared" si="90"/>
        <v>0.73763818373045</v>
      </c>
      <c r="S550" s="580">
        <f t="shared" si="91"/>
        <v>0.9998666666666667</v>
      </c>
      <c r="T550" s="2"/>
    </row>
    <row r="551" spans="1:20" ht="12.75">
      <c r="A551" s="102" t="s">
        <v>381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119">
        <v>313</v>
      </c>
      <c r="L551" s="271" t="s">
        <v>4</v>
      </c>
      <c r="M551" s="272"/>
      <c r="N551" s="264">
        <f>N552+N553</f>
        <v>45441</v>
      </c>
      <c r="O551" s="327">
        <f>O552+O553</f>
        <v>31000</v>
      </c>
      <c r="P551" s="264">
        <f>P552+P553</f>
        <v>33700</v>
      </c>
      <c r="Q551" s="468">
        <f>Q552+Q553</f>
        <v>33536</v>
      </c>
      <c r="R551" s="580">
        <f t="shared" si="90"/>
        <v>0.7380119275544113</v>
      </c>
      <c r="S551" s="580">
        <f t="shared" si="91"/>
        <v>0.99513353115727</v>
      </c>
      <c r="T551" s="2"/>
    </row>
    <row r="552" spans="1:20" ht="12.75">
      <c r="A552" s="102" t="s">
        <v>381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104">
        <v>3132</v>
      </c>
      <c r="L552" s="105" t="s">
        <v>313</v>
      </c>
      <c r="M552" s="106"/>
      <c r="N552" s="107">
        <v>40950</v>
      </c>
      <c r="O552" s="327">
        <v>26200</v>
      </c>
      <c r="P552" s="107">
        <v>30300</v>
      </c>
      <c r="Q552" s="469">
        <v>30221</v>
      </c>
      <c r="R552" s="580">
        <f t="shared" si="90"/>
        <v>0.737997557997558</v>
      </c>
      <c r="S552" s="580">
        <f t="shared" si="91"/>
        <v>0.9973927392739274</v>
      </c>
      <c r="T552" s="2"/>
    </row>
    <row r="553" spans="1:20" ht="12.75">
      <c r="A553" s="102" t="s">
        <v>381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104">
        <v>3133</v>
      </c>
      <c r="L553" s="178" t="s">
        <v>407</v>
      </c>
      <c r="M553" s="106"/>
      <c r="N553" s="107">
        <v>4491</v>
      </c>
      <c r="O553" s="327">
        <v>4800</v>
      </c>
      <c r="P553" s="107">
        <v>3400</v>
      </c>
      <c r="Q553" s="469">
        <v>3315</v>
      </c>
      <c r="R553" s="580">
        <f t="shared" si="90"/>
        <v>0.7381429525718103</v>
      </c>
      <c r="S553" s="580">
        <f t="shared" si="91"/>
        <v>0.975</v>
      </c>
      <c r="T553" s="2"/>
    </row>
    <row r="554" spans="1:20" ht="12.75">
      <c r="A554" s="102" t="s">
        <v>381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104">
        <v>32</v>
      </c>
      <c r="L554" s="105" t="s">
        <v>5</v>
      </c>
      <c r="M554" s="106"/>
      <c r="N554" s="107">
        <f>N555+N557+N561</f>
        <v>78354</v>
      </c>
      <c r="O554" s="327">
        <f>O555+O557+O561</f>
        <v>63000</v>
      </c>
      <c r="P554" s="107">
        <f>P555+P557+P561</f>
        <v>35754</v>
      </c>
      <c r="Q554" s="469">
        <f>Q555+Q557+Q561</f>
        <v>35573</v>
      </c>
      <c r="R554" s="580">
        <f t="shared" si="90"/>
        <v>0.45400362457564386</v>
      </c>
      <c r="S554" s="580">
        <f t="shared" si="91"/>
        <v>0.9949376293561559</v>
      </c>
      <c r="T554" s="2"/>
    </row>
    <row r="555" spans="1:20" ht="12.75">
      <c r="A555" s="102" t="s">
        <v>381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119">
        <v>321</v>
      </c>
      <c r="L555" s="271" t="s">
        <v>6</v>
      </c>
      <c r="M555" s="272"/>
      <c r="N555" s="264">
        <f>N556</f>
        <v>10926</v>
      </c>
      <c r="O555" s="327">
        <f>O556</f>
        <v>8000</v>
      </c>
      <c r="P555" s="264">
        <f>P556</f>
        <v>6700</v>
      </c>
      <c r="Q555" s="468">
        <f>Q556</f>
        <v>6651</v>
      </c>
      <c r="R555" s="580">
        <f t="shared" si="90"/>
        <v>0.6087314662273476</v>
      </c>
      <c r="S555" s="580">
        <f t="shared" si="91"/>
        <v>0.9926865671641791</v>
      </c>
      <c r="T555" s="2"/>
    </row>
    <row r="556" spans="1:20" ht="12.75">
      <c r="A556" s="102" t="s">
        <v>381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104">
        <v>3212</v>
      </c>
      <c r="L556" s="105" t="s">
        <v>80</v>
      </c>
      <c r="M556" s="106"/>
      <c r="N556" s="107">
        <v>10926</v>
      </c>
      <c r="O556" s="327">
        <v>8000</v>
      </c>
      <c r="P556" s="107">
        <v>6700</v>
      </c>
      <c r="Q556" s="469">
        <v>6651</v>
      </c>
      <c r="R556" s="580">
        <f t="shared" si="90"/>
        <v>0.6087314662273476</v>
      </c>
      <c r="S556" s="580">
        <f t="shared" si="91"/>
        <v>0.9926865671641791</v>
      </c>
      <c r="T556" s="2"/>
    </row>
    <row r="557" spans="1:20" ht="12.75">
      <c r="A557" s="102" t="s">
        <v>381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119">
        <v>322</v>
      </c>
      <c r="L557" s="271" t="s">
        <v>26</v>
      </c>
      <c r="M557" s="272"/>
      <c r="N557" s="264">
        <f>N558+N559+N560</f>
        <v>62146</v>
      </c>
      <c r="O557" s="327">
        <f>O558+O559+O560</f>
        <v>50000</v>
      </c>
      <c r="P557" s="264">
        <f>P558+P559+P560</f>
        <v>8200</v>
      </c>
      <c r="Q557" s="468">
        <f>Q558+Q559+Q560</f>
        <v>8071</v>
      </c>
      <c r="R557" s="580">
        <f t="shared" si="90"/>
        <v>0.1298715927010588</v>
      </c>
      <c r="S557" s="580">
        <f t="shared" si="91"/>
        <v>0.9842682926829268</v>
      </c>
      <c r="T557" s="2"/>
    </row>
    <row r="558" spans="1:20" ht="12.75">
      <c r="A558" s="102" t="s">
        <v>381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104">
        <v>3221</v>
      </c>
      <c r="L558" s="105" t="s">
        <v>82</v>
      </c>
      <c r="M558" s="106"/>
      <c r="N558" s="107">
        <v>18467</v>
      </c>
      <c r="O558" s="327">
        <v>20000</v>
      </c>
      <c r="P558" s="107">
        <v>2200</v>
      </c>
      <c r="Q558" s="469">
        <v>2193</v>
      </c>
      <c r="R558" s="580">
        <f t="shared" si="90"/>
        <v>0.11875236909081063</v>
      </c>
      <c r="S558" s="580">
        <f t="shared" si="91"/>
        <v>0.9968181818181818</v>
      </c>
      <c r="T558" s="2"/>
    </row>
    <row r="559" spans="1:20" ht="12.75">
      <c r="A559" s="102" t="s">
        <v>381</v>
      </c>
      <c r="B559" s="1"/>
      <c r="C559" s="1"/>
      <c r="D559" s="1">
        <v>3</v>
      </c>
      <c r="E559" s="1"/>
      <c r="F559" s="1">
        <v>5</v>
      </c>
      <c r="G559" s="1"/>
      <c r="H559" s="1"/>
      <c r="I559" s="1"/>
      <c r="J559" s="1">
        <v>1012</v>
      </c>
      <c r="K559" s="104">
        <v>3223</v>
      </c>
      <c r="L559" s="105" t="s">
        <v>83</v>
      </c>
      <c r="M559" s="106"/>
      <c r="N559" s="107">
        <v>10350</v>
      </c>
      <c r="O559" s="327">
        <v>20000</v>
      </c>
      <c r="P559" s="107">
        <v>6000</v>
      </c>
      <c r="Q559" s="469">
        <v>5878</v>
      </c>
      <c r="R559" s="580">
        <f t="shared" si="90"/>
        <v>0.5679227053140097</v>
      </c>
      <c r="S559" s="580">
        <f t="shared" si="91"/>
        <v>0.9796666666666667</v>
      </c>
      <c r="T559" s="2"/>
    </row>
    <row r="560" spans="1:20" ht="12.75">
      <c r="A560" s="102" t="s">
        <v>381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4">
        <v>3225</v>
      </c>
      <c r="L560" s="105" t="s">
        <v>84</v>
      </c>
      <c r="M560" s="106"/>
      <c r="N560" s="107">
        <v>33329</v>
      </c>
      <c r="O560" s="327">
        <v>10000</v>
      </c>
      <c r="P560" s="107">
        <v>0</v>
      </c>
      <c r="Q560" s="469">
        <v>0</v>
      </c>
      <c r="R560" s="580">
        <f t="shared" si="90"/>
        <v>0</v>
      </c>
      <c r="S560" s="580" t="e">
        <f t="shared" si="91"/>
        <v>#DIV/0!</v>
      </c>
      <c r="T560" s="2"/>
    </row>
    <row r="561" spans="1:20" ht="12.75">
      <c r="A561" s="102" t="s">
        <v>381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119">
        <v>323</v>
      </c>
      <c r="L561" s="271" t="s">
        <v>7</v>
      </c>
      <c r="M561" s="272"/>
      <c r="N561" s="264">
        <f>N562+N563</f>
        <v>5282</v>
      </c>
      <c r="O561" s="327">
        <f>O562+O563</f>
        <v>5000</v>
      </c>
      <c r="P561" s="264">
        <f>P562+P563</f>
        <v>20854</v>
      </c>
      <c r="Q561" s="468">
        <f>Q562+Q563</f>
        <v>20851</v>
      </c>
      <c r="R561" s="580">
        <f t="shared" si="90"/>
        <v>3.947557743279061</v>
      </c>
      <c r="S561" s="580">
        <f t="shared" si="91"/>
        <v>0.9998561427064352</v>
      </c>
      <c r="T561" s="2"/>
    </row>
    <row r="562" spans="1:20" ht="12.75">
      <c r="A562" s="102" t="s">
        <v>381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04">
        <v>3233</v>
      </c>
      <c r="L562" s="105" t="s">
        <v>75</v>
      </c>
      <c r="M562" s="106"/>
      <c r="N562" s="107">
        <v>2922</v>
      </c>
      <c r="O562" s="327">
        <v>5000</v>
      </c>
      <c r="P562" s="107">
        <v>0</v>
      </c>
      <c r="Q562" s="469">
        <v>0</v>
      </c>
      <c r="R562" s="580">
        <f t="shared" si="90"/>
        <v>0</v>
      </c>
      <c r="S562" s="580" t="e">
        <f t="shared" si="91"/>
        <v>#DIV/0!</v>
      </c>
      <c r="T562" s="2"/>
    </row>
    <row r="563" spans="1:20" ht="12.75">
      <c r="A563" s="102" t="s">
        <v>381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4">
        <v>3237</v>
      </c>
      <c r="L563" s="105" t="s">
        <v>634</v>
      </c>
      <c r="M563" s="106"/>
      <c r="N563" s="107">
        <v>2360</v>
      </c>
      <c r="O563" s="327">
        <v>0</v>
      </c>
      <c r="P563" s="107">
        <v>20854</v>
      </c>
      <c r="Q563" s="469">
        <v>20851</v>
      </c>
      <c r="R563" s="580">
        <f t="shared" si="90"/>
        <v>8.835169491525424</v>
      </c>
      <c r="S563" s="580">
        <f t="shared" si="91"/>
        <v>0.9998561427064352</v>
      </c>
      <c r="T563" s="2"/>
    </row>
    <row r="564" spans="1:20" ht="12.75">
      <c r="A564" s="102" t="s">
        <v>381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42">
        <v>38</v>
      </c>
      <c r="L564" s="143" t="s">
        <v>107</v>
      </c>
      <c r="M564" s="144"/>
      <c r="N564" s="131">
        <f>N565</f>
        <v>465036</v>
      </c>
      <c r="O564" s="334">
        <f>O565</f>
        <v>15000</v>
      </c>
      <c r="P564" s="131">
        <f>P565</f>
        <v>15000</v>
      </c>
      <c r="Q564" s="472">
        <f>Q565</f>
        <v>15006</v>
      </c>
      <c r="R564" s="580">
        <f t="shared" si="90"/>
        <v>0.03226846953784223</v>
      </c>
      <c r="S564" s="580">
        <f t="shared" si="91"/>
        <v>1.0004</v>
      </c>
      <c r="T564" s="2"/>
    </row>
    <row r="565" spans="1:20" ht="12.75">
      <c r="A565" s="102" t="s">
        <v>381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273">
        <v>381</v>
      </c>
      <c r="L565" s="271" t="s">
        <v>365</v>
      </c>
      <c r="M565" s="279"/>
      <c r="N565" s="274">
        <f>N566+N567</f>
        <v>465036</v>
      </c>
      <c r="O565" s="334">
        <f>O566+O567</f>
        <v>15000</v>
      </c>
      <c r="P565" s="274">
        <f>P566+P567</f>
        <v>15000</v>
      </c>
      <c r="Q565" s="478">
        <f>Q566+Q567</f>
        <v>15006</v>
      </c>
      <c r="R565" s="580">
        <f t="shared" si="90"/>
        <v>0.03226846953784223</v>
      </c>
      <c r="S565" s="580">
        <f t="shared" si="91"/>
        <v>1.0004</v>
      </c>
      <c r="T565" s="2"/>
    </row>
    <row r="566" spans="1:20" ht="12.75">
      <c r="A566" s="102" t="s">
        <v>381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142">
        <v>3811</v>
      </c>
      <c r="L566" s="143" t="s">
        <v>403</v>
      </c>
      <c r="M566" s="144"/>
      <c r="N566" s="131">
        <v>146651</v>
      </c>
      <c r="O566" s="334">
        <v>15000</v>
      </c>
      <c r="P566" s="131">
        <v>15000</v>
      </c>
      <c r="Q566" s="472">
        <v>15006</v>
      </c>
      <c r="R566" s="580">
        <f t="shared" si="90"/>
        <v>0.10232456648778392</v>
      </c>
      <c r="S566" s="580">
        <f t="shared" si="91"/>
        <v>1.0004</v>
      </c>
      <c r="T566" s="2"/>
    </row>
    <row r="567" spans="1:20" ht="12.75">
      <c r="A567" s="102" t="s">
        <v>381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42">
        <v>3811</v>
      </c>
      <c r="L567" s="143" t="s">
        <v>404</v>
      </c>
      <c r="M567" s="144"/>
      <c r="N567" s="131">
        <v>318385</v>
      </c>
      <c r="O567" s="334">
        <v>0</v>
      </c>
      <c r="P567" s="131">
        <v>0</v>
      </c>
      <c r="Q567" s="472">
        <v>0</v>
      </c>
      <c r="R567" s="580">
        <f t="shared" si="90"/>
        <v>0</v>
      </c>
      <c r="S567" s="580" t="e">
        <f t="shared" si="91"/>
        <v>#DIV/0!</v>
      </c>
      <c r="T567" s="2"/>
    </row>
    <row r="568" spans="1:20" ht="12.75">
      <c r="A568" s="102" t="s">
        <v>381</v>
      </c>
      <c r="B568" s="1"/>
      <c r="C568" s="1"/>
      <c r="D568" s="1">
        <v>3</v>
      </c>
      <c r="E568" s="1"/>
      <c r="F568" s="1">
        <v>5</v>
      </c>
      <c r="G568" s="1"/>
      <c r="H568" s="1"/>
      <c r="I568" s="1"/>
      <c r="J568" s="1">
        <v>1012</v>
      </c>
      <c r="K568" s="142">
        <v>4</v>
      </c>
      <c r="L568" s="105" t="s">
        <v>1</v>
      </c>
      <c r="M568" s="144"/>
      <c r="N568" s="131">
        <f>N569</f>
        <v>110000</v>
      </c>
      <c r="O568" s="334">
        <f aca="true" t="shared" si="92" ref="O568:Q570">O569</f>
        <v>0</v>
      </c>
      <c r="P568" s="131">
        <f t="shared" si="92"/>
        <v>0</v>
      </c>
      <c r="Q568" s="472">
        <f t="shared" si="92"/>
        <v>0</v>
      </c>
      <c r="R568" s="580">
        <f t="shared" si="90"/>
        <v>0</v>
      </c>
      <c r="S568" s="580" t="e">
        <f t="shared" si="91"/>
        <v>#DIV/0!</v>
      </c>
      <c r="T568" s="2"/>
    </row>
    <row r="569" spans="1:20" ht="12.75">
      <c r="A569" s="102" t="s">
        <v>381</v>
      </c>
      <c r="B569" s="1"/>
      <c r="C569" s="1"/>
      <c r="D569" s="1">
        <v>3</v>
      </c>
      <c r="E569" s="1"/>
      <c r="F569" s="1">
        <v>5</v>
      </c>
      <c r="G569" s="1"/>
      <c r="H569" s="1"/>
      <c r="I569" s="1"/>
      <c r="J569" s="1">
        <v>1012</v>
      </c>
      <c r="K569" s="142">
        <v>42</v>
      </c>
      <c r="L569" s="105" t="s">
        <v>28</v>
      </c>
      <c r="M569" s="144"/>
      <c r="N569" s="131">
        <f>N570</f>
        <v>110000</v>
      </c>
      <c r="O569" s="334">
        <f t="shared" si="92"/>
        <v>0</v>
      </c>
      <c r="P569" s="131">
        <f t="shared" si="92"/>
        <v>0</v>
      </c>
      <c r="Q569" s="472">
        <f t="shared" si="92"/>
        <v>0</v>
      </c>
      <c r="R569" s="580">
        <f t="shared" si="90"/>
        <v>0</v>
      </c>
      <c r="S569" s="580" t="e">
        <f t="shared" si="91"/>
        <v>#DIV/0!</v>
      </c>
      <c r="T569" s="2"/>
    </row>
    <row r="570" spans="1:20" ht="12.75">
      <c r="A570" s="102" t="s">
        <v>381</v>
      </c>
      <c r="B570" s="1"/>
      <c r="C570" s="1"/>
      <c r="D570" s="1">
        <v>3</v>
      </c>
      <c r="E570" s="1"/>
      <c r="F570" s="1">
        <v>5</v>
      </c>
      <c r="G570" s="1"/>
      <c r="H570" s="1"/>
      <c r="I570" s="1"/>
      <c r="J570" s="1">
        <v>1012</v>
      </c>
      <c r="K570" s="273">
        <v>423</v>
      </c>
      <c r="L570" s="271" t="s">
        <v>15</v>
      </c>
      <c r="M570" s="279"/>
      <c r="N570" s="274">
        <f>N571</f>
        <v>110000</v>
      </c>
      <c r="O570" s="334">
        <f t="shared" si="92"/>
        <v>0</v>
      </c>
      <c r="P570" s="274">
        <f t="shared" si="92"/>
        <v>0</v>
      </c>
      <c r="Q570" s="478">
        <f t="shared" si="92"/>
        <v>0</v>
      </c>
      <c r="R570" s="580">
        <f t="shared" si="90"/>
        <v>0</v>
      </c>
      <c r="S570" s="580" t="e">
        <f t="shared" si="91"/>
        <v>#DIV/0!</v>
      </c>
      <c r="T570" s="2"/>
    </row>
    <row r="571" spans="1:20" ht="13.5" thickBot="1">
      <c r="A571" s="102" t="s">
        <v>381</v>
      </c>
      <c r="B571" s="1"/>
      <c r="C571" s="1"/>
      <c r="D571" s="1">
        <v>3</v>
      </c>
      <c r="E571" s="1"/>
      <c r="F571" s="1">
        <v>5</v>
      </c>
      <c r="G571" s="1"/>
      <c r="H571" s="1"/>
      <c r="I571" s="1"/>
      <c r="J571" s="1">
        <v>1012</v>
      </c>
      <c r="K571" s="142">
        <v>4231</v>
      </c>
      <c r="L571" s="156" t="s">
        <v>405</v>
      </c>
      <c r="M571" s="144"/>
      <c r="N571" s="131">
        <v>110000</v>
      </c>
      <c r="O571" s="334">
        <v>0</v>
      </c>
      <c r="P571" s="131">
        <v>0</v>
      </c>
      <c r="Q571" s="472">
        <v>0</v>
      </c>
      <c r="R571" s="580">
        <f t="shared" si="90"/>
        <v>0</v>
      </c>
      <c r="S571" s="580" t="e">
        <f t="shared" si="91"/>
        <v>#DIV/0!</v>
      </c>
      <c r="T571" s="2"/>
    </row>
    <row r="572" spans="1:20" ht="12.75">
      <c r="A572" s="92"/>
      <c r="B572" s="11"/>
      <c r="C572" s="11"/>
      <c r="D572" s="11"/>
      <c r="E572" s="11"/>
      <c r="F572" s="11"/>
      <c r="G572" s="11"/>
      <c r="H572" s="11"/>
      <c r="I572" s="11"/>
      <c r="J572" s="11"/>
      <c r="K572" s="99"/>
      <c r="L572" s="99" t="s">
        <v>124</v>
      </c>
      <c r="M572" s="99"/>
      <c r="N572" s="100">
        <f>N547+N568</f>
        <v>963153</v>
      </c>
      <c r="O572" s="326">
        <f>O547+O568</f>
        <v>411000</v>
      </c>
      <c r="P572" s="100">
        <f>P547+P568</f>
        <v>279454</v>
      </c>
      <c r="Q572" s="467">
        <f>Q547+Q568</f>
        <v>279089</v>
      </c>
      <c r="R572" s="579">
        <f>Q572/N572</f>
        <v>0.2897660081004783</v>
      </c>
      <c r="S572" s="579">
        <f>Q572/P572</f>
        <v>0.9986938816406278</v>
      </c>
      <c r="T572" s="2"/>
    </row>
    <row r="573" spans="1:20" ht="12.75">
      <c r="A573" s="89"/>
      <c r="B573" s="1"/>
      <c r="C573" s="1"/>
      <c r="D573" s="1"/>
      <c r="E573" s="1"/>
      <c r="F573" s="1"/>
      <c r="G573" s="1"/>
      <c r="H573" s="1"/>
      <c r="I573" s="1"/>
      <c r="J573" s="1"/>
      <c r="K573" s="117"/>
      <c r="L573" s="117"/>
      <c r="M573" s="117"/>
      <c r="N573" s="114"/>
      <c r="O573" s="331"/>
      <c r="P573" s="114"/>
      <c r="Q573" s="473"/>
      <c r="R573" s="581"/>
      <c r="S573" s="581"/>
      <c r="T573" s="2"/>
    </row>
    <row r="574" spans="1:20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67" t="s">
        <v>378</v>
      </c>
      <c r="L574" s="640" t="s">
        <v>382</v>
      </c>
      <c r="M574" s="640"/>
      <c r="N574" s="640"/>
      <c r="O574" s="315"/>
      <c r="P574" s="68"/>
      <c r="Q574" s="456"/>
      <c r="R574" s="567"/>
      <c r="S574" s="567"/>
      <c r="T574" s="19"/>
    </row>
    <row r="575" spans="1:20" ht="12.75">
      <c r="A575" s="20" t="s">
        <v>383</v>
      </c>
      <c r="B575" s="8"/>
      <c r="C575" s="8"/>
      <c r="D575" s="8"/>
      <c r="E575" s="8"/>
      <c r="F575" s="8"/>
      <c r="G575" s="8"/>
      <c r="H575" s="8"/>
      <c r="I575" s="8"/>
      <c r="J575" s="8"/>
      <c r="K575" s="145"/>
      <c r="L575" s="79" t="s">
        <v>198</v>
      </c>
      <c r="M575" s="145"/>
      <c r="N575" s="68"/>
      <c r="O575" s="315"/>
      <c r="P575" s="68"/>
      <c r="Q575" s="456"/>
      <c r="R575" s="567"/>
      <c r="S575" s="567"/>
      <c r="T575" s="2"/>
    </row>
    <row r="576" spans="1:20" ht="12.75">
      <c r="A576" s="20" t="s">
        <v>384</v>
      </c>
      <c r="B576" s="8"/>
      <c r="C576" s="8"/>
      <c r="D576" s="8"/>
      <c r="E576" s="8"/>
      <c r="F576" s="8"/>
      <c r="G576" s="8"/>
      <c r="H576" s="8"/>
      <c r="I576" s="8"/>
      <c r="J576" s="8">
        <v>760</v>
      </c>
      <c r="K576" s="65" t="s">
        <v>25</v>
      </c>
      <c r="L576" s="20" t="s">
        <v>109</v>
      </c>
      <c r="M576" s="179"/>
      <c r="N576" s="21"/>
      <c r="O576" s="312"/>
      <c r="P576" s="54"/>
      <c r="Q576" s="453"/>
      <c r="R576" s="562"/>
      <c r="S576" s="562"/>
      <c r="T576" s="2"/>
    </row>
    <row r="577" spans="1:20" ht="12.75">
      <c r="A577" s="20" t="s">
        <v>384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103">
        <v>3</v>
      </c>
      <c r="L577" s="103" t="s">
        <v>0</v>
      </c>
      <c r="M577" s="103"/>
      <c r="N577" s="94">
        <f>N578</f>
        <v>54605</v>
      </c>
      <c r="O577" s="327">
        <f aca="true" t="shared" si="93" ref="O577:Q578">O578</f>
        <v>55000</v>
      </c>
      <c r="P577" s="94">
        <f t="shared" si="93"/>
        <v>78000</v>
      </c>
      <c r="Q577" s="468">
        <f t="shared" si="93"/>
        <v>63600</v>
      </c>
      <c r="R577" s="580">
        <f aca="true" t="shared" si="94" ref="R577:R586">Q577/N577</f>
        <v>1.1647285047156855</v>
      </c>
      <c r="S577" s="580">
        <f aca="true" t="shared" si="95" ref="S577:S586">Q577/P577</f>
        <v>0.8153846153846154</v>
      </c>
      <c r="T577" s="2"/>
    </row>
    <row r="578" spans="1:20" ht="12.75">
      <c r="A578" s="20" t="s">
        <v>384</v>
      </c>
      <c r="B578" s="1">
        <v>1</v>
      </c>
      <c r="C578" s="1"/>
      <c r="D578" s="1">
        <v>3</v>
      </c>
      <c r="E578" s="1"/>
      <c r="F578" s="1"/>
      <c r="G578" s="1"/>
      <c r="H578" s="1"/>
      <c r="I578" s="1"/>
      <c r="J578" s="1">
        <v>760</v>
      </c>
      <c r="K578" s="104">
        <v>32</v>
      </c>
      <c r="L578" s="105" t="s">
        <v>5</v>
      </c>
      <c r="M578" s="106"/>
      <c r="N578" s="107">
        <f>N579</f>
        <v>54605</v>
      </c>
      <c r="O578" s="327">
        <f t="shared" si="93"/>
        <v>55000</v>
      </c>
      <c r="P578" s="107">
        <f t="shared" si="93"/>
        <v>78000</v>
      </c>
      <c r="Q578" s="469">
        <f t="shared" si="93"/>
        <v>63600</v>
      </c>
      <c r="R578" s="580">
        <f t="shared" si="94"/>
        <v>1.1647285047156855</v>
      </c>
      <c r="S578" s="580">
        <f t="shared" si="95"/>
        <v>0.8153846153846154</v>
      </c>
      <c r="T578" s="2"/>
    </row>
    <row r="579" spans="1:20" ht="12.75">
      <c r="A579" s="20" t="s">
        <v>384</v>
      </c>
      <c r="B579" s="1">
        <v>1</v>
      </c>
      <c r="C579" s="1"/>
      <c r="D579" s="1">
        <v>3</v>
      </c>
      <c r="E579" s="1"/>
      <c r="F579" s="1"/>
      <c r="G579" s="1"/>
      <c r="H579" s="1"/>
      <c r="I579" s="1"/>
      <c r="J579" s="1">
        <v>760</v>
      </c>
      <c r="K579" s="104">
        <v>323</v>
      </c>
      <c r="L579" s="105" t="s">
        <v>7</v>
      </c>
      <c r="M579" s="106"/>
      <c r="N579" s="107">
        <f>N580+N581+N582</f>
        <v>54605</v>
      </c>
      <c r="O579" s="327">
        <f>O580+O581+O582</f>
        <v>55000</v>
      </c>
      <c r="P579" s="107">
        <f>P580+P581+P582</f>
        <v>78000</v>
      </c>
      <c r="Q579" s="469">
        <f>Q580+Q581+Q582</f>
        <v>63600</v>
      </c>
      <c r="R579" s="580">
        <f t="shared" si="94"/>
        <v>1.1647285047156855</v>
      </c>
      <c r="S579" s="580">
        <f t="shared" si="95"/>
        <v>0.8153846153846154</v>
      </c>
      <c r="T579" s="2"/>
    </row>
    <row r="580" spans="1:20" ht="12.75">
      <c r="A580" s="20" t="s">
        <v>384</v>
      </c>
      <c r="B580" s="1">
        <v>1</v>
      </c>
      <c r="C580" s="1"/>
      <c r="D580" s="1">
        <v>3</v>
      </c>
      <c r="E580" s="1"/>
      <c r="F580" s="1"/>
      <c r="G580" s="1"/>
      <c r="H580" s="1"/>
      <c r="I580" s="1"/>
      <c r="J580" s="1">
        <v>760</v>
      </c>
      <c r="K580" s="104">
        <v>3234</v>
      </c>
      <c r="L580" s="104" t="s">
        <v>110</v>
      </c>
      <c r="M580" s="104"/>
      <c r="N580" s="107">
        <v>42500</v>
      </c>
      <c r="O580" s="327">
        <v>30000</v>
      </c>
      <c r="P580" s="107">
        <v>43000</v>
      </c>
      <c r="Q580" s="469">
        <v>42500</v>
      </c>
      <c r="R580" s="580">
        <f t="shared" si="94"/>
        <v>1</v>
      </c>
      <c r="S580" s="580">
        <f t="shared" si="95"/>
        <v>0.9883720930232558</v>
      </c>
      <c r="T580" s="2"/>
    </row>
    <row r="581" spans="1:20" ht="12.75">
      <c r="A581" s="20" t="s">
        <v>384</v>
      </c>
      <c r="B581" s="1">
        <v>1</v>
      </c>
      <c r="C581" s="1"/>
      <c r="D581" s="1">
        <v>3</v>
      </c>
      <c r="E581" s="1"/>
      <c r="F581" s="1"/>
      <c r="G581" s="1"/>
      <c r="H581" s="1"/>
      <c r="I581" s="1"/>
      <c r="J581" s="1">
        <v>760</v>
      </c>
      <c r="K581" s="104">
        <v>3236</v>
      </c>
      <c r="L581" s="104" t="s">
        <v>111</v>
      </c>
      <c r="M581" s="104"/>
      <c r="N581" s="107">
        <v>7825</v>
      </c>
      <c r="O581" s="327">
        <v>20000</v>
      </c>
      <c r="P581" s="107">
        <v>30000</v>
      </c>
      <c r="Q581" s="469">
        <v>21100</v>
      </c>
      <c r="R581" s="580">
        <f t="shared" si="94"/>
        <v>2.696485623003195</v>
      </c>
      <c r="S581" s="580">
        <f t="shared" si="95"/>
        <v>0.7033333333333334</v>
      </c>
      <c r="T581" s="2"/>
    </row>
    <row r="582" spans="1:20" ht="13.5" thickBot="1">
      <c r="A582" s="20" t="s">
        <v>384</v>
      </c>
      <c r="B582" s="1">
        <v>1</v>
      </c>
      <c r="C582" s="1"/>
      <c r="D582" s="1">
        <v>3</v>
      </c>
      <c r="E582" s="1"/>
      <c r="F582" s="1"/>
      <c r="G582" s="1"/>
      <c r="H582" s="1"/>
      <c r="I582" s="1"/>
      <c r="J582" s="1">
        <v>760</v>
      </c>
      <c r="K582" s="104">
        <v>3237</v>
      </c>
      <c r="L582" s="104" t="s">
        <v>112</v>
      </c>
      <c r="M582" s="104"/>
      <c r="N582" s="107">
        <v>4280</v>
      </c>
      <c r="O582" s="327">
        <v>5000</v>
      </c>
      <c r="P582" s="107">
        <v>5000</v>
      </c>
      <c r="Q582" s="469">
        <v>0</v>
      </c>
      <c r="R582" s="580">
        <f t="shared" si="94"/>
        <v>0</v>
      </c>
      <c r="S582" s="580">
        <f t="shared" si="95"/>
        <v>0</v>
      </c>
      <c r="T582" s="2"/>
    </row>
    <row r="583" spans="1:20" ht="12.75">
      <c r="A583" s="92"/>
      <c r="B583" s="11"/>
      <c r="C583" s="11"/>
      <c r="D583" s="11"/>
      <c r="E583" s="11"/>
      <c r="F583" s="11"/>
      <c r="G583" s="11"/>
      <c r="H583" s="11"/>
      <c r="I583" s="11"/>
      <c r="J583" s="11"/>
      <c r="K583" s="99"/>
      <c r="L583" s="99" t="s">
        <v>124</v>
      </c>
      <c r="M583" s="99"/>
      <c r="N583" s="100">
        <f>N577</f>
        <v>54605</v>
      </c>
      <c r="O583" s="326">
        <f>O577</f>
        <v>55000</v>
      </c>
      <c r="P583" s="100">
        <f>P577</f>
        <v>78000</v>
      </c>
      <c r="Q583" s="467">
        <f>Q577</f>
        <v>63600</v>
      </c>
      <c r="R583" s="579">
        <f t="shared" si="94"/>
        <v>1.1647285047156855</v>
      </c>
      <c r="S583" s="579">
        <f t="shared" si="95"/>
        <v>0.8153846153846154</v>
      </c>
      <c r="T583" s="2"/>
    </row>
    <row r="584" spans="1:20" ht="12.7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69"/>
      <c r="L584" s="647" t="s">
        <v>385</v>
      </c>
      <c r="M584" s="648"/>
      <c r="N584" s="86">
        <f>N583+N572+N544+N537+N528+N520+N509+N498+N489+N481+N467+N443+N435+N410+N393+N377+N370+N360+N350+N322+N307+N298+N282+N273+N264+N256+N241+N226+N219+N208</f>
        <v>5653703</v>
      </c>
      <c r="O584" s="316">
        <f>O583+O572+O544+O537+O528+O520+O509+O498+O489+O481+O467+O443+O435+O410+O393+O377+O370+O360+O350+O322+O307+O298+O282+O273+O264+O256+O241+O226+O219+O208</f>
        <v>15475500</v>
      </c>
      <c r="P584" s="86">
        <f>P583+P572+P544+P537+P528+P520+P509+P498+P489+P481+P467+P443+P435+P410+P393+P377+P370+P360+P350+P322+P307+P298+P282+P273+P264+P256+P241+P226+P219+P208</f>
        <v>5960787</v>
      </c>
      <c r="Q584" s="457">
        <f>Q583+Q572+Q544+Q537+Q528+Q520+Q509+Q498+Q489+Q481+Q467+Q443+Q435+Q410+Q393+Q377+Q370+Q360+Q350+Q322+Q307+Q298+Q282+Q273+Q264+Q256+Q241+Q226+Q219+Q208</f>
        <v>4911423</v>
      </c>
      <c r="R584" s="568">
        <f t="shared" si="94"/>
        <v>0.8687090567014221</v>
      </c>
      <c r="S584" s="568">
        <f t="shared" si="95"/>
        <v>0.8239554609148088</v>
      </c>
      <c r="T584" s="2"/>
    </row>
    <row r="585" spans="1:20" ht="12.7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7"/>
      <c r="L585" s="645" t="s">
        <v>386</v>
      </c>
      <c r="M585" s="646"/>
      <c r="N585" s="88">
        <f>N584</f>
        <v>5653703</v>
      </c>
      <c r="O585" s="319">
        <f>O584</f>
        <v>15475500</v>
      </c>
      <c r="P585" s="88">
        <f>P584</f>
        <v>5960787</v>
      </c>
      <c r="Q585" s="460">
        <f>Q584</f>
        <v>4911423</v>
      </c>
      <c r="R585" s="577">
        <f t="shared" si="94"/>
        <v>0.8687090567014221</v>
      </c>
      <c r="S585" s="577">
        <f t="shared" si="95"/>
        <v>0.8239554609148088</v>
      </c>
      <c r="T585" s="2"/>
    </row>
    <row r="586" spans="1:20" ht="21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280"/>
      <c r="L586" s="649" t="s">
        <v>510</v>
      </c>
      <c r="M586" s="650"/>
      <c r="N586" s="281">
        <f>N585+N127+N100</f>
        <v>6630396</v>
      </c>
      <c r="O586" s="340">
        <f>O585+O127+O100</f>
        <v>16556250</v>
      </c>
      <c r="P586" s="281">
        <f>P585+P127+P100</f>
        <v>6951787</v>
      </c>
      <c r="Q586" s="483">
        <f>Q585+Q127+Q100</f>
        <v>5876597</v>
      </c>
      <c r="R586" s="596">
        <f t="shared" si="94"/>
        <v>0.8863116169833597</v>
      </c>
      <c r="S586" s="596">
        <f t="shared" si="95"/>
        <v>0.8453361703976259</v>
      </c>
      <c r="T586" s="2"/>
    </row>
    <row r="587" spans="1:20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89"/>
      <c r="O587" s="300"/>
      <c r="P587" s="3"/>
      <c r="Q587" s="436"/>
      <c r="R587" s="539"/>
      <c r="S587" s="539"/>
      <c r="T587" s="2"/>
    </row>
    <row r="588" spans="1:20" ht="25.5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545" t="s">
        <v>662</v>
      </c>
      <c r="O588" s="540" t="s">
        <v>629</v>
      </c>
      <c r="P588" s="541" t="s">
        <v>630</v>
      </c>
      <c r="Q588" s="542" t="s">
        <v>628</v>
      </c>
      <c r="R588" s="597" t="s">
        <v>635</v>
      </c>
      <c r="S588" s="597" t="s">
        <v>628</v>
      </c>
      <c r="T588" s="2"/>
    </row>
    <row r="589" spans="1:20" ht="12.75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546" t="s">
        <v>166</v>
      </c>
      <c r="O589" s="543">
        <v>2015</v>
      </c>
      <c r="P589" s="541" t="s">
        <v>167</v>
      </c>
      <c r="Q589" s="544" t="s">
        <v>167</v>
      </c>
      <c r="R589" s="598" t="s">
        <v>642</v>
      </c>
      <c r="S589" s="599" t="s">
        <v>643</v>
      </c>
      <c r="T589" s="2"/>
    </row>
    <row r="590" spans="1:20" ht="12.75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1"/>
      <c r="L590" s="182"/>
      <c r="M590" s="183"/>
      <c r="N590" s="184"/>
      <c r="O590" s="301"/>
      <c r="P590" s="183"/>
      <c r="Q590" s="439"/>
      <c r="R590" s="600"/>
      <c r="S590" s="600"/>
      <c r="T590" s="2"/>
    </row>
    <row r="591" spans="1:20" ht="12.75">
      <c r="A591" s="185" t="s">
        <v>36</v>
      </c>
      <c r="B591" s="185"/>
      <c r="C591" s="180"/>
      <c r="D591" s="180"/>
      <c r="E591" s="180"/>
      <c r="F591" s="180"/>
      <c r="G591" s="180"/>
      <c r="H591" s="180"/>
      <c r="I591" s="180"/>
      <c r="J591" s="180"/>
      <c r="K591" s="183" t="s">
        <v>72</v>
      </c>
      <c r="L591" s="183"/>
      <c r="M591" s="183" t="s">
        <v>37</v>
      </c>
      <c r="N591" s="184">
        <f aca="true" t="shared" si="96" ref="N591:S591">N39+N51+N58+N74+N98+N125+N135-N199+N219+N226+N241+N273+N544</f>
        <v>2590941</v>
      </c>
      <c r="O591" s="341">
        <f t="shared" si="96"/>
        <v>3067750</v>
      </c>
      <c r="P591" s="184">
        <f t="shared" si="96"/>
        <v>2868233</v>
      </c>
      <c r="Q591" s="484">
        <f t="shared" si="96"/>
        <v>2657380</v>
      </c>
      <c r="R591" s="600" t="e">
        <f>R39+R51+R58+R74+R98+R125+R135-R199+R219+R226+R241+R273+R544</f>
        <v>#DIV/0!</v>
      </c>
      <c r="S591" s="600" t="e">
        <f t="shared" si="96"/>
        <v>#DIV/0!</v>
      </c>
      <c r="T591" s="2"/>
    </row>
    <row r="592" spans="1:20" ht="12.75">
      <c r="A592" s="186" t="s">
        <v>235</v>
      </c>
      <c r="B592" s="187"/>
      <c r="C592" s="187"/>
      <c r="D592" s="187"/>
      <c r="E592" s="187"/>
      <c r="F592" s="187"/>
      <c r="G592" s="187"/>
      <c r="H592" s="187"/>
      <c r="I592" s="187"/>
      <c r="J592" s="187"/>
      <c r="K592" s="183" t="s">
        <v>72</v>
      </c>
      <c r="L592" s="183"/>
      <c r="M592" s="183" t="s">
        <v>38</v>
      </c>
      <c r="N592" s="184"/>
      <c r="O592" s="341"/>
      <c r="P592" s="184"/>
      <c r="Q592" s="484"/>
      <c r="R592" s="600"/>
      <c r="S592" s="600"/>
      <c r="T592" s="2"/>
    </row>
    <row r="593" spans="1:20" ht="12.75">
      <c r="A593" s="186" t="s">
        <v>531</v>
      </c>
      <c r="B593" s="187"/>
      <c r="C593" s="187"/>
      <c r="D593" s="187"/>
      <c r="E593" s="187"/>
      <c r="F593" s="187"/>
      <c r="G593" s="187"/>
      <c r="H593" s="187"/>
      <c r="I593" s="187"/>
      <c r="J593" s="187"/>
      <c r="K593" s="183" t="s">
        <v>72</v>
      </c>
      <c r="L593" s="183"/>
      <c r="M593" s="183" t="s">
        <v>39</v>
      </c>
      <c r="N593" s="184">
        <f aca="true" t="shared" si="97" ref="N593:S593">N282+N298+N528</f>
        <v>205375</v>
      </c>
      <c r="O593" s="341">
        <f t="shared" si="97"/>
        <v>171500</v>
      </c>
      <c r="P593" s="184">
        <f t="shared" si="97"/>
        <v>279500</v>
      </c>
      <c r="Q593" s="484">
        <f t="shared" si="97"/>
        <v>193125</v>
      </c>
      <c r="R593" s="600" t="e">
        <f>R282+R298+R528</f>
        <v>#DIV/0!</v>
      </c>
      <c r="S593" s="600" t="e">
        <f t="shared" si="97"/>
        <v>#DIV/0!</v>
      </c>
      <c r="T593" s="2"/>
    </row>
    <row r="594" spans="1:20" ht="12.75">
      <c r="A594" s="186" t="s">
        <v>532</v>
      </c>
      <c r="B594" s="187"/>
      <c r="C594" s="187"/>
      <c r="D594" s="187"/>
      <c r="E594" s="187"/>
      <c r="F594" s="187"/>
      <c r="G594" s="187"/>
      <c r="H594" s="187"/>
      <c r="I594" s="187"/>
      <c r="J594" s="187"/>
      <c r="K594" s="183" t="s">
        <v>72</v>
      </c>
      <c r="L594" s="183"/>
      <c r="M594" s="183" t="s">
        <v>40</v>
      </c>
      <c r="N594" s="184">
        <f aca="true" t="shared" si="98" ref="N594:S594">N199+N256+N264+N307+N435-N429-N430-N432-N433</f>
        <v>284793</v>
      </c>
      <c r="O594" s="341">
        <f t="shared" si="98"/>
        <v>6571000</v>
      </c>
      <c r="P594" s="184">
        <f t="shared" si="98"/>
        <v>1733000</v>
      </c>
      <c r="Q594" s="484">
        <f t="shared" si="98"/>
        <v>1134402</v>
      </c>
      <c r="R594" s="600" t="e">
        <f t="shared" si="98"/>
        <v>#DIV/0!</v>
      </c>
      <c r="S594" s="600" t="e">
        <f t="shared" si="98"/>
        <v>#DIV/0!</v>
      </c>
      <c r="T594" s="2"/>
    </row>
    <row r="595" spans="1:20" ht="12.75">
      <c r="A595" s="186" t="s">
        <v>533</v>
      </c>
      <c r="B595" s="187"/>
      <c r="C595" s="187"/>
      <c r="D595" s="187"/>
      <c r="E595" s="187"/>
      <c r="F595" s="187"/>
      <c r="G595" s="187"/>
      <c r="H595" s="187"/>
      <c r="I595" s="187"/>
      <c r="J595" s="187"/>
      <c r="K595" s="183" t="s">
        <v>72</v>
      </c>
      <c r="L595" s="183"/>
      <c r="M595" s="183" t="s">
        <v>41</v>
      </c>
      <c r="N595" s="184">
        <f aca="true" t="shared" si="99" ref="N595:S595">N322+N350+N370+N393+N410</f>
        <v>886905</v>
      </c>
      <c r="O595" s="341">
        <f t="shared" si="99"/>
        <v>797000</v>
      </c>
      <c r="P595" s="184">
        <f t="shared" si="99"/>
        <v>786600</v>
      </c>
      <c r="Q595" s="484">
        <f t="shared" si="99"/>
        <v>780779</v>
      </c>
      <c r="R595" s="600">
        <f t="shared" si="99"/>
        <v>5.043597992086643</v>
      </c>
      <c r="S595" s="600" t="e">
        <f t="shared" si="99"/>
        <v>#DIV/0!</v>
      </c>
      <c r="T595" s="2"/>
    </row>
    <row r="596" spans="1:20" ht="12.75">
      <c r="A596" s="186" t="s">
        <v>530</v>
      </c>
      <c r="B596" s="187"/>
      <c r="C596" s="187"/>
      <c r="D596" s="187"/>
      <c r="E596" s="187"/>
      <c r="F596" s="187"/>
      <c r="G596" s="187"/>
      <c r="H596" s="187"/>
      <c r="I596" s="187"/>
      <c r="J596" s="187"/>
      <c r="K596" s="183" t="s">
        <v>72</v>
      </c>
      <c r="L596" s="183"/>
      <c r="M596" s="183" t="s">
        <v>42</v>
      </c>
      <c r="N596" s="184">
        <f>N360+N377+N429+N430+N432+N433+N443+N467</f>
        <v>1363208</v>
      </c>
      <c r="O596" s="341">
        <f>O360+O377+O429+O430+O432+O433+O443+O467+O83</f>
        <v>5175000</v>
      </c>
      <c r="P596" s="184">
        <f>P360+P377+P429+P430+P432+P433+P443+P467+P83</f>
        <v>599000</v>
      </c>
      <c r="Q596" s="484">
        <f>Q360+Q377+Q429+Q430+Q432+Q433+Q443+Q467+Q83</f>
        <v>488350</v>
      </c>
      <c r="R596" s="600" t="e">
        <f>R360+R377+R429+R430+R432+R433+R443+R467+R83</f>
        <v>#DIV/0!</v>
      </c>
      <c r="S596" s="600" t="e">
        <f>S360+S377+S429+S430+S432+S433+S443+S467+S83</f>
        <v>#DIV/0!</v>
      </c>
      <c r="T596" s="2"/>
    </row>
    <row r="597" spans="1:20" ht="12.75">
      <c r="A597" s="653" t="s">
        <v>534</v>
      </c>
      <c r="B597" s="653"/>
      <c r="C597" s="653"/>
      <c r="D597" s="653"/>
      <c r="E597" s="653"/>
      <c r="F597" s="653"/>
      <c r="G597" s="653"/>
      <c r="H597" s="653"/>
      <c r="I597" s="653"/>
      <c r="J597" s="654"/>
      <c r="K597" s="183" t="s">
        <v>72</v>
      </c>
      <c r="L597" s="183"/>
      <c r="M597" s="183" t="s">
        <v>43</v>
      </c>
      <c r="N597" s="184">
        <f aca="true" t="shared" si="100" ref="N597:S597">N583</f>
        <v>54605</v>
      </c>
      <c r="O597" s="341">
        <f t="shared" si="100"/>
        <v>55000</v>
      </c>
      <c r="P597" s="184">
        <f t="shared" si="100"/>
        <v>78000</v>
      </c>
      <c r="Q597" s="484">
        <f t="shared" si="100"/>
        <v>63600</v>
      </c>
      <c r="R597" s="600">
        <f t="shared" si="100"/>
        <v>1.1647285047156855</v>
      </c>
      <c r="S597" s="600">
        <f t="shared" si="100"/>
        <v>0.8153846153846154</v>
      </c>
      <c r="T597" s="2"/>
    </row>
    <row r="598" spans="1:20" ht="12.75">
      <c r="A598" s="637" t="s">
        <v>535</v>
      </c>
      <c r="B598" s="638"/>
      <c r="C598" s="638"/>
      <c r="D598" s="638"/>
      <c r="E598" s="638"/>
      <c r="F598" s="638"/>
      <c r="G598" s="638"/>
      <c r="H598" s="638"/>
      <c r="I598" s="638"/>
      <c r="J598" s="639"/>
      <c r="K598" s="183" t="s">
        <v>72</v>
      </c>
      <c r="L598" s="183"/>
      <c r="M598" s="183" t="s">
        <v>128</v>
      </c>
      <c r="N598" s="184">
        <f aca="true" t="shared" si="101" ref="N598:S598">N509+N520</f>
        <v>136917</v>
      </c>
      <c r="O598" s="341">
        <f t="shared" si="101"/>
        <v>137000</v>
      </c>
      <c r="P598" s="184">
        <f t="shared" si="101"/>
        <v>157000</v>
      </c>
      <c r="Q598" s="484">
        <f t="shared" si="101"/>
        <v>117587</v>
      </c>
      <c r="R598" s="600">
        <f t="shared" si="101"/>
        <v>1.749490971043771</v>
      </c>
      <c r="S598" s="600">
        <f t="shared" si="101"/>
        <v>1.5473037433155081</v>
      </c>
      <c r="T598" s="2"/>
    </row>
    <row r="599" spans="1:20" ht="12.75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3" t="s">
        <v>72</v>
      </c>
      <c r="L599" s="183"/>
      <c r="M599" s="183" t="s">
        <v>44</v>
      </c>
      <c r="N599" s="184">
        <f aca="true" t="shared" si="102" ref="N599:S599">N481+N489</f>
        <v>91249</v>
      </c>
      <c r="O599" s="341">
        <f t="shared" si="102"/>
        <v>101000</v>
      </c>
      <c r="P599" s="184">
        <f t="shared" si="102"/>
        <v>101000</v>
      </c>
      <c r="Q599" s="484">
        <f t="shared" si="102"/>
        <v>100235</v>
      </c>
      <c r="R599" s="600">
        <f t="shared" si="102"/>
        <v>2.2193247815014736</v>
      </c>
      <c r="S599" s="600">
        <f t="shared" si="102"/>
        <v>1.8772294930875577</v>
      </c>
      <c r="T599" s="2"/>
    </row>
    <row r="600" spans="1:20" ht="12.75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3" t="s">
        <v>72</v>
      </c>
      <c r="L600" s="183"/>
      <c r="M600" s="183" t="s">
        <v>45</v>
      </c>
      <c r="N600" s="184">
        <f aca="true" t="shared" si="103" ref="N600:S600">N498+N537+N572</f>
        <v>1016403</v>
      </c>
      <c r="O600" s="341">
        <f t="shared" si="103"/>
        <v>481000</v>
      </c>
      <c r="P600" s="184">
        <f t="shared" si="103"/>
        <v>349454</v>
      </c>
      <c r="Q600" s="484">
        <f t="shared" si="103"/>
        <v>341139</v>
      </c>
      <c r="R600" s="600">
        <f t="shared" si="103"/>
        <v>2.5920668930562307</v>
      </c>
      <c r="S600" s="600">
        <f t="shared" si="103"/>
        <v>2.7416105483072943</v>
      </c>
      <c r="T600" s="2"/>
    </row>
    <row r="601" spans="1:20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89">
        <f aca="true" t="shared" si="104" ref="N601:S601">SUM(N591:N600)</f>
        <v>6630396</v>
      </c>
      <c r="O601" s="342">
        <f t="shared" si="104"/>
        <v>16556250</v>
      </c>
      <c r="P601" s="90">
        <f t="shared" si="104"/>
        <v>6951787</v>
      </c>
      <c r="Q601" s="462">
        <f t="shared" si="104"/>
        <v>5876597</v>
      </c>
      <c r="R601" s="539" t="e">
        <f t="shared" si="104"/>
        <v>#DIV/0!</v>
      </c>
      <c r="S601" s="539" t="e">
        <f t="shared" si="104"/>
        <v>#DIV/0!</v>
      </c>
      <c r="T601" s="2"/>
    </row>
    <row r="602" spans="1:20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89"/>
      <c r="O602" s="324"/>
      <c r="P602" s="90"/>
      <c r="Q602" s="462"/>
      <c r="R602" s="539"/>
      <c r="S602" s="539"/>
      <c r="T602" s="2"/>
    </row>
    <row r="603" spans="1:24" ht="12.75">
      <c r="A603" s="691" t="s">
        <v>672</v>
      </c>
      <c r="B603" s="691"/>
      <c r="C603" s="691"/>
      <c r="D603" s="691"/>
      <c r="E603" s="691"/>
      <c r="F603" s="691"/>
      <c r="G603" s="691"/>
      <c r="H603" s="691"/>
      <c r="I603" s="691"/>
      <c r="J603" s="425"/>
      <c r="K603" s="425"/>
      <c r="L603" s="425"/>
      <c r="M603" s="425"/>
      <c r="N603" s="425"/>
      <c r="O603" s="425"/>
      <c r="P603" s="425"/>
      <c r="Q603" s="425"/>
      <c r="R603" s="534"/>
      <c r="S603" s="534"/>
      <c r="T603" s="535"/>
      <c r="U603" s="530"/>
      <c r="V603" s="425"/>
      <c r="W603" s="425"/>
      <c r="X603" s="425"/>
    </row>
    <row r="604" spans="1:24" ht="12.75">
      <c r="A604" s="631" t="s">
        <v>673</v>
      </c>
      <c r="B604" s="631"/>
      <c r="C604" s="631"/>
      <c r="D604" s="631"/>
      <c r="E604" s="631"/>
      <c r="F604" s="631"/>
      <c r="G604" s="631"/>
      <c r="H604" s="631"/>
      <c r="I604" s="631"/>
      <c r="J604" s="631"/>
      <c r="K604" s="631"/>
      <c r="L604" s="631"/>
      <c r="M604" s="631"/>
      <c r="N604" s="631"/>
      <c r="O604" s="631"/>
      <c r="P604" s="631"/>
      <c r="Q604" s="631"/>
      <c r="R604" s="631"/>
      <c r="S604" s="631"/>
      <c r="T604" s="631"/>
      <c r="U604" s="631"/>
      <c r="V604" s="631"/>
      <c r="W604" s="631"/>
      <c r="X604" s="631"/>
    </row>
    <row r="605" spans="1:24" ht="12.75">
      <c r="A605" s="529"/>
      <c r="B605" s="529"/>
      <c r="C605" s="529"/>
      <c r="D605" s="529"/>
      <c r="E605" s="529"/>
      <c r="F605" s="529"/>
      <c r="G605" s="529"/>
      <c r="H605" s="529"/>
      <c r="I605" s="529"/>
      <c r="J605" s="529"/>
      <c r="K605" s="529"/>
      <c r="L605" s="529"/>
      <c r="M605" s="529"/>
      <c r="N605" s="529"/>
      <c r="O605" s="529"/>
      <c r="P605" s="529"/>
      <c r="Q605" s="529"/>
      <c r="R605" s="529"/>
      <c r="S605" s="529"/>
      <c r="T605" s="430"/>
      <c r="U605" s="529"/>
      <c r="V605" s="529"/>
      <c r="W605" s="529"/>
      <c r="X605" s="529"/>
    </row>
    <row r="606" spans="1:24" ht="12.75">
      <c r="A606" s="691" t="s">
        <v>653</v>
      </c>
      <c r="B606" s="691"/>
      <c r="C606" s="691"/>
      <c r="D606" s="691"/>
      <c r="E606" s="691"/>
      <c r="F606" s="691"/>
      <c r="G606" s="691"/>
      <c r="H606" s="691"/>
      <c r="I606" s="691"/>
      <c r="J606" s="691"/>
      <c r="K606" s="430"/>
      <c r="L606" s="430"/>
      <c r="M606" s="430"/>
      <c r="N606" s="430"/>
      <c r="O606" s="430"/>
      <c r="P606" s="430"/>
      <c r="Q606" s="430"/>
      <c r="R606" s="602"/>
      <c r="S606" s="602"/>
      <c r="T606" s="603"/>
      <c r="U606" s="357"/>
      <c r="V606" s="430"/>
      <c r="W606" s="430"/>
      <c r="X606" s="430"/>
    </row>
    <row r="607" spans="1:24" ht="12.75">
      <c r="A607" s="631" t="s">
        <v>674</v>
      </c>
      <c r="B607" s="631"/>
      <c r="C607" s="631"/>
      <c r="D607" s="631"/>
      <c r="E607" s="631"/>
      <c r="F607" s="631"/>
      <c r="G607" s="631"/>
      <c r="H607" s="631"/>
      <c r="I607" s="631"/>
      <c r="J607" s="631"/>
      <c r="K607" s="631"/>
      <c r="L607" s="631"/>
      <c r="M607" s="631"/>
      <c r="N607" s="631"/>
      <c r="O607" s="631"/>
      <c r="P607" s="631"/>
      <c r="Q607" s="631"/>
      <c r="R607" s="631"/>
      <c r="S607" s="631"/>
      <c r="T607" s="631"/>
      <c r="U607" s="631"/>
      <c r="V607" s="631"/>
      <c r="W607" s="631"/>
      <c r="X607" s="631"/>
    </row>
    <row r="608" spans="1:24" ht="12.75">
      <c r="A608" s="529"/>
      <c r="B608" s="529"/>
      <c r="C608" s="529"/>
      <c r="D608" s="529"/>
      <c r="E608" s="529"/>
      <c r="F608" s="529"/>
      <c r="G608" s="529"/>
      <c r="H608" s="529"/>
      <c r="I608" s="529"/>
      <c r="J608" s="529"/>
      <c r="K608" s="529"/>
      <c r="L608" s="529"/>
      <c r="M608" s="529"/>
      <c r="N608" s="529"/>
      <c r="O608" s="529"/>
      <c r="P608" s="529"/>
      <c r="Q608" s="529"/>
      <c r="R608" s="529"/>
      <c r="S608" s="529"/>
      <c r="T608" s="430"/>
      <c r="U608" s="529"/>
      <c r="V608" s="529"/>
      <c r="W608" s="529"/>
      <c r="X608" s="529"/>
    </row>
    <row r="609" spans="1:24" ht="12.75">
      <c r="A609" s="691" t="s">
        <v>654</v>
      </c>
      <c r="B609" s="691"/>
      <c r="C609" s="691"/>
      <c r="D609" s="691"/>
      <c r="E609" s="691"/>
      <c r="F609" s="691"/>
      <c r="G609" s="691"/>
      <c r="H609" s="691"/>
      <c r="I609" s="691"/>
      <c r="J609" s="691"/>
      <c r="K609" s="691"/>
      <c r="L609" s="430"/>
      <c r="M609" s="430"/>
      <c r="N609" s="430"/>
      <c r="O609" s="430"/>
      <c r="P609" s="430"/>
      <c r="Q609" s="430"/>
      <c r="R609" s="602"/>
      <c r="S609" s="602"/>
      <c r="T609" s="603"/>
      <c r="U609" s="357"/>
      <c r="V609" s="430"/>
      <c r="W609" s="430"/>
      <c r="X609" s="430"/>
    </row>
    <row r="610" spans="1:24" ht="12.75">
      <c r="A610" s="631" t="s">
        <v>675</v>
      </c>
      <c r="B610" s="631"/>
      <c r="C610" s="631"/>
      <c r="D610" s="631"/>
      <c r="E610" s="631"/>
      <c r="F610" s="631"/>
      <c r="G610" s="631"/>
      <c r="H610" s="631"/>
      <c r="I610" s="631"/>
      <c r="J610" s="631"/>
      <c r="K610" s="631"/>
      <c r="L610" s="631"/>
      <c r="M610" s="631"/>
      <c r="N610" s="631"/>
      <c r="O610" s="631"/>
      <c r="P610" s="631"/>
      <c r="Q610" s="631"/>
      <c r="R610" s="631"/>
      <c r="S610" s="631"/>
      <c r="T610" s="631"/>
      <c r="U610" s="631"/>
      <c r="V610" s="631"/>
      <c r="W610" s="631"/>
      <c r="X610" s="631"/>
    </row>
    <row r="611" spans="1:24" ht="12.75">
      <c r="A611" s="529"/>
      <c r="B611" s="529"/>
      <c r="C611" s="529"/>
      <c r="D611" s="529"/>
      <c r="E611" s="529"/>
      <c r="F611" s="529"/>
      <c r="G611" s="529"/>
      <c r="H611" s="529"/>
      <c r="I611" s="529"/>
      <c r="J611" s="529"/>
      <c r="K611" s="529"/>
      <c r="L611" s="529"/>
      <c r="M611" s="529"/>
      <c r="N611" s="529"/>
      <c r="O611" s="529"/>
      <c r="P611" s="529"/>
      <c r="Q611" s="529"/>
      <c r="R611" s="529"/>
      <c r="S611" s="529"/>
      <c r="T611" s="430"/>
      <c r="U611" s="529"/>
      <c r="V611" s="529"/>
      <c r="W611" s="529"/>
      <c r="X611" s="529"/>
    </row>
    <row r="612" spans="1:24" ht="12.75">
      <c r="A612" s="695" t="s">
        <v>676</v>
      </c>
      <c r="B612" s="695"/>
      <c r="C612" s="695"/>
      <c r="D612" s="695"/>
      <c r="E612" s="695"/>
      <c r="F612" s="695"/>
      <c r="G612" s="695"/>
      <c r="H612" s="695"/>
      <c r="I612" s="695"/>
      <c r="J612" s="695"/>
      <c r="K612" s="695"/>
      <c r="L612" s="695"/>
      <c r="M612" s="695"/>
      <c r="N612" s="695"/>
      <c r="O612" s="695"/>
      <c r="P612" s="695"/>
      <c r="Q612" s="695"/>
      <c r="R612" s="695"/>
      <c r="S612" s="695"/>
      <c r="T612" s="695"/>
      <c r="U612" s="695"/>
      <c r="V612" s="695"/>
      <c r="W612" s="695"/>
      <c r="X612" s="695"/>
    </row>
    <row r="613" spans="1:24" ht="12.75">
      <c r="A613" s="529" t="s">
        <v>683</v>
      </c>
      <c r="B613" s="430"/>
      <c r="C613" s="430"/>
      <c r="D613" s="430"/>
      <c r="E613" s="430"/>
      <c r="F613" s="430"/>
      <c r="G613" s="430"/>
      <c r="H613" s="430"/>
      <c r="I613" s="430"/>
      <c r="J613" s="430"/>
      <c r="K613" s="430"/>
      <c r="L613" s="430"/>
      <c r="M613" s="430"/>
      <c r="N613" s="430"/>
      <c r="O613" s="430"/>
      <c r="P613" s="430"/>
      <c r="Q613" s="430"/>
      <c r="R613" s="602"/>
      <c r="S613" s="602"/>
      <c r="T613" s="603"/>
      <c r="U613" s="357"/>
      <c r="V613" s="430"/>
      <c r="W613" s="430"/>
      <c r="X613" s="430"/>
    </row>
    <row r="614" spans="1:24" ht="12.75">
      <c r="A614" s="529" t="s">
        <v>682</v>
      </c>
      <c r="B614" s="430"/>
      <c r="C614" s="430"/>
      <c r="D614" s="430"/>
      <c r="E614" s="430"/>
      <c r="F614" s="430"/>
      <c r="G614" s="430"/>
      <c r="H614" s="430"/>
      <c r="I614" s="430"/>
      <c r="J614" s="430"/>
      <c r="K614" s="430"/>
      <c r="L614" s="430"/>
      <c r="M614" s="430"/>
      <c r="N614" s="430"/>
      <c r="O614" s="430"/>
      <c r="P614" s="430"/>
      <c r="Q614" s="430"/>
      <c r="R614" s="602"/>
      <c r="S614" s="602"/>
      <c r="T614" s="603"/>
      <c r="U614" s="357"/>
      <c r="V614" s="430"/>
      <c r="W614" s="430"/>
      <c r="X614" s="430"/>
    </row>
    <row r="615" spans="1:24" ht="12.75">
      <c r="A615" s="529"/>
      <c r="B615" s="430"/>
      <c r="C615" s="430"/>
      <c r="D615" s="430"/>
      <c r="E615" s="430"/>
      <c r="F615" s="430"/>
      <c r="G615" s="430"/>
      <c r="H615" s="430"/>
      <c r="I615" s="430"/>
      <c r="J615" s="430"/>
      <c r="K615" s="430"/>
      <c r="L615" s="430"/>
      <c r="M615" s="430"/>
      <c r="N615" s="430"/>
      <c r="O615" s="430"/>
      <c r="P615" s="430"/>
      <c r="Q615" s="430"/>
      <c r="R615" s="602"/>
      <c r="S615" s="602"/>
      <c r="T615" s="603"/>
      <c r="U615" s="357"/>
      <c r="V615" s="430"/>
      <c r="W615" s="430"/>
      <c r="X615" s="430"/>
    </row>
    <row r="616" spans="1:24" ht="14.25">
      <c r="A616" s="207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M616" s="535" t="s">
        <v>141</v>
      </c>
      <c r="N616" s="227"/>
      <c r="O616" s="227"/>
      <c r="P616" s="604"/>
      <c r="Q616" s="228"/>
      <c r="R616" s="605"/>
      <c r="S616" s="605"/>
      <c r="T616" s="606"/>
      <c r="U616" s="607"/>
      <c r="V616" s="608"/>
      <c r="W616" s="609"/>
      <c r="X616" s="610"/>
    </row>
    <row r="617" spans="1:24" ht="14.25">
      <c r="A617" s="207"/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535"/>
      <c r="M617" s="227"/>
      <c r="N617" s="227"/>
      <c r="O617" s="227"/>
      <c r="P617" s="604"/>
      <c r="Q617" s="228"/>
      <c r="R617" s="605"/>
      <c r="S617" s="605"/>
      <c r="T617" s="606"/>
      <c r="U617" s="607"/>
      <c r="V617" s="608"/>
      <c r="W617" s="609"/>
      <c r="X617" s="611"/>
    </row>
    <row r="618" spans="1:24" ht="15">
      <c r="A618" s="207" t="s">
        <v>681</v>
      </c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27"/>
      <c r="N618" s="207"/>
      <c r="O618" s="207"/>
      <c r="P618" s="213"/>
      <c r="Q618" s="207"/>
      <c r="R618" s="433"/>
      <c r="S618" s="433"/>
      <c r="T618" s="431"/>
      <c r="U618" s="490"/>
      <c r="V618" s="608"/>
      <c r="W618" s="612"/>
      <c r="X618" s="613"/>
    </row>
    <row r="619" spans="1:24" ht="15">
      <c r="A619" s="207" t="s">
        <v>677</v>
      </c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27"/>
      <c r="N619" s="207"/>
      <c r="O619" s="207"/>
      <c r="P619" s="213"/>
      <c r="Q619" s="207"/>
      <c r="R619" s="433"/>
      <c r="S619" s="433"/>
      <c r="T619" s="431"/>
      <c r="U619" s="490"/>
      <c r="V619" s="608"/>
      <c r="W619" s="612"/>
      <c r="X619" s="613"/>
    </row>
    <row r="620" spans="1:24" ht="15">
      <c r="A620" s="207"/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27"/>
      <c r="N620" s="207"/>
      <c r="O620" s="207"/>
      <c r="P620" s="213"/>
      <c r="Q620" s="207"/>
      <c r="R620" s="433"/>
      <c r="S620" s="433"/>
      <c r="T620" s="431"/>
      <c r="U620" s="490"/>
      <c r="V620" s="608"/>
      <c r="W620" s="612"/>
      <c r="X620" s="613"/>
    </row>
    <row r="621" spans="1:24" ht="14.25">
      <c r="A621" s="697" t="s">
        <v>678</v>
      </c>
      <c r="B621" s="697"/>
      <c r="C621" s="697"/>
      <c r="D621" s="697"/>
      <c r="E621" s="697"/>
      <c r="F621" s="697"/>
      <c r="G621" s="697"/>
      <c r="H621" s="697"/>
      <c r="I621" s="697"/>
      <c r="J621" s="697"/>
      <c r="K621" s="697"/>
      <c r="L621" s="697"/>
      <c r="M621" s="697"/>
      <c r="N621" s="697"/>
      <c r="O621" s="697"/>
      <c r="P621" s="697"/>
      <c r="Q621" s="697"/>
      <c r="R621" s="697"/>
      <c r="S621" s="697"/>
      <c r="T621" s="697"/>
      <c r="U621" s="697"/>
      <c r="V621" s="697"/>
      <c r="W621" s="614"/>
      <c r="X621" s="615"/>
    </row>
    <row r="622" spans="1:24" ht="14.25">
      <c r="A622" s="697" t="s">
        <v>679</v>
      </c>
      <c r="B622" s="697"/>
      <c r="C622" s="697"/>
      <c r="D622" s="697"/>
      <c r="E622" s="697"/>
      <c r="F622" s="697"/>
      <c r="G622" s="697"/>
      <c r="H622" s="697"/>
      <c r="I622" s="697"/>
      <c r="J622" s="697"/>
      <c r="K622" s="697"/>
      <c r="L622" s="697"/>
      <c r="M622" s="697"/>
      <c r="N622" s="697"/>
      <c r="O622" s="697"/>
      <c r="P622" s="697"/>
      <c r="Q622" s="697"/>
      <c r="R622" s="697"/>
      <c r="S622" s="697"/>
      <c r="T622" s="697"/>
      <c r="U622" s="697"/>
      <c r="V622" s="697"/>
      <c r="W622" s="614"/>
      <c r="X622" s="616"/>
    </row>
    <row r="623" spans="1:24" ht="14.25">
      <c r="A623" s="697" t="s">
        <v>680</v>
      </c>
      <c r="B623" s="697"/>
      <c r="C623" s="697"/>
      <c r="D623" s="697"/>
      <c r="E623" s="697"/>
      <c r="F623" s="697"/>
      <c r="G623" s="697"/>
      <c r="H623" s="697"/>
      <c r="I623" s="697"/>
      <c r="J623" s="697"/>
      <c r="K623" s="697"/>
      <c r="L623" s="697"/>
      <c r="M623" s="697"/>
      <c r="N623" s="697"/>
      <c r="O623" s="697"/>
      <c r="P623" s="697"/>
      <c r="Q623" s="697"/>
      <c r="R623" s="697"/>
      <c r="S623" s="697"/>
      <c r="T623" s="697"/>
      <c r="U623" s="697"/>
      <c r="V623" s="697"/>
      <c r="W623" s="614"/>
      <c r="X623" s="617"/>
    </row>
    <row r="624" spans="1:24" ht="14.25">
      <c r="A624" s="199"/>
      <c r="B624" s="199"/>
      <c r="C624" s="199"/>
      <c r="D624" s="199"/>
      <c r="E624" s="199"/>
      <c r="F624" s="199"/>
      <c r="G624" s="199"/>
      <c r="H624" s="199"/>
      <c r="I624" s="199"/>
      <c r="J624" s="199"/>
      <c r="K624" s="199"/>
      <c r="L624" s="199"/>
      <c r="M624" s="618"/>
      <c r="N624" s="199"/>
      <c r="O624" s="199"/>
      <c r="P624" s="619"/>
      <c r="R624" s="433"/>
      <c r="S624" s="433"/>
      <c r="T624" s="431"/>
      <c r="U624" s="199"/>
      <c r="V624" s="199"/>
      <c r="W624" s="614"/>
      <c r="X624" s="617"/>
    </row>
    <row r="625" spans="1:24" ht="14.25">
      <c r="A625" s="199" t="s">
        <v>684</v>
      </c>
      <c r="B625" s="199"/>
      <c r="C625" s="199"/>
      <c r="D625" s="199"/>
      <c r="E625" s="199"/>
      <c r="F625" s="199"/>
      <c r="G625" s="199"/>
      <c r="H625" s="199"/>
      <c r="I625" s="199"/>
      <c r="J625" s="199"/>
      <c r="K625" s="199"/>
      <c r="L625" s="199"/>
      <c r="M625" s="618"/>
      <c r="N625" s="199"/>
      <c r="O625" s="199"/>
      <c r="P625" s="619"/>
      <c r="R625" s="433"/>
      <c r="S625" s="433"/>
      <c r="T625" s="431"/>
      <c r="U625" s="199"/>
      <c r="V625" s="199"/>
      <c r="W625" s="614"/>
      <c r="X625" s="617"/>
    </row>
    <row r="626" spans="1:24" ht="15">
      <c r="A626" s="199" t="s">
        <v>666</v>
      </c>
      <c r="B626" s="199"/>
      <c r="C626" s="199"/>
      <c r="D626" s="199"/>
      <c r="E626" s="199"/>
      <c r="F626" s="199"/>
      <c r="G626" s="199"/>
      <c r="H626" s="199"/>
      <c r="I626" s="199"/>
      <c r="J626" s="199"/>
      <c r="K626" s="199"/>
      <c r="L626" s="199"/>
      <c r="M626" s="618"/>
      <c r="N626" s="199"/>
      <c r="O626" s="199"/>
      <c r="P626" s="619"/>
      <c r="R626" s="433"/>
      <c r="S626" s="433"/>
      <c r="T626" s="431"/>
      <c r="U626" s="199"/>
      <c r="V626" s="199"/>
      <c r="W626" s="620"/>
      <c r="X626" s="621"/>
    </row>
    <row r="627" spans="1:24" ht="15">
      <c r="A627" s="696" t="s">
        <v>686</v>
      </c>
      <c r="B627" s="696"/>
      <c r="C627" s="696"/>
      <c r="D627" s="696"/>
      <c r="E627" s="696"/>
      <c r="F627" s="696"/>
      <c r="G627" s="696"/>
      <c r="H627" s="696"/>
      <c r="I627" s="696"/>
      <c r="J627" s="199"/>
      <c r="K627" s="199"/>
      <c r="L627" s="199"/>
      <c r="M627" s="618"/>
      <c r="N627" s="199"/>
      <c r="O627" s="199"/>
      <c r="P627" s="619"/>
      <c r="R627" s="433"/>
      <c r="S627" s="433"/>
      <c r="T627" s="431"/>
      <c r="U627" s="530"/>
      <c r="V627" s="530"/>
      <c r="W627" s="622"/>
      <c r="X627" s="623"/>
    </row>
    <row r="628" spans="1:24" ht="15">
      <c r="A628" s="207"/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27"/>
      <c r="N628" s="207"/>
      <c r="O628" s="207"/>
      <c r="P628" s="213"/>
      <c r="Q628" s="207"/>
      <c r="R628" s="433"/>
      <c r="S628" s="433"/>
      <c r="T628" s="431"/>
      <c r="U628" s="490"/>
      <c r="V628" s="527"/>
      <c r="W628" s="624"/>
      <c r="X628" s="623"/>
    </row>
    <row r="629" spans="1:24" ht="15">
      <c r="A629" s="207"/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27"/>
      <c r="N629" s="207"/>
      <c r="O629" s="625"/>
      <c r="P629" s="213"/>
      <c r="Q629" s="625"/>
      <c r="R629" s="626"/>
      <c r="S629" s="626"/>
      <c r="T629" s="627"/>
      <c r="U629" s="619"/>
      <c r="V629" s="628"/>
      <c r="W629" s="628"/>
      <c r="X629" s="629"/>
    </row>
    <row r="630" spans="1:20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300"/>
      <c r="P630" s="3"/>
      <c r="Q630" s="436"/>
      <c r="R630" s="548"/>
      <c r="S630" s="548"/>
      <c r="T630" s="2"/>
    </row>
    <row r="631" spans="1:20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00"/>
      <c r="P631" s="3"/>
      <c r="Q631" s="436"/>
      <c r="R631" s="548"/>
      <c r="S631" s="548"/>
      <c r="T631" s="2"/>
    </row>
    <row r="632" spans="1:20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300"/>
      <c r="P632" s="3"/>
      <c r="Q632" s="436"/>
      <c r="R632" s="548"/>
      <c r="S632" s="548"/>
      <c r="T632" s="2"/>
    </row>
    <row r="633" spans="1:20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300"/>
      <c r="P633" s="3"/>
      <c r="Q633" s="436"/>
      <c r="R633" s="548"/>
      <c r="S633" s="548"/>
      <c r="T633" s="2"/>
    </row>
    <row r="634" spans="1:20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300"/>
      <c r="P634" s="3"/>
      <c r="Q634" s="436"/>
      <c r="R634" s="548"/>
      <c r="S634" s="548"/>
      <c r="T634" s="2"/>
    </row>
    <row r="635" spans="1:20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00"/>
      <c r="P635" s="3"/>
      <c r="Q635" s="436"/>
      <c r="R635" s="548"/>
      <c r="S635" s="548"/>
      <c r="T635" s="188"/>
    </row>
    <row r="636" spans="1:20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00"/>
      <c r="P636" s="3"/>
      <c r="Q636" s="436"/>
      <c r="R636" s="548"/>
      <c r="S636" s="548"/>
      <c r="T636" s="2"/>
    </row>
    <row r="637" spans="1:20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00"/>
      <c r="P637" s="3"/>
      <c r="Q637" s="436"/>
      <c r="R637" s="548"/>
      <c r="S637" s="548"/>
      <c r="T637" s="2"/>
    </row>
    <row r="638" spans="1:20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300"/>
      <c r="P638" s="3"/>
      <c r="Q638" s="436"/>
      <c r="R638" s="548"/>
      <c r="S638" s="548"/>
      <c r="T638" s="2"/>
    </row>
    <row r="639" spans="1:20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00"/>
      <c r="P639" s="3"/>
      <c r="Q639" s="436"/>
      <c r="R639" s="548"/>
      <c r="S639" s="548"/>
      <c r="T639" s="2"/>
    </row>
    <row r="640" spans="1:20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300"/>
      <c r="P640" s="3"/>
      <c r="Q640" s="436"/>
      <c r="R640" s="548"/>
      <c r="S640" s="548"/>
      <c r="T640" s="2"/>
    </row>
    <row r="641" spans="1:20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300"/>
      <c r="P641" s="3"/>
      <c r="Q641" s="436"/>
      <c r="R641" s="548"/>
      <c r="S641" s="548"/>
      <c r="T641" s="2"/>
    </row>
    <row r="642" spans="1:20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300"/>
      <c r="P642" s="3"/>
      <c r="Q642" s="436"/>
      <c r="R642" s="548"/>
      <c r="S642" s="548"/>
      <c r="T642" s="2"/>
    </row>
    <row r="643" spans="1:20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300"/>
      <c r="P643" s="3"/>
      <c r="Q643" s="436"/>
      <c r="R643" s="548"/>
      <c r="S643" s="548"/>
      <c r="T643" s="2"/>
    </row>
    <row r="644" spans="1:20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300"/>
      <c r="P644" s="3"/>
      <c r="Q644" s="436"/>
      <c r="R644" s="548"/>
      <c r="S644" s="548"/>
      <c r="T644" s="2"/>
    </row>
    <row r="645" ht="12.75">
      <c r="T645" s="2"/>
    </row>
    <row r="646" ht="12.75">
      <c r="T646" s="2"/>
    </row>
    <row r="647" ht="12.75">
      <c r="T647" s="2"/>
    </row>
    <row r="648" ht="12.75">
      <c r="T648" s="2"/>
    </row>
    <row r="649" ht="12.75">
      <c r="T649" s="2"/>
    </row>
    <row r="650" ht="12.75">
      <c r="T650" s="2"/>
    </row>
    <row r="651" ht="12.75">
      <c r="T651" s="2"/>
    </row>
    <row r="652" ht="12.75">
      <c r="T652" s="2"/>
    </row>
    <row r="653" ht="12.75">
      <c r="T653" s="2"/>
    </row>
    <row r="654" ht="12.75">
      <c r="T654" s="2"/>
    </row>
    <row r="655" ht="12.75">
      <c r="T655" s="2"/>
    </row>
    <row r="656" ht="12.75">
      <c r="T656" s="2"/>
    </row>
    <row r="657" ht="12.75">
      <c r="T657" s="2"/>
    </row>
    <row r="658" ht="12.75">
      <c r="T658" s="2"/>
    </row>
    <row r="659" ht="12.75">
      <c r="T659" s="2"/>
    </row>
    <row r="660" ht="12.75">
      <c r="T660" s="2"/>
    </row>
    <row r="661" ht="12.75">
      <c r="T661" s="2"/>
    </row>
    <row r="662" ht="12.75">
      <c r="T662" s="2"/>
    </row>
    <row r="663" ht="12.75">
      <c r="T663" s="2"/>
    </row>
    <row r="664" ht="12.75">
      <c r="T664" s="2"/>
    </row>
    <row r="665" ht="12.75">
      <c r="T665" s="2"/>
    </row>
    <row r="666" ht="12.75">
      <c r="T666" s="2"/>
    </row>
    <row r="667" ht="12.75">
      <c r="T667" s="2"/>
    </row>
    <row r="668" ht="12.75">
      <c r="T668" s="2"/>
    </row>
    <row r="669" ht="12.75">
      <c r="T669" s="2"/>
    </row>
    <row r="670" ht="12.75">
      <c r="T670" s="2"/>
    </row>
    <row r="671" ht="12.75">
      <c r="T671" s="2"/>
    </row>
    <row r="672" ht="12.75">
      <c r="T672" s="2"/>
    </row>
    <row r="673" ht="12.75">
      <c r="T673" s="2"/>
    </row>
    <row r="674" ht="12.75">
      <c r="T674" s="2"/>
    </row>
    <row r="675" ht="12.75">
      <c r="T675" s="2"/>
    </row>
    <row r="676" ht="12.75">
      <c r="T676" s="2"/>
    </row>
    <row r="677" ht="12.75">
      <c r="T677" s="2"/>
    </row>
    <row r="678" ht="12.75">
      <c r="T678" s="2"/>
    </row>
    <row r="679" ht="12.75">
      <c r="T679" s="2"/>
    </row>
    <row r="680" ht="12.75">
      <c r="T680" s="2"/>
    </row>
    <row r="681" ht="12.75">
      <c r="T681" s="2"/>
    </row>
    <row r="682" ht="12.75">
      <c r="T682" s="2"/>
    </row>
    <row r="683" ht="12.75">
      <c r="T683" s="2"/>
    </row>
    <row r="684" ht="12.75">
      <c r="T684" s="2"/>
    </row>
    <row r="685" ht="12.75">
      <c r="T685" s="2"/>
    </row>
    <row r="686" ht="12.75">
      <c r="T686" s="2"/>
    </row>
    <row r="687" ht="12.75">
      <c r="T687" s="2"/>
    </row>
    <row r="688" ht="12.75">
      <c r="T688" s="2"/>
    </row>
    <row r="689" ht="12.75">
      <c r="T689" s="2"/>
    </row>
    <row r="690" ht="12.75">
      <c r="T690" s="2"/>
    </row>
    <row r="691" ht="12.75">
      <c r="T691" s="2"/>
    </row>
    <row r="692" ht="12.75">
      <c r="T692" s="2"/>
    </row>
    <row r="693" ht="12.75">
      <c r="T693" s="2"/>
    </row>
    <row r="694" ht="12.75">
      <c r="T694" s="2"/>
    </row>
    <row r="695" ht="12.75">
      <c r="T695" s="2"/>
    </row>
    <row r="696" ht="12.75">
      <c r="T696" s="2"/>
    </row>
    <row r="697" ht="12.75">
      <c r="T697" s="2"/>
    </row>
    <row r="698" ht="12.75">
      <c r="T698" s="2"/>
    </row>
    <row r="699" ht="12.75">
      <c r="T699" s="2"/>
    </row>
    <row r="700" ht="12.75">
      <c r="T700" s="2"/>
    </row>
    <row r="701" ht="12.75">
      <c r="T701" s="2"/>
    </row>
    <row r="702" ht="12.75">
      <c r="T702" s="2"/>
    </row>
  </sheetData>
  <sheetProtection/>
  <mergeCells count="163">
    <mergeCell ref="A627:I627"/>
    <mergeCell ref="A609:K609"/>
    <mergeCell ref="A610:X610"/>
    <mergeCell ref="A612:X612"/>
    <mergeCell ref="A621:V621"/>
    <mergeCell ref="A622:V622"/>
    <mergeCell ref="A623:V623"/>
    <mergeCell ref="A4:J4"/>
    <mergeCell ref="A3:K3"/>
    <mergeCell ref="A603:I603"/>
    <mergeCell ref="A604:X604"/>
    <mergeCell ref="L108:M108"/>
    <mergeCell ref="L104:M104"/>
    <mergeCell ref="L210:M210"/>
    <mergeCell ref="L151:M151"/>
    <mergeCell ref="L235:M235"/>
    <mergeCell ref="L169:M169"/>
    <mergeCell ref="A606:J606"/>
    <mergeCell ref="A607:X607"/>
    <mergeCell ref="L144:M144"/>
    <mergeCell ref="L259:M259"/>
    <mergeCell ref="L258:M258"/>
    <mergeCell ref="L263:M263"/>
    <mergeCell ref="L281:M281"/>
    <mergeCell ref="L261:M261"/>
    <mergeCell ref="L270:M270"/>
    <mergeCell ref="L271:M271"/>
    <mergeCell ref="L78:M78"/>
    <mergeCell ref="L79:M79"/>
    <mergeCell ref="L127:M127"/>
    <mergeCell ref="L135:M135"/>
    <mergeCell ref="L91:M91"/>
    <mergeCell ref="L97:M97"/>
    <mergeCell ref="L94:M94"/>
    <mergeCell ref="L86:M86"/>
    <mergeCell ref="L80:M80"/>
    <mergeCell ref="L102:M102"/>
    <mergeCell ref="L248:M248"/>
    <mergeCell ref="L123:M123"/>
    <mergeCell ref="L126:M126"/>
    <mergeCell ref="L239:M239"/>
    <mergeCell ref="L234:M234"/>
    <mergeCell ref="L246:M246"/>
    <mergeCell ref="L243:M243"/>
    <mergeCell ref="L232:M232"/>
    <mergeCell ref="L233:M233"/>
    <mergeCell ref="L238:M238"/>
    <mergeCell ref="L504:M504"/>
    <mergeCell ref="L485:M485"/>
    <mergeCell ref="L491:M491"/>
    <mergeCell ref="L500:M500"/>
    <mergeCell ref="L66:M66"/>
    <mergeCell ref="L67:M67"/>
    <mergeCell ref="L68:M68"/>
    <mergeCell ref="L70:M70"/>
    <mergeCell ref="L69:M69"/>
    <mergeCell ref="L291:M291"/>
    <mergeCell ref="L279:M279"/>
    <mergeCell ref="L224:M224"/>
    <mergeCell ref="L247:M247"/>
    <mergeCell ref="L240:M240"/>
    <mergeCell ref="P42:Q42"/>
    <mergeCell ref="L53:M53"/>
    <mergeCell ref="L62:M62"/>
    <mergeCell ref="L59:M59"/>
    <mergeCell ref="L44:M44"/>
    <mergeCell ref="L49:M49"/>
    <mergeCell ref="L45:M45"/>
    <mergeCell ref="L43:M43"/>
    <mergeCell ref="L58:M58"/>
    <mergeCell ref="L48:M48"/>
    <mergeCell ref="C11:I11"/>
    <mergeCell ref="L42:M42"/>
    <mergeCell ref="L56:M56"/>
    <mergeCell ref="L57:M57"/>
    <mergeCell ref="L26:M26"/>
    <mergeCell ref="L30:M30"/>
    <mergeCell ref="L33:M33"/>
    <mergeCell ref="L24:M24"/>
    <mergeCell ref="L21:M21"/>
    <mergeCell ref="L47:M47"/>
    <mergeCell ref="L77:M77"/>
    <mergeCell ref="L174:M174"/>
    <mergeCell ref="L100:M100"/>
    <mergeCell ref="L145:M145"/>
    <mergeCell ref="L147:M147"/>
    <mergeCell ref="L149:M149"/>
    <mergeCell ref="L96:M96"/>
    <mergeCell ref="L93:M93"/>
    <mergeCell ref="L142:M142"/>
    <mergeCell ref="L137:M137"/>
    <mergeCell ref="L215:M215"/>
    <mergeCell ref="L138:M138"/>
    <mergeCell ref="L136:M136"/>
    <mergeCell ref="L115:M115"/>
    <mergeCell ref="L119:M119"/>
    <mergeCell ref="L150:M150"/>
    <mergeCell ref="L141:M141"/>
    <mergeCell ref="L64:M64"/>
    <mergeCell ref="L82:M82"/>
    <mergeCell ref="L63:M63"/>
    <mergeCell ref="L109:M109"/>
    <mergeCell ref="L71:M71"/>
    <mergeCell ref="L81:M81"/>
    <mergeCell ref="L84:M84"/>
    <mergeCell ref="L73:M73"/>
    <mergeCell ref="L76:M76"/>
    <mergeCell ref="L65:M65"/>
    <mergeCell ref="L256:M256"/>
    <mergeCell ref="L282:M282"/>
    <mergeCell ref="L300:N300"/>
    <mergeCell ref="L264:M264"/>
    <mergeCell ref="L262:M262"/>
    <mergeCell ref="L276:M276"/>
    <mergeCell ref="L280:M280"/>
    <mergeCell ref="L272:M272"/>
    <mergeCell ref="L273:M273"/>
    <mergeCell ref="L293:M293"/>
    <mergeCell ref="L285:M285"/>
    <mergeCell ref="L325:M325"/>
    <mergeCell ref="L294:M294"/>
    <mergeCell ref="L295:M295"/>
    <mergeCell ref="L296:M296"/>
    <mergeCell ref="L297:M297"/>
    <mergeCell ref="L305:M305"/>
    <mergeCell ref="L322:M322"/>
    <mergeCell ref="L324:M324"/>
    <mergeCell ref="L352:M352"/>
    <mergeCell ref="L360:M360"/>
    <mergeCell ref="L330:M330"/>
    <mergeCell ref="L332:M332"/>
    <mergeCell ref="L334:M334"/>
    <mergeCell ref="L335:M335"/>
    <mergeCell ref="L331:M331"/>
    <mergeCell ref="L362:N362"/>
    <mergeCell ref="L372:M372"/>
    <mergeCell ref="L412:M412"/>
    <mergeCell ref="L414:M414"/>
    <mergeCell ref="L396:N396"/>
    <mergeCell ref="L399:M399"/>
    <mergeCell ref="L395:N395"/>
    <mergeCell ref="L403:M403"/>
    <mergeCell ref="L410:M410"/>
    <mergeCell ref="L429:M429"/>
    <mergeCell ref="L430:M430"/>
    <mergeCell ref="A597:J597"/>
    <mergeCell ref="L433:M433"/>
    <mergeCell ref="L460:M460"/>
    <mergeCell ref="L506:M506"/>
    <mergeCell ref="L457:M457"/>
    <mergeCell ref="L483:M483"/>
    <mergeCell ref="L475:M475"/>
    <mergeCell ref="L469:M469"/>
    <mergeCell ref="R42:S42"/>
    <mergeCell ref="A598:J598"/>
    <mergeCell ref="L511:M511"/>
    <mergeCell ref="L519:M519"/>
    <mergeCell ref="L546:M546"/>
    <mergeCell ref="L585:M585"/>
    <mergeCell ref="L574:N574"/>
    <mergeCell ref="L584:M584"/>
    <mergeCell ref="L586:M586"/>
    <mergeCell ref="L437:M43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="78" zoomScaleNormal="78" zoomScalePageLayoutView="0" workbookViewId="0" topLeftCell="B7">
      <selection activeCell="A5" sqref="A5:O5"/>
    </sheetView>
  </sheetViews>
  <sheetFormatPr defaultColWidth="9.140625" defaultRowHeight="12.75"/>
  <cols>
    <col min="2" max="2" width="7.28125" style="0" customWidth="1"/>
    <col min="3" max="3" width="0.13671875" style="0" customWidth="1"/>
    <col min="5" max="5" width="14.7109375" style="0" customWidth="1"/>
    <col min="6" max="6" width="22.8515625" style="0" customWidth="1"/>
    <col min="7" max="7" width="23.57421875" style="0" customWidth="1"/>
    <col min="8" max="10" width="10.7109375" style="0" customWidth="1"/>
    <col min="11" max="11" width="11.140625" style="369" bestFit="1" customWidth="1"/>
    <col min="12" max="12" width="11.140625" style="382" bestFit="1" customWidth="1"/>
    <col min="13" max="13" width="10.140625" style="239" customWidth="1"/>
    <col min="14" max="14" width="9.140625" style="396" customWidth="1"/>
    <col min="15" max="15" width="11.28125" style="377" customWidth="1"/>
  </cols>
  <sheetData>
    <row r="1" spans="1:15" ht="12.75">
      <c r="A1" s="710" t="s">
        <v>607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spans="1:15" s="346" customFormat="1" ht="12.75">
      <c r="A2" s="696" t="s">
        <v>627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</row>
    <row r="3" spans="11:15" s="346" customFormat="1" ht="12.75">
      <c r="K3" s="407"/>
      <c r="L3" s="407"/>
      <c r="M3" s="407"/>
      <c r="N3" s="407"/>
      <c r="O3" s="407"/>
    </row>
    <row r="4" spans="1:15" s="346" customFormat="1" ht="12.75">
      <c r="A4" s="715" t="s">
        <v>563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</row>
    <row r="5" spans="1:15" s="346" customFormat="1" ht="12.75">
      <c r="A5" s="715" t="s">
        <v>564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</row>
    <row r="6" spans="11:15" s="346" customFormat="1" ht="12.75">
      <c r="K6" s="407"/>
      <c r="L6" s="407"/>
      <c r="M6" s="407"/>
      <c r="N6" s="407"/>
      <c r="O6" s="407"/>
    </row>
    <row r="7" spans="1:15" s="346" customFormat="1" ht="12.75">
      <c r="A7" s="700" t="s">
        <v>422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s="346" customFormat="1" ht="12.75">
      <c r="A8" s="700" t="s">
        <v>565</v>
      </c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</row>
    <row r="9" spans="3:15" s="346" customFormat="1" ht="12.75">
      <c r="C9" s="700"/>
      <c r="D9" s="700"/>
      <c r="E9" s="700"/>
      <c r="F9" s="700"/>
      <c r="G9" s="700"/>
      <c r="H9" s="700"/>
      <c r="I9" s="700"/>
      <c r="J9" s="700"/>
      <c r="K9" s="407"/>
      <c r="L9" s="407"/>
      <c r="M9" s="407"/>
      <c r="N9" s="407"/>
      <c r="O9" s="407"/>
    </row>
    <row r="10" spans="1:15" s="346" customFormat="1" ht="12.75">
      <c r="A10" s="700" t="s">
        <v>438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</row>
    <row r="11" spans="1:15" s="346" customFormat="1" ht="12.75" customHeight="1">
      <c r="A11" s="701" t="s">
        <v>608</v>
      </c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</row>
    <row r="12" spans="1:15" s="346" customFormat="1" ht="12.75">
      <c r="A12" s="366" t="s">
        <v>609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5" s="346" customFormat="1" ht="12.75">
      <c r="A13" s="710" t="s">
        <v>440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</row>
    <row r="14" spans="1:15" s="346" customFormat="1" ht="12.75">
      <c r="A14" s="700" t="s">
        <v>566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00"/>
      <c r="M14" s="700"/>
      <c r="N14" s="700"/>
      <c r="O14" s="700"/>
    </row>
    <row r="15" spans="3:16" s="357" customFormat="1" ht="12.75">
      <c r="C15" s="356"/>
      <c r="D15" s="356"/>
      <c r="E15" s="356"/>
      <c r="F15" s="356"/>
      <c r="G15" s="356"/>
      <c r="H15" s="356"/>
      <c r="I15" s="356"/>
      <c r="J15" s="356"/>
      <c r="K15" s="702" t="s">
        <v>572</v>
      </c>
      <c r="L15" s="703"/>
      <c r="M15" s="703"/>
      <c r="N15" s="703"/>
      <c r="O15" s="703"/>
      <c r="P15" s="704"/>
    </row>
    <row r="16" spans="1:16" s="199" customFormat="1" ht="66.75" customHeight="1">
      <c r="A16" s="352" t="s">
        <v>614</v>
      </c>
      <c r="B16" s="713"/>
      <c r="C16" s="714"/>
      <c r="D16" s="702" t="s">
        <v>567</v>
      </c>
      <c r="E16" s="704"/>
      <c r="F16" s="352" t="s">
        <v>568</v>
      </c>
      <c r="G16" s="352" t="s">
        <v>623</v>
      </c>
      <c r="H16" s="352" t="s">
        <v>569</v>
      </c>
      <c r="I16" s="352" t="s">
        <v>570</v>
      </c>
      <c r="J16" s="358" t="s">
        <v>571</v>
      </c>
      <c r="K16" s="370" t="s">
        <v>573</v>
      </c>
      <c r="L16" s="383" t="s">
        <v>574</v>
      </c>
      <c r="M16" s="389" t="s">
        <v>600</v>
      </c>
      <c r="N16" s="397" t="s">
        <v>601</v>
      </c>
      <c r="O16" s="378" t="s">
        <v>606</v>
      </c>
      <c r="P16" s="352" t="s">
        <v>621</v>
      </c>
    </row>
    <row r="17" spans="1:16" s="199" customFormat="1" ht="18" customHeight="1">
      <c r="A17" s="353"/>
      <c r="B17" s="716">
        <v>4</v>
      </c>
      <c r="C17" s="717"/>
      <c r="D17" s="344" t="s">
        <v>330</v>
      </c>
      <c r="E17" s="344"/>
      <c r="F17" s="345"/>
      <c r="G17" s="345"/>
      <c r="H17" s="350">
        <v>10415000</v>
      </c>
      <c r="I17" s="345" t="s">
        <v>599</v>
      </c>
      <c r="J17" s="359">
        <v>11000000</v>
      </c>
      <c r="K17" s="371"/>
      <c r="L17" s="383"/>
      <c r="M17" s="390"/>
      <c r="N17" s="398"/>
      <c r="O17" s="378"/>
      <c r="P17" s="353"/>
    </row>
    <row r="18" spans="1:16" s="199" customFormat="1" ht="26.25" customHeight="1">
      <c r="A18" s="353"/>
      <c r="B18" s="716">
        <v>42</v>
      </c>
      <c r="C18" s="717"/>
      <c r="D18" s="711" t="s">
        <v>575</v>
      </c>
      <c r="E18" s="712"/>
      <c r="F18" s="345"/>
      <c r="G18" s="345"/>
      <c r="H18" s="350">
        <f>SUM(H6:H17)</f>
        <v>10415000</v>
      </c>
      <c r="I18" s="345">
        <v>16300000</v>
      </c>
      <c r="J18" s="359">
        <v>11000000</v>
      </c>
      <c r="K18" s="370"/>
      <c r="L18" s="383"/>
      <c r="M18" s="390"/>
      <c r="N18" s="398"/>
      <c r="O18" s="378"/>
      <c r="P18" s="353"/>
    </row>
    <row r="19" spans="1:16" s="199" customFormat="1" ht="18" customHeight="1">
      <c r="A19" s="353"/>
      <c r="B19" s="716">
        <v>421</v>
      </c>
      <c r="C19" s="717"/>
      <c r="D19" s="344" t="s">
        <v>13</v>
      </c>
      <c r="E19" s="344"/>
      <c r="F19" s="345"/>
      <c r="G19" s="345"/>
      <c r="H19" s="350">
        <v>10415000</v>
      </c>
      <c r="I19" s="345">
        <v>16300000</v>
      </c>
      <c r="J19" s="359">
        <v>11000000</v>
      </c>
      <c r="K19" s="371">
        <f>SUM(K20:K31)</f>
        <v>28650000</v>
      </c>
      <c r="L19" s="404">
        <f>SUM(K20:L31)</f>
        <v>30650000</v>
      </c>
      <c r="M19" s="390">
        <f>SUM(M20:M31)</f>
        <v>565000</v>
      </c>
      <c r="N19" s="398">
        <f>SUM(N20:N31)</f>
        <v>150000</v>
      </c>
      <c r="O19" s="378">
        <f>SUM(O20:O31)</f>
        <v>6050000</v>
      </c>
      <c r="P19" s="408">
        <v>300000</v>
      </c>
    </row>
    <row r="20" spans="1:16" s="348" customFormat="1" ht="98.25" customHeight="1">
      <c r="A20" s="349" t="s">
        <v>335</v>
      </c>
      <c r="B20" s="698">
        <v>4213</v>
      </c>
      <c r="C20" s="699"/>
      <c r="D20" s="705" t="s">
        <v>585</v>
      </c>
      <c r="E20" s="706"/>
      <c r="F20" s="360" t="s">
        <v>586</v>
      </c>
      <c r="G20" s="360" t="s">
        <v>587</v>
      </c>
      <c r="H20" s="350">
        <v>350000</v>
      </c>
      <c r="I20" s="350">
        <v>1000000</v>
      </c>
      <c r="J20" s="361">
        <v>0</v>
      </c>
      <c r="K20" s="372">
        <v>1350000</v>
      </c>
      <c r="L20" s="384">
        <v>0</v>
      </c>
      <c r="M20" s="391">
        <v>0</v>
      </c>
      <c r="N20" s="399">
        <v>0</v>
      </c>
      <c r="O20" s="379">
        <v>0</v>
      </c>
      <c r="P20" s="349">
        <v>0</v>
      </c>
    </row>
    <row r="21" spans="1:16" s="348" customFormat="1" ht="75" customHeight="1">
      <c r="A21" s="349" t="s">
        <v>335</v>
      </c>
      <c r="B21" s="698">
        <v>4213</v>
      </c>
      <c r="C21" s="699"/>
      <c r="D21" s="705" t="s">
        <v>579</v>
      </c>
      <c r="E21" s="707"/>
      <c r="F21" s="360" t="s">
        <v>581</v>
      </c>
      <c r="G21" s="360" t="s">
        <v>580</v>
      </c>
      <c r="H21" s="350">
        <v>1000000</v>
      </c>
      <c r="I21" s="350">
        <v>0</v>
      </c>
      <c r="J21" s="361">
        <v>0</v>
      </c>
      <c r="K21" s="372">
        <v>1000000</v>
      </c>
      <c r="L21" s="384">
        <v>0</v>
      </c>
      <c r="M21" s="391">
        <v>0</v>
      </c>
      <c r="N21" s="399">
        <v>0</v>
      </c>
      <c r="O21" s="379">
        <v>0</v>
      </c>
      <c r="P21" s="349">
        <v>0</v>
      </c>
    </row>
    <row r="22" spans="1:16" s="348" customFormat="1" ht="54" customHeight="1">
      <c r="A22" s="349" t="s">
        <v>335</v>
      </c>
      <c r="B22" s="698">
        <v>4213</v>
      </c>
      <c r="C22" s="699"/>
      <c r="D22" s="705" t="s">
        <v>596</v>
      </c>
      <c r="E22" s="706"/>
      <c r="F22" s="350" t="s">
        <v>577</v>
      </c>
      <c r="G22" s="360" t="s">
        <v>588</v>
      </c>
      <c r="H22" s="350">
        <v>100000</v>
      </c>
      <c r="I22" s="350">
        <v>0</v>
      </c>
      <c r="J22" s="361">
        <v>0</v>
      </c>
      <c r="K22" s="373">
        <v>0</v>
      </c>
      <c r="L22" s="384">
        <v>0</v>
      </c>
      <c r="M22" s="392">
        <v>100000</v>
      </c>
      <c r="N22" s="399">
        <v>0</v>
      </c>
      <c r="O22" s="379">
        <v>0</v>
      </c>
      <c r="P22" s="349">
        <v>0</v>
      </c>
    </row>
    <row r="23" spans="1:16" s="348" customFormat="1" ht="61.5" customHeight="1">
      <c r="A23" s="349" t="s">
        <v>335</v>
      </c>
      <c r="B23" s="698">
        <v>4213</v>
      </c>
      <c r="C23" s="699"/>
      <c r="D23" s="705" t="s">
        <v>582</v>
      </c>
      <c r="E23" s="706"/>
      <c r="F23" s="350" t="s">
        <v>576</v>
      </c>
      <c r="G23" s="360" t="s">
        <v>589</v>
      </c>
      <c r="H23" s="350">
        <v>300000</v>
      </c>
      <c r="I23" s="350">
        <v>0</v>
      </c>
      <c r="J23" s="361">
        <v>0</v>
      </c>
      <c r="K23" s="373">
        <v>0</v>
      </c>
      <c r="L23" s="384">
        <v>0</v>
      </c>
      <c r="M23" s="392">
        <v>300000</v>
      </c>
      <c r="N23" s="399">
        <v>0</v>
      </c>
      <c r="O23" s="379">
        <v>0</v>
      </c>
      <c r="P23" s="349">
        <v>0</v>
      </c>
    </row>
    <row r="24" spans="1:16" s="348" customFormat="1" ht="57.75" customHeight="1">
      <c r="A24" s="349" t="s">
        <v>335</v>
      </c>
      <c r="B24" s="698">
        <v>4214</v>
      </c>
      <c r="C24" s="699"/>
      <c r="D24" s="705" t="s">
        <v>583</v>
      </c>
      <c r="E24" s="706"/>
      <c r="F24" s="360" t="s">
        <v>578</v>
      </c>
      <c r="G24" s="360" t="s">
        <v>590</v>
      </c>
      <c r="H24" s="350">
        <v>4000000</v>
      </c>
      <c r="I24" s="350">
        <v>6000000</v>
      </c>
      <c r="J24" s="361">
        <v>8000000</v>
      </c>
      <c r="K24" s="372">
        <v>16000000</v>
      </c>
      <c r="L24" s="385">
        <v>2000000</v>
      </c>
      <c r="M24" s="391">
        <v>0</v>
      </c>
      <c r="N24" s="399">
        <v>0</v>
      </c>
      <c r="O24" s="379">
        <v>0</v>
      </c>
      <c r="P24" s="349">
        <v>0</v>
      </c>
    </row>
    <row r="25" spans="1:16" s="348" customFormat="1" ht="81" customHeight="1">
      <c r="A25" s="349" t="s">
        <v>335</v>
      </c>
      <c r="B25" s="698">
        <v>4214</v>
      </c>
      <c r="C25" s="699"/>
      <c r="D25" s="705" t="s">
        <v>595</v>
      </c>
      <c r="E25" s="706"/>
      <c r="F25" s="360" t="s">
        <v>597</v>
      </c>
      <c r="G25" s="360" t="s">
        <v>602</v>
      </c>
      <c r="H25" s="350">
        <v>0</v>
      </c>
      <c r="I25" s="350">
        <v>1300000</v>
      </c>
      <c r="J25" s="361">
        <v>0</v>
      </c>
      <c r="K25" s="372">
        <v>1300000</v>
      </c>
      <c r="L25" s="384">
        <v>0</v>
      </c>
      <c r="M25" s="391">
        <v>0</v>
      </c>
      <c r="N25" s="399">
        <v>0</v>
      </c>
      <c r="O25" s="379">
        <v>0</v>
      </c>
      <c r="P25" s="349">
        <v>0</v>
      </c>
    </row>
    <row r="26" spans="1:16" s="348" customFormat="1" ht="45.75" customHeight="1">
      <c r="A26" s="349" t="s">
        <v>335</v>
      </c>
      <c r="B26" s="698">
        <v>4214</v>
      </c>
      <c r="C26" s="699"/>
      <c r="D26" s="349" t="s">
        <v>546</v>
      </c>
      <c r="E26" s="349"/>
      <c r="F26" s="360" t="s">
        <v>598</v>
      </c>
      <c r="G26" s="360" t="s">
        <v>584</v>
      </c>
      <c r="H26" s="350">
        <v>250000</v>
      </c>
      <c r="I26" s="350">
        <v>0</v>
      </c>
      <c r="J26" s="361">
        <v>0</v>
      </c>
      <c r="K26" s="373">
        <v>0</v>
      </c>
      <c r="L26" s="384">
        <v>0</v>
      </c>
      <c r="M26" s="392">
        <v>100000</v>
      </c>
      <c r="N26" s="400">
        <v>150000</v>
      </c>
      <c r="O26" s="379">
        <v>0</v>
      </c>
      <c r="P26" s="349">
        <v>0</v>
      </c>
    </row>
    <row r="27" spans="1:16" s="348" customFormat="1" ht="72" customHeight="1">
      <c r="A27" s="349" t="s">
        <v>335</v>
      </c>
      <c r="B27" s="698">
        <v>4214</v>
      </c>
      <c r="C27" s="699"/>
      <c r="D27" s="705" t="s">
        <v>592</v>
      </c>
      <c r="E27" s="707"/>
      <c r="F27" s="362" t="s">
        <v>605</v>
      </c>
      <c r="G27" s="360" t="s">
        <v>591</v>
      </c>
      <c r="H27" s="350">
        <v>3000000</v>
      </c>
      <c r="I27" s="350">
        <v>3000000</v>
      </c>
      <c r="J27" s="361">
        <v>3000000</v>
      </c>
      <c r="K27" s="372">
        <v>9000000</v>
      </c>
      <c r="L27" s="384">
        <v>0</v>
      </c>
      <c r="M27" s="391">
        <v>0</v>
      </c>
      <c r="N27" s="399">
        <v>0</v>
      </c>
      <c r="O27" s="379">
        <v>0</v>
      </c>
      <c r="P27" s="349">
        <v>0</v>
      </c>
    </row>
    <row r="28" spans="1:16" s="348" customFormat="1" ht="69" customHeight="1">
      <c r="A28" s="349" t="s">
        <v>335</v>
      </c>
      <c r="B28" s="698">
        <v>4214</v>
      </c>
      <c r="C28" s="699"/>
      <c r="D28" s="705" t="s">
        <v>610</v>
      </c>
      <c r="E28" s="706"/>
      <c r="F28" s="360" t="s">
        <v>593</v>
      </c>
      <c r="G28" s="360" t="s">
        <v>594</v>
      </c>
      <c r="H28" s="350">
        <v>1000000</v>
      </c>
      <c r="I28" s="350">
        <v>2000000</v>
      </c>
      <c r="J28" s="361">
        <v>0</v>
      </c>
      <c r="K28" s="372">
        <v>0</v>
      </c>
      <c r="L28" s="384">
        <v>0</v>
      </c>
      <c r="M28" s="391">
        <v>0</v>
      </c>
      <c r="N28" s="399">
        <v>0</v>
      </c>
      <c r="O28" s="380">
        <v>3000000</v>
      </c>
      <c r="P28" s="349">
        <v>0</v>
      </c>
    </row>
    <row r="29" spans="1:16" s="348" customFormat="1" ht="59.25" customHeight="1">
      <c r="A29" s="349" t="s">
        <v>335</v>
      </c>
      <c r="B29" s="698">
        <v>4214</v>
      </c>
      <c r="C29" s="699"/>
      <c r="D29" s="363" t="s">
        <v>196</v>
      </c>
      <c r="E29" s="363"/>
      <c r="F29" s="364" t="s">
        <v>604</v>
      </c>
      <c r="G29" s="364" t="s">
        <v>603</v>
      </c>
      <c r="H29" s="351">
        <v>50000</v>
      </c>
      <c r="I29" s="351">
        <v>3000000</v>
      </c>
      <c r="J29" s="365">
        <v>0</v>
      </c>
      <c r="K29" s="374">
        <v>0</v>
      </c>
      <c r="L29" s="386">
        <v>0</v>
      </c>
      <c r="M29" s="393">
        <v>0</v>
      </c>
      <c r="N29" s="401">
        <v>0</v>
      </c>
      <c r="O29" s="403">
        <v>3050000</v>
      </c>
      <c r="P29" s="349">
        <v>0</v>
      </c>
    </row>
    <row r="30" spans="1:16" s="348" customFormat="1" ht="68.25" customHeight="1">
      <c r="A30" s="349" t="s">
        <v>290</v>
      </c>
      <c r="B30" s="367">
        <v>421</v>
      </c>
      <c r="C30" s="368"/>
      <c r="D30" s="708" t="s">
        <v>618</v>
      </c>
      <c r="E30" s="709"/>
      <c r="F30" s="364" t="s">
        <v>619</v>
      </c>
      <c r="G30" s="364" t="s">
        <v>620</v>
      </c>
      <c r="H30" s="351">
        <v>300000</v>
      </c>
      <c r="I30" s="351">
        <v>0</v>
      </c>
      <c r="J30" s="365">
        <v>0</v>
      </c>
      <c r="K30" s="374">
        <v>0</v>
      </c>
      <c r="L30" s="386">
        <v>0</v>
      </c>
      <c r="M30" s="393">
        <v>0</v>
      </c>
      <c r="N30" s="401">
        <v>0</v>
      </c>
      <c r="O30" s="403">
        <v>0</v>
      </c>
      <c r="P30" s="350">
        <v>300000</v>
      </c>
    </row>
    <row r="31" spans="1:16" s="348" customFormat="1" ht="35.25" customHeight="1">
      <c r="A31" s="349" t="s">
        <v>308</v>
      </c>
      <c r="B31" s="698">
        <v>4214</v>
      </c>
      <c r="C31" s="699"/>
      <c r="D31" s="705" t="s">
        <v>611</v>
      </c>
      <c r="E31" s="706"/>
      <c r="F31" s="364" t="s">
        <v>612</v>
      </c>
      <c r="G31" s="364" t="s">
        <v>613</v>
      </c>
      <c r="H31" s="351">
        <v>65000</v>
      </c>
      <c r="I31" s="351">
        <v>0</v>
      </c>
      <c r="J31" s="365">
        <v>0</v>
      </c>
      <c r="K31" s="374">
        <v>0</v>
      </c>
      <c r="L31" s="386">
        <v>0</v>
      </c>
      <c r="M31" s="394">
        <v>65000</v>
      </c>
      <c r="N31" s="401">
        <v>0</v>
      </c>
      <c r="O31" s="403">
        <v>0</v>
      </c>
      <c r="P31" s="349">
        <v>0</v>
      </c>
    </row>
    <row r="32" spans="4:16" s="348" customFormat="1" ht="18" customHeight="1">
      <c r="D32" s="349" t="s">
        <v>124</v>
      </c>
      <c r="E32" s="349"/>
      <c r="F32" s="350"/>
      <c r="G32" s="350"/>
      <c r="H32" s="350">
        <f>SUM(H20:H31)</f>
        <v>10415000</v>
      </c>
      <c r="I32" s="350" t="str">
        <f>I17</f>
        <v>16.300.00</v>
      </c>
      <c r="J32" s="350">
        <f>J17</f>
        <v>11000000</v>
      </c>
      <c r="K32" s="372">
        <f>SUM(K20:K31)</f>
        <v>28650000</v>
      </c>
      <c r="L32" s="385">
        <v>2000000</v>
      </c>
      <c r="M32" s="392">
        <f>SUM(M20:M31)</f>
        <v>565000</v>
      </c>
      <c r="N32" s="400">
        <v>150000</v>
      </c>
      <c r="O32" s="380">
        <v>6050000</v>
      </c>
      <c r="P32" s="350">
        <v>300000</v>
      </c>
    </row>
    <row r="33" spans="2:12" ht="12.75">
      <c r="B33" s="354"/>
      <c r="C33" s="354"/>
      <c r="D33" s="354"/>
      <c r="E33" s="354"/>
      <c r="F33" s="355"/>
      <c r="G33" s="355"/>
      <c r="H33" s="355"/>
      <c r="I33" s="355"/>
      <c r="J33" s="355"/>
      <c r="K33" s="375"/>
      <c r="L33" s="387"/>
    </row>
    <row r="34" spans="1:15" s="199" customFormat="1" ht="12.75">
      <c r="A34" s="710" t="s">
        <v>141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</row>
    <row r="35" spans="1:15" s="199" customFormat="1" ht="12.75">
      <c r="A35" s="696" t="s">
        <v>615</v>
      </c>
      <c r="B35" s="696"/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</row>
    <row r="36" spans="1:15" s="199" customFormat="1" ht="12.75">
      <c r="A36" s="696" t="s">
        <v>616</v>
      </c>
      <c r="B36" s="696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</row>
    <row r="37" spans="1:15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376"/>
      <c r="L37" s="388"/>
      <c r="M37" s="395"/>
      <c r="N37" s="402"/>
      <c r="O37" s="381"/>
    </row>
    <row r="38" spans="1:15" ht="12.75">
      <c r="A38" s="710" t="s">
        <v>142</v>
      </c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</row>
    <row r="39" spans="1:15" ht="12.75">
      <c r="A39" s="710" t="s">
        <v>624</v>
      </c>
      <c r="B39" s="700"/>
      <c r="C39" s="700"/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</row>
    <row r="40" spans="1:15" ht="12.75">
      <c r="A40" s="696" t="s">
        <v>617</v>
      </c>
      <c r="B40" s="635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</row>
    <row r="41" spans="11:15" ht="12.75">
      <c r="K41" s="405"/>
      <c r="L41" s="405"/>
      <c r="M41" s="405"/>
      <c r="N41" s="405"/>
      <c r="O41" s="405"/>
    </row>
    <row r="42" spans="1:15" ht="12.75">
      <c r="A42" s="710" t="s">
        <v>625</v>
      </c>
      <c r="B42" s="700"/>
      <c r="C42" s="700"/>
      <c r="D42" s="700"/>
      <c r="K42" s="405"/>
      <c r="L42" s="405"/>
      <c r="M42" s="405"/>
      <c r="N42" s="405"/>
      <c r="O42" s="405"/>
    </row>
    <row r="43" spans="1:15" ht="12.75">
      <c r="A43" s="710" t="s">
        <v>387</v>
      </c>
      <c r="B43" s="700"/>
      <c r="C43" s="700"/>
      <c r="D43" s="700"/>
      <c r="K43" s="405"/>
      <c r="L43" s="405"/>
      <c r="M43" s="405"/>
      <c r="N43" s="405"/>
      <c r="O43" s="405"/>
    </row>
    <row r="44" spans="1:15" ht="12.75">
      <c r="A44" s="710" t="s">
        <v>626</v>
      </c>
      <c r="B44" s="700"/>
      <c r="C44" s="700"/>
      <c r="D44" s="700"/>
      <c r="G44" s="700" t="s">
        <v>622</v>
      </c>
      <c r="H44" s="700"/>
      <c r="I44" s="700"/>
      <c r="J44" s="700"/>
      <c r="K44" s="405"/>
      <c r="L44" s="405"/>
      <c r="M44" s="405"/>
      <c r="N44" s="405"/>
      <c r="O44" s="405"/>
    </row>
    <row r="45" spans="7:15" ht="12.75">
      <c r="G45" s="700" t="s">
        <v>204</v>
      </c>
      <c r="H45" s="700"/>
      <c r="I45" s="700"/>
      <c r="J45" s="700"/>
      <c r="K45" s="405"/>
      <c r="L45" s="405"/>
      <c r="M45" s="405"/>
      <c r="N45" s="405"/>
      <c r="O45" s="405"/>
    </row>
    <row r="46" spans="1:15" ht="12.75">
      <c r="A46" s="710" t="s">
        <v>199</v>
      </c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</row>
    <row r="47" spans="1:15" ht="12.75">
      <c r="A47" s="347"/>
      <c r="B47" s="347"/>
      <c r="C47" s="347"/>
      <c r="D47" s="347"/>
      <c r="E47" s="347"/>
      <c r="F47" s="347"/>
      <c r="G47" s="347"/>
      <c r="H47" s="347"/>
      <c r="I47" s="347"/>
      <c r="J47" s="347"/>
      <c r="K47" s="406"/>
      <c r="L47" s="406"/>
      <c r="M47" s="406"/>
      <c r="N47" s="406"/>
      <c r="O47" s="405"/>
    </row>
    <row r="48" spans="1:15" ht="12.75">
      <c r="A48" s="710"/>
      <c r="B48" s="700"/>
      <c r="C48" s="700"/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0"/>
    </row>
    <row r="49" spans="1:15" ht="12.75">
      <c r="A49" s="710"/>
      <c r="B49" s="700"/>
      <c r="C49" s="700"/>
      <c r="D49" s="700"/>
      <c r="E49" s="700"/>
      <c r="F49" s="700"/>
      <c r="G49" s="700"/>
      <c r="H49" s="700"/>
      <c r="I49" s="700"/>
      <c r="J49" s="700"/>
      <c r="K49" s="700"/>
      <c r="L49" s="700"/>
      <c r="M49" s="700"/>
      <c r="N49" s="700"/>
      <c r="O49" s="700"/>
    </row>
    <row r="50" spans="1:15" ht="12.75">
      <c r="A50" s="700"/>
      <c r="B50" s="700"/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0"/>
    </row>
    <row r="51" spans="11:15" ht="12.75">
      <c r="K51" s="405"/>
      <c r="L51" s="405"/>
      <c r="M51" s="405"/>
      <c r="N51" s="405"/>
      <c r="O51" s="405"/>
    </row>
    <row r="52" spans="11:15" ht="12.75">
      <c r="K52" s="405"/>
      <c r="L52" s="405"/>
      <c r="M52" s="405"/>
      <c r="N52" s="405"/>
      <c r="O52" s="405"/>
    </row>
    <row r="53" spans="11:15" ht="12.75">
      <c r="K53" s="405"/>
      <c r="L53" s="405"/>
      <c r="M53" s="405"/>
      <c r="N53" s="405"/>
      <c r="O53" s="405"/>
    </row>
    <row r="54" spans="11:15" ht="12.75">
      <c r="K54" s="405"/>
      <c r="L54" s="405"/>
      <c r="M54" s="405"/>
      <c r="N54" s="405"/>
      <c r="O54" s="405"/>
    </row>
    <row r="55" spans="11:15" ht="12.75">
      <c r="K55" s="405"/>
      <c r="L55" s="405"/>
      <c r="M55" s="405"/>
      <c r="N55" s="405"/>
      <c r="O55" s="405"/>
    </row>
    <row r="56" spans="11:15" ht="12.75">
      <c r="K56" s="405"/>
      <c r="L56" s="405"/>
      <c r="M56" s="405"/>
      <c r="N56" s="405"/>
      <c r="O56" s="405"/>
    </row>
    <row r="57" spans="11:15" ht="12.75">
      <c r="K57" s="405"/>
      <c r="L57" s="405"/>
      <c r="M57" s="405"/>
      <c r="N57" s="405"/>
      <c r="O57" s="405"/>
    </row>
    <row r="58" spans="11:15" ht="12.75">
      <c r="K58" s="405"/>
      <c r="L58" s="405"/>
      <c r="M58" s="405"/>
      <c r="N58" s="405"/>
      <c r="O58" s="405"/>
    </row>
    <row r="59" spans="11:15" ht="12.75">
      <c r="K59" s="405"/>
      <c r="L59" s="405"/>
      <c r="M59" s="405"/>
      <c r="N59" s="405"/>
      <c r="O59" s="405"/>
    </row>
    <row r="60" spans="11:15" ht="12.75">
      <c r="K60" s="405"/>
      <c r="L60" s="405"/>
      <c r="M60" s="405"/>
      <c r="N60" s="405"/>
      <c r="O60" s="405"/>
    </row>
    <row r="61" spans="11:15" ht="12.75">
      <c r="K61" s="405"/>
      <c r="L61" s="405"/>
      <c r="M61" s="405"/>
      <c r="N61" s="405"/>
      <c r="O61" s="405"/>
    </row>
    <row r="62" spans="11:15" ht="12.75">
      <c r="K62" s="405"/>
      <c r="L62" s="405"/>
      <c r="M62" s="405"/>
      <c r="N62" s="405"/>
      <c r="O62" s="405"/>
    </row>
    <row r="63" spans="11:15" ht="12.75">
      <c r="K63" s="405"/>
      <c r="L63" s="405"/>
      <c r="M63" s="405"/>
      <c r="N63" s="405"/>
      <c r="O63" s="405"/>
    </row>
    <row r="64" spans="11:15" ht="12.75">
      <c r="K64" s="405"/>
      <c r="L64" s="405"/>
      <c r="M64" s="405"/>
      <c r="N64" s="405"/>
      <c r="O64" s="405"/>
    </row>
    <row r="65" spans="11:15" ht="12.75">
      <c r="K65" s="405"/>
      <c r="L65" s="405"/>
      <c r="M65" s="405"/>
      <c r="N65" s="405"/>
      <c r="O65" s="405"/>
    </row>
    <row r="66" spans="11:15" ht="12.75">
      <c r="K66" s="405"/>
      <c r="L66" s="405"/>
      <c r="M66" s="405"/>
      <c r="N66" s="405"/>
      <c r="O66" s="405"/>
    </row>
    <row r="67" spans="11:15" ht="12.75">
      <c r="K67" s="405"/>
      <c r="L67" s="405"/>
      <c r="M67" s="405"/>
      <c r="N67" s="405"/>
      <c r="O67" s="405"/>
    </row>
    <row r="68" spans="11:15" ht="12.75">
      <c r="K68" s="405"/>
      <c r="L68" s="405"/>
      <c r="M68" s="405"/>
      <c r="N68" s="405"/>
      <c r="O68" s="405"/>
    </row>
    <row r="69" spans="11:15" ht="12.75">
      <c r="K69" s="405"/>
      <c r="L69" s="405"/>
      <c r="M69" s="405"/>
      <c r="N69" s="405"/>
      <c r="O69" s="405"/>
    </row>
    <row r="70" spans="11:15" ht="12.75">
      <c r="K70" s="405"/>
      <c r="L70" s="405"/>
      <c r="M70" s="405"/>
      <c r="N70" s="405"/>
      <c r="O70" s="405"/>
    </row>
    <row r="71" spans="11:15" ht="12.75">
      <c r="K71" s="405"/>
      <c r="L71" s="405"/>
      <c r="M71" s="405"/>
      <c r="N71" s="405"/>
      <c r="O71" s="405"/>
    </row>
    <row r="72" spans="11:15" ht="12.75">
      <c r="K72" s="405"/>
      <c r="L72" s="405"/>
      <c r="M72" s="405"/>
      <c r="N72" s="405"/>
      <c r="O72" s="405"/>
    </row>
    <row r="73" spans="11:15" ht="12.75">
      <c r="K73" s="405"/>
      <c r="L73" s="405"/>
      <c r="M73" s="405"/>
      <c r="N73" s="405"/>
      <c r="O73" s="405"/>
    </row>
    <row r="74" spans="11:15" ht="12.75">
      <c r="K74" s="405"/>
      <c r="L74" s="405"/>
      <c r="M74" s="405"/>
      <c r="N74" s="405"/>
      <c r="O74" s="405"/>
    </row>
  </sheetData>
  <sheetProtection/>
  <mergeCells count="53">
    <mergeCell ref="B25:C25"/>
    <mergeCell ref="A43:D43"/>
    <mergeCell ref="A44:D44"/>
    <mergeCell ref="G44:J44"/>
    <mergeCell ref="A40:O40"/>
    <mergeCell ref="A42:D42"/>
    <mergeCell ref="D28:E28"/>
    <mergeCell ref="B22:C22"/>
    <mergeCell ref="D22:E22"/>
    <mergeCell ref="D25:E25"/>
    <mergeCell ref="B24:C24"/>
    <mergeCell ref="A8:O8"/>
    <mergeCell ref="C9:J9"/>
    <mergeCell ref="B17:C17"/>
    <mergeCell ref="B18:C18"/>
    <mergeCell ref="B21:C21"/>
    <mergeCell ref="D23:E23"/>
    <mergeCell ref="A1:O1"/>
    <mergeCell ref="A2:O2"/>
    <mergeCell ref="A4:O4"/>
    <mergeCell ref="A5:O5"/>
    <mergeCell ref="B19:C19"/>
    <mergeCell ref="A35:O35"/>
    <mergeCell ref="B23:C23"/>
    <mergeCell ref="B29:C29"/>
    <mergeCell ref="D21:E21"/>
    <mergeCell ref="B31:C31"/>
    <mergeCell ref="A7:O7"/>
    <mergeCell ref="B20:C20"/>
    <mergeCell ref="A13:O13"/>
    <mergeCell ref="D18:E18"/>
    <mergeCell ref="A14:O14"/>
    <mergeCell ref="B16:C16"/>
    <mergeCell ref="D31:E31"/>
    <mergeCell ref="D30:E30"/>
    <mergeCell ref="A46:O46"/>
    <mergeCell ref="A48:O48"/>
    <mergeCell ref="A49:O50"/>
    <mergeCell ref="A36:O36"/>
    <mergeCell ref="A38:O38"/>
    <mergeCell ref="A34:O34"/>
    <mergeCell ref="A39:O39"/>
    <mergeCell ref="G45:J45"/>
    <mergeCell ref="B28:C28"/>
    <mergeCell ref="A10:O10"/>
    <mergeCell ref="A11:O11"/>
    <mergeCell ref="B26:C26"/>
    <mergeCell ref="K15:P15"/>
    <mergeCell ref="D20:E20"/>
    <mergeCell ref="D24:E24"/>
    <mergeCell ref="D16:E16"/>
    <mergeCell ref="B27:C27"/>
    <mergeCell ref="D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2016-06-02T12:44:44Z</cp:lastPrinted>
  <dcterms:created xsi:type="dcterms:W3CDTF">2014-12-01T12:56:38Z</dcterms:created>
  <dcterms:modified xsi:type="dcterms:W3CDTF">2016-06-08T15:04:24Z</dcterms:modified>
  <cp:category/>
  <cp:version/>
  <cp:contentType/>
  <cp:contentStatus/>
</cp:coreProperties>
</file>