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600" windowHeight="889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dio'!$A$2:$T$159</definedName>
    <definedName name="_xlnm.Print_Area" localSheetId="1">'Posebni dio'!$A$1:$W$622</definedName>
  </definedNames>
  <calcPr fullCalcOnLoad="1"/>
</workbook>
</file>

<file path=xl/sharedStrings.xml><?xml version="1.0" encoding="utf-8"?>
<sst xmlns="http://schemas.openxmlformats.org/spreadsheetml/2006/main" count="1374" uniqueCount="614">
  <si>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</si>
  <si>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</si>
  <si>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</si>
  <si>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</si>
  <si>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</si>
  <si>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</si>
  <si>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</si>
  <si>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</si>
  <si>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</si>
  <si>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</si>
  <si>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</si>
  <si>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</si>
  <si>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</si>
  <si>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</si>
  <si>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</si>
  <si>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</si>
  <si>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</si>
  <si>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</si>
  <si>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</si>
  <si>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</si>
  <si>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</si>
  <si>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</si>
  <si>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</si>
  <si>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</si>
  <si>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</si>
  <si>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</si>
  <si>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</si>
  <si>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</si>
  <si>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</si>
  <si>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</si>
  <si>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</si>
  <si>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</si>
  <si>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</si>
  <si>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</si>
  <si>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</si>
  <si>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</si>
  <si>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</si>
  <si>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</si>
  <si>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</si>
  <si>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</si>
  <si>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</si>
  <si>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</si>
  <si>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</si>
  <si>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</si>
  <si>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</si>
  <si>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</si>
  <si>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</si>
  <si>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</si>
  <si>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</si>
  <si>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</si>
  <si>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</si>
  <si>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</si>
  <si>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</si>
  <si>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</si>
  <si>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</si>
  <si>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</si>
  <si>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</si>
  <si>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</si>
  <si>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</si>
  <si>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</si>
  <si>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</si>
  <si>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</si>
  <si>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</si>
  <si>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</si>
  <si>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</si>
  <si>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</si>
  <si>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</si>
  <si>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</si>
  <si>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</si>
  <si>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</si>
  <si>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</si>
  <si>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</si>
  <si>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</si>
  <si>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</si>
  <si>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</si>
  <si>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</si>
  <si>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</si>
  <si>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</si>
  <si>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</si>
  <si>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</si>
  <si>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</si>
  <si>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</si>
  <si>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</si>
  <si>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</si>
  <si>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</si>
  <si>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</si>
  <si>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</si>
  <si>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</si>
  <si>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</si>
  <si>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</si>
  <si>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</si>
  <si>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</si>
  <si>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</si>
  <si>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</si>
  <si>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</si>
  <si>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</si>
  <si>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</si>
  <si>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</si>
  <si>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</si>
  <si>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</si>
  <si>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</si>
  <si>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</si>
  <si>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</si>
  <si>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</si>
  <si>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</si>
  <si>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</si>
  <si>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</si>
  <si>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</si>
  <si>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</si>
  <si>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</si>
  <si>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</si>
  <si>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</si>
  <si>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</si>
  <si>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</si>
  <si>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</si>
  <si>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</si>
  <si>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</si>
  <si>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</si>
  <si>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</si>
  <si>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</si>
  <si>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</si>
  <si>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</si>
  <si>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</si>
  <si>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</si>
  <si>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</si>
  <si>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</si>
  <si>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</si>
  <si>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</si>
  <si>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</si>
  <si>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</si>
  <si>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</si>
  <si>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</si>
  <si>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</si>
  <si>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</si>
  <si>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</si>
  <si>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</si>
  <si>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</si>
  <si>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</si>
  <si>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</si>
  <si>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</si>
  <si>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</si>
  <si>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</si>
  <si>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</si>
  <si>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</si>
  <si>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</si>
  <si>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Procjena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</si>
  <si>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</si>
  <si>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</si>
  <si>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</si>
  <si>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</si>
  <si>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</si>
  <si>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</si>
  <si>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</si>
  <si>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</si>
  <si>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</si>
  <si>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</si>
  <si>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</si>
  <si>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</si>
  <si>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</si>
  <si>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</si>
  <si>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</si>
  <si>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</si>
  <si>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</si>
  <si>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</si>
  <si>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</si>
  <si>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</si>
  <si>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</si>
  <si>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košare za smeće</t>
  </si>
  <si>
    <t>Oprema za ostale namjene - kolica za čistače</t>
  </si>
  <si>
    <t>2015.</t>
  </si>
  <si>
    <t>Proj.dok.za Dom staraca u B.Selu - ex škola</t>
  </si>
  <si>
    <t>Proj.vodovoda od ul.N.Tesle do Manastira Krka</t>
  </si>
  <si>
    <t>Proj.dokum.za vodovod M.Selo, Crnobrnje, Parčići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</si>
  <si>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</si>
  <si>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</si>
  <si>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</si>
  <si>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</si>
  <si>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</si>
  <si>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</si>
  <si>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</si>
  <si>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</si>
  <si>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</si>
  <si>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</si>
  <si>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</si>
  <si>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</si>
  <si>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</si>
  <si>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</si>
  <si>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</si>
  <si>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</si>
  <si>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</si>
  <si>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</si>
  <si>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</si>
  <si>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</si>
  <si>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</si>
  <si>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</si>
  <si>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</si>
  <si>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</si>
  <si>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</si>
  <si>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</si>
  <si>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</si>
  <si>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</si>
  <si>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</si>
  <si>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</si>
  <si>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</si>
  <si>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</si>
  <si>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</si>
  <si>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</si>
  <si>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</si>
  <si>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</si>
  <si>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</si>
  <si>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</si>
  <si>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</si>
  <si>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</si>
  <si>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</si>
  <si>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</si>
  <si>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</si>
  <si>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</si>
  <si>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</si>
  <si>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</si>
  <si>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</si>
  <si>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</si>
  <si>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</si>
  <si>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</si>
  <si>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</si>
  <si>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</si>
  <si>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</si>
  <si>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</si>
  <si>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</si>
  <si>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</si>
  <si>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</si>
  <si>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</si>
  <si>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</si>
  <si>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</si>
  <si>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</si>
  <si>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</si>
  <si>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</si>
  <si>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</si>
  <si>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</si>
  <si>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</si>
  <si>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</si>
  <si>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</si>
  <si>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</si>
  <si>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</si>
  <si>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</si>
  <si>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</si>
  <si>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</si>
  <si>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</si>
  <si>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</si>
  <si>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</si>
  <si>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</si>
  <si>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</si>
  <si>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</si>
  <si>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</si>
  <si>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</si>
  <si>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</si>
  <si>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</si>
  <si>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</si>
  <si>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</si>
  <si>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</si>
  <si>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</si>
  <si>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</si>
  <si>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</si>
  <si>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</si>
  <si>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</si>
  <si>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</si>
  <si>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</si>
  <si>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</si>
  <si>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</si>
  <si>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</si>
  <si>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</si>
  <si>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</si>
  <si>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</si>
  <si>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</si>
  <si>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</si>
  <si>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</si>
  <si>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</si>
  <si>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</si>
  <si>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</si>
  <si>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</si>
  <si>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</si>
  <si>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</si>
  <si>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</si>
  <si>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</si>
  <si>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</si>
  <si>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</si>
  <si>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</si>
  <si>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</si>
  <si>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</si>
  <si>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</si>
  <si>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</si>
  <si>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</si>
  <si>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</si>
  <si>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</si>
  <si>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</si>
  <si>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</si>
  <si>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</si>
  <si>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</si>
  <si>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</si>
  <si>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</si>
  <si>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</si>
  <si>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</si>
  <si>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</si>
  <si>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</si>
  <si>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</si>
  <si>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</si>
  <si>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</si>
  <si>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</si>
  <si>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</si>
  <si>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</si>
  <si>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</si>
  <si>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</si>
  <si>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</si>
  <si>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</si>
  <si>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</si>
  <si>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</si>
  <si>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</si>
  <si>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</si>
  <si>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</si>
  <si>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</si>
  <si>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</si>
  <si>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</si>
  <si>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</si>
  <si>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</si>
  <si>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</si>
  <si>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</si>
  <si>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</si>
  <si>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</si>
  <si>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</si>
  <si>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</si>
  <si>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</si>
  <si>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</si>
  <si>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</si>
  <si>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</si>
  <si>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</si>
  <si>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</si>
  <si>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</si>
  <si>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</si>
  <si>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</si>
  <si>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</si>
  <si>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</si>
  <si>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</si>
  <si>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</si>
  <si>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</si>
  <si>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</si>
  <si>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</si>
  <si>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</si>
  <si>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</si>
  <si>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</si>
  <si>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</si>
  <si>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</si>
  <si>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</si>
  <si>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</si>
  <si>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</si>
  <si>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</si>
  <si>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</si>
  <si>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</si>
  <si>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</si>
  <si>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</si>
  <si>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</si>
  <si>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</si>
  <si>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</si>
  <si>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</si>
  <si>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</si>
  <si>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</si>
  <si>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</si>
  <si>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</si>
  <si>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</si>
  <si>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</si>
  <si>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</si>
  <si>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</si>
  <si>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</si>
  <si>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</si>
  <si>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</si>
  <si>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</si>
  <si>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</si>
  <si>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</si>
  <si>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</si>
  <si>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</si>
  <si>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</si>
  <si>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</si>
  <si>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</si>
  <si>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</si>
  <si>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</si>
  <si>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</si>
  <si>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</si>
  <si>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</si>
  <si>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</si>
  <si>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</si>
  <si>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</si>
  <si>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</si>
  <si>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</si>
  <si>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</si>
  <si>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</si>
  <si>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</si>
  <si>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</si>
  <si>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</si>
  <si>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</si>
  <si>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</si>
  <si>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</si>
  <si>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</si>
  <si>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</si>
  <si>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</si>
  <si>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</si>
  <si>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</si>
  <si>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</si>
  <si>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</si>
  <si>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</si>
  <si>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</si>
  <si>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</si>
  <si>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</si>
  <si>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</si>
  <si>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</si>
  <si>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</si>
  <si>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</si>
  <si>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</si>
  <si>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</si>
  <si>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</si>
  <si>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</si>
  <si>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</si>
  <si>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</si>
  <si>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</si>
  <si>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</si>
  <si>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</si>
  <si>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</si>
  <si>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</si>
  <si>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</si>
  <si>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</si>
  <si>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</si>
  <si>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</si>
  <si>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</si>
  <si>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</si>
  <si>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</si>
  <si>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</si>
  <si>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</si>
  <si>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</si>
  <si>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</si>
  <si>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</si>
  <si>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</si>
  <si>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</si>
  <si>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</si>
  <si>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</si>
  <si>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</si>
  <si>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</si>
  <si>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</si>
  <si>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</si>
  <si>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</si>
  <si>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</si>
  <si>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</si>
  <si>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</si>
  <si>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</si>
  <si>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</si>
  <si>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</si>
  <si>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</si>
  <si>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</si>
  <si>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</si>
  <si>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</si>
  <si>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</si>
  <si>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</si>
  <si>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</si>
  <si>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</si>
  <si>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</si>
  <si>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</si>
  <si>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</si>
  <si>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</si>
  <si>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</si>
  <si>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</si>
  <si>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</si>
  <si>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</si>
  <si>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</si>
  <si>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</si>
  <si>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</si>
  <si>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</si>
  <si>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</si>
  <si>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</si>
  <si>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</si>
  <si>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</si>
  <si>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</si>
  <si>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</si>
  <si>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</si>
  <si>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</si>
  <si>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</si>
  <si>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</si>
  <si>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</si>
  <si>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</si>
  <si>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</si>
  <si>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</si>
  <si>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</si>
  <si>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</si>
  <si>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</si>
  <si>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</si>
  <si>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</si>
  <si>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</si>
  <si>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</si>
  <si>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</si>
  <si>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</si>
  <si>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</si>
  <si>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</si>
  <si>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</si>
  <si>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</si>
  <si>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</si>
  <si>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</si>
  <si>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</si>
  <si>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</si>
  <si>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</si>
  <si>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</si>
  <si>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</si>
  <si>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</si>
  <si>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</si>
  <si>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</si>
  <si>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</si>
  <si>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</si>
  <si>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</si>
  <si>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</si>
  <si>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</si>
  <si>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</si>
  <si>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</si>
  <si>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</si>
  <si>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</si>
  <si>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</si>
  <si>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</si>
  <si>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</si>
  <si>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</si>
  <si>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</si>
  <si>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</si>
  <si>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</si>
  <si>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</si>
  <si>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</si>
  <si>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</si>
  <si>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</si>
  <si>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</si>
  <si>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</si>
  <si>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</si>
  <si>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</si>
  <si>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</si>
  <si>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</si>
  <si>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</si>
  <si>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</si>
  <si>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</si>
  <si>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</si>
  <si>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</si>
  <si>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</si>
  <si>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</si>
  <si>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</si>
  <si>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</si>
  <si>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</si>
  <si>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</si>
  <si>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2018.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</si>
  <si>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</si>
  <si>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</si>
  <si>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</si>
  <si>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</si>
  <si>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</si>
  <si>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</si>
  <si>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</si>
  <si>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</si>
  <si>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</si>
  <si>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</si>
  <si>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2019.</t>
  </si>
  <si>
    <t xml:space="preserve"> PRORAČUN ZA 2017.GODINU I PROJEKCIJA PRORAČUNA ZA 2018. I 2019. GODINU</t>
  </si>
  <si>
    <t>Biciklistička staza</t>
  </si>
  <si>
    <t>Izgradnja Eko centra sa tržnicom i pratećim objektima I.faza</t>
  </si>
  <si>
    <t>Projektna dokumentacija za Eko centar sa tržnicom i pratećim objektima</t>
  </si>
  <si>
    <t>Izgradnja moblnog reciklažnog dvorišta - betonski radovi</t>
  </si>
  <si>
    <t>Projektna dokumentacija - stacionarno reciklažno dvorište</t>
  </si>
  <si>
    <t>Izgradnja mobilnog reciklažnog dvorišta</t>
  </si>
  <si>
    <t>Izgradnja stacionarnog reciklažnog dvorišta</t>
  </si>
  <si>
    <t xml:space="preserve">Proračun Općine Kistanje za 2017. godinu, u daljnjem tekstu: Proračun, sastoji se od </t>
  </si>
  <si>
    <t>URBROJ:2182/16-01-16-1</t>
  </si>
  <si>
    <t>2016/2015</t>
  </si>
  <si>
    <t>2017/2016</t>
  </si>
  <si>
    <t>2018/2017</t>
  </si>
  <si>
    <t>2019/2018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</si>
  <si>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</si>
  <si>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</si>
  <si>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</si>
  <si>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</si>
  <si>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</si>
  <si>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3/1</t>
  </si>
  <si>
    <t>4/3</t>
  </si>
  <si>
    <t>5/4</t>
  </si>
  <si>
    <t>6/5</t>
  </si>
  <si>
    <t>Umjetnička, literarna i znanstvena djela - Izmjene PP UO/GUP Kistanje</t>
  </si>
  <si>
    <t>Plan razvojnih programa Općine Kistanje za 2017. godinu se donosi kao poseban akt.</t>
  </si>
  <si>
    <t>Ovaj Proračun Općine Kistanje za 2017. godinu i Projekcije proračuna za 2018. i 2019. godinu stupaju na snagu danom donošenja, a objavit će se  u  "Službenom vjesniku Šibensko-kninske županije" i primjenjuje se od 01.siječnja 2017.godine</t>
  </si>
  <si>
    <t>Potpore iz proračuna-Ministarstvo prostornog uređenja i gradnje</t>
  </si>
  <si>
    <t>u Računu zaduživanja kroz financiranja za 2017. godinu kako slijedi:</t>
  </si>
  <si>
    <t xml:space="preserve">Prihodi i rashodi po razredima, skupinama i podskupinama utvrđuju se u Računu prihoda i rashoda, a primici i izdaci po razredima, skupinama i podskupinama utvrđuju se </t>
  </si>
  <si>
    <t>Na temelju članka 39.  Zakona o proračunu ("Narodne novine",broj 87/08., 136/12,15/15.), i članka  32. Statuta Općine Kistanje (Službeni vjesnik Šibensko-kninske županije",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</si>
  <si>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</si>
  <si>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</si>
  <si>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</si>
  <si>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</si>
  <si>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</si>
  <si>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</si>
  <si>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</si>
  <si>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</si>
  <si>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</si>
  <si>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</si>
  <si>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</si>
  <si>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</si>
  <si>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</si>
  <si>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</si>
  <si>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</si>
  <si>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</si>
  <si>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Uređaji, strojevi i oprema za ostale namjene - kontejner</t>
  </si>
  <si>
    <r>
      <t>Rashodi / izdaci u iznosu od 8</t>
    </r>
    <r>
      <rPr>
        <b/>
        <sz val="8"/>
        <rFont val="Arial"/>
        <family val="2"/>
      </rPr>
      <t>.214.400</t>
    </r>
    <r>
      <rPr>
        <sz val="8"/>
        <rFont val="Arial"/>
        <family val="2"/>
      </rPr>
      <t xml:space="preserve"> raspoređuju se po razredima, glavama, proračunskim korisnicima i ostalim korisnicima proračunskih sredstava po ekonomskoj, funkcijskoj i programskoj klasifikaciji te po izvorima financiranja.</t>
    </r>
  </si>
  <si>
    <t>broj 8/09,15/10 i 4/13), Općinsko vijeće Općine Kistanje, na svojoj 22. sjednici održanoj dana 30.studenog 2016.g., donosi</t>
  </si>
  <si>
    <t>Kistanje , 30.studenog 2016.g.</t>
  </si>
  <si>
    <t>Rashodi za nabavu nematerijalne proizvedene imovine</t>
  </si>
  <si>
    <t>Projektna dokumentacija - izgradnja eko pijace</t>
  </si>
  <si>
    <t>Ostala zemljišta</t>
  </si>
  <si>
    <t>Izgradnja ulice Gospe Letničke III.faza</t>
  </si>
  <si>
    <t>Materijalna imovina-prirodna bogatstva</t>
  </si>
  <si>
    <t>KLASA: 400-06/16-01/10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</si>
</sst>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49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22" borderId="10" xfId="0" applyNumberFormat="1" applyFont="1" applyFill="1" applyBorder="1" applyAlignment="1" applyProtection="1">
      <alignment horizontal="center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0" xfId="0" applyNumberFormat="1" applyFont="1" applyFill="1" applyBorder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22" borderId="10" xfId="0" applyNumberFormat="1" applyFont="1" applyFill="1" applyBorder="1" applyAlignment="1">
      <alignment wrapText="1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3" fontId="22" fillId="22" borderId="10" xfId="0" applyNumberFormat="1" applyFont="1" applyFill="1" applyBorder="1" applyAlignment="1">
      <alignment horizontal="right"/>
    </xf>
    <xf numFmtId="3" fontId="21" fillId="0" borderId="11" xfId="0" applyNumberFormat="1" applyFont="1" applyBorder="1" applyAlignment="1" applyProtection="1">
      <alignment/>
      <protection locked="0"/>
    </xf>
    <xf numFmtId="1" fontId="21" fillId="22" borderId="10" xfId="0" applyNumberFormat="1" applyFont="1" applyFill="1" applyBorder="1" applyAlignment="1" applyProtection="1">
      <alignment horizontal="center"/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49" fontId="21" fillId="22" borderId="10" xfId="53" applyNumberFormat="1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>
      <alignment horizontal="right"/>
    </xf>
    <xf numFmtId="3" fontId="21" fillId="22" borderId="11" xfId="0" applyNumberFormat="1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0" borderId="10" xfId="53" applyFont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9" fontId="21" fillId="0" borderId="0" xfId="53" applyFont="1" applyFill="1" applyAlignment="1" applyProtection="1">
      <alignment horizontal="right"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24" borderId="16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5" borderId="1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49" fontId="28" fillId="7" borderId="13" xfId="53" applyNumberFormat="1" applyFont="1" applyFill="1" applyBorder="1" applyAlignment="1" applyProtection="1">
      <alignment horizontal="right"/>
      <protection locked="0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Alignment="1" applyProtection="1">
      <alignment horizontal="center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3"/>
  <sheetViews>
    <sheetView tabSelected="1" zoomScalePageLayoutView="0" workbookViewId="0" topLeftCell="H1">
      <selection activeCell="A2" sqref="A2:T15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9.421875" style="205" customWidth="1"/>
    <col min="14" max="14" width="11.140625" style="278" customWidth="1"/>
    <col min="15" max="15" width="9.421875" style="207" customWidth="1"/>
    <col min="16" max="16" width="9.8515625" style="208" customWidth="1"/>
    <col min="17" max="20" width="9.8515625" style="397" customWidth="1"/>
  </cols>
  <sheetData>
    <row r="2" spans="1:15" ht="12.75">
      <c r="A2" t="s">
        <v>587</v>
      </c>
      <c r="N2" s="323"/>
      <c r="O2" s="208"/>
    </row>
    <row r="3" spans="1:15" ht="12.75">
      <c r="A3" s="209" t="s">
        <v>606</v>
      </c>
      <c r="B3" s="209"/>
      <c r="C3" s="209"/>
      <c r="D3" s="209"/>
      <c r="N3" s="323"/>
      <c r="O3" s="208"/>
    </row>
    <row r="4" spans="1:15" ht="12.75">
      <c r="A4" s="209"/>
      <c r="B4" s="209"/>
      <c r="C4" s="209"/>
      <c r="D4" s="209"/>
      <c r="N4" s="323"/>
      <c r="O4" s="208"/>
    </row>
    <row r="5" spans="14:15" ht="12.75">
      <c r="N5" s="323"/>
      <c r="O5" s="208"/>
    </row>
    <row r="6" spans="1:20" ht="15.75">
      <c r="A6" s="461" t="s">
        <v>558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398"/>
      <c r="R6" s="398"/>
      <c r="S6" s="398"/>
      <c r="T6" s="398"/>
    </row>
    <row r="7" spans="1:20" ht="15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324"/>
      <c r="O7" s="212"/>
      <c r="P7" s="212"/>
      <c r="Q7" s="399"/>
      <c r="R7" s="399"/>
      <c r="S7" s="399"/>
      <c r="T7" s="399"/>
    </row>
    <row r="8" spans="1:20" s="209" customFormat="1" ht="12.75">
      <c r="A8" s="213" t="s">
        <v>414</v>
      </c>
      <c r="B8" s="213"/>
      <c r="C8" s="213"/>
      <c r="D8" s="213"/>
      <c r="E8" s="213" t="s">
        <v>415</v>
      </c>
      <c r="F8" s="213"/>
      <c r="G8" s="213"/>
      <c r="H8" s="213"/>
      <c r="I8" s="213"/>
      <c r="J8" s="213"/>
      <c r="K8" s="213"/>
      <c r="L8" s="213" t="s">
        <v>416</v>
      </c>
      <c r="M8" s="214"/>
      <c r="N8" s="324"/>
      <c r="O8" s="215"/>
      <c r="P8" s="215"/>
      <c r="Q8" s="400"/>
      <c r="R8" s="400"/>
      <c r="S8" s="400"/>
      <c r="T8" s="400"/>
    </row>
    <row r="9" spans="1:20" s="209" customFormat="1" ht="12.7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  <c r="N9" s="324"/>
      <c r="O9" s="215"/>
      <c r="P9" s="215"/>
      <c r="Q9" s="400"/>
      <c r="R9" s="400"/>
      <c r="S9" s="400"/>
      <c r="T9" s="400"/>
    </row>
    <row r="10" spans="1:20" s="209" customFormat="1" ht="15" customHeight="1">
      <c r="A10" s="462" t="s">
        <v>566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01"/>
      <c r="R10" s="401"/>
      <c r="S10" s="401"/>
      <c r="T10" s="401"/>
    </row>
    <row r="12" spans="1:20" ht="12.75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 t="s">
        <v>0</v>
      </c>
      <c r="L12" s="218" t="s">
        <v>417</v>
      </c>
      <c r="M12" s="218" t="s">
        <v>158</v>
      </c>
      <c r="N12" s="325" t="s">
        <v>1</v>
      </c>
      <c r="O12" s="219" t="s">
        <v>2</v>
      </c>
      <c r="P12" s="218" t="s">
        <v>2</v>
      </c>
      <c r="Q12" s="386" t="s">
        <v>576</v>
      </c>
      <c r="R12" s="386" t="s">
        <v>576</v>
      </c>
      <c r="S12" s="386" t="s">
        <v>2</v>
      </c>
      <c r="T12" s="386" t="s">
        <v>2</v>
      </c>
    </row>
    <row r="13" spans="1:20" ht="12.7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20" t="s">
        <v>169</v>
      </c>
      <c r="L13" s="218" t="s">
        <v>195</v>
      </c>
      <c r="M13" s="220" t="s">
        <v>195</v>
      </c>
      <c r="N13" s="326" t="s">
        <v>235</v>
      </c>
      <c r="O13" s="221" t="s">
        <v>546</v>
      </c>
      <c r="P13" s="222" t="s">
        <v>557</v>
      </c>
      <c r="Q13" s="222" t="s">
        <v>568</v>
      </c>
      <c r="R13" s="222" t="s">
        <v>569</v>
      </c>
      <c r="S13" s="222" t="s">
        <v>570</v>
      </c>
      <c r="T13" s="222" t="s">
        <v>571</v>
      </c>
    </row>
    <row r="14" spans="1:20" ht="12.75">
      <c r="A14" s="223" t="s">
        <v>418</v>
      </c>
      <c r="B14" s="223"/>
      <c r="C14" s="223"/>
      <c r="D14" s="223"/>
      <c r="E14" s="223"/>
      <c r="F14" s="223"/>
      <c r="G14" s="223"/>
      <c r="H14" s="217"/>
      <c r="I14" s="217"/>
      <c r="J14" s="217"/>
      <c r="K14" s="386">
        <v>1</v>
      </c>
      <c r="L14" s="386">
        <v>2</v>
      </c>
      <c r="M14" s="386">
        <v>3</v>
      </c>
      <c r="N14" s="381">
        <v>4</v>
      </c>
      <c r="O14" s="387">
        <v>5</v>
      </c>
      <c r="P14" s="388">
        <v>6</v>
      </c>
      <c r="Q14" s="389" t="s">
        <v>577</v>
      </c>
      <c r="R14" s="389" t="s">
        <v>578</v>
      </c>
      <c r="S14" s="389" t="s">
        <v>579</v>
      </c>
      <c r="T14" s="389" t="s">
        <v>580</v>
      </c>
    </row>
    <row r="15" spans="1:20" ht="12.75">
      <c r="A15" s="223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17"/>
      <c r="I15" s="217"/>
      <c r="J15" s="217"/>
      <c r="K15" s="224"/>
      <c r="L15" s="224"/>
      <c r="M15" s="224"/>
      <c r="N15" s="327"/>
      <c r="O15" s="225"/>
      <c r="P15" s="226"/>
      <c r="Q15" s="402"/>
      <c r="R15" s="402"/>
      <c r="S15" s="402"/>
      <c r="T15" s="402"/>
    </row>
    <row r="16" spans="1:20" ht="12.75">
      <c r="A16" s="227"/>
      <c r="B16" s="227"/>
      <c r="C16" s="227"/>
      <c r="D16" s="227"/>
      <c r="E16" s="227"/>
      <c r="F16" s="227"/>
      <c r="G16" s="227"/>
      <c r="H16" s="228" t="s">
        <v>419</v>
      </c>
      <c r="I16" s="228"/>
      <c r="J16" s="228"/>
      <c r="K16" s="228"/>
      <c r="L16" s="228"/>
      <c r="M16" s="228"/>
      <c r="N16" s="328"/>
      <c r="O16" s="229"/>
      <c r="P16" s="230"/>
      <c r="Q16" s="403"/>
      <c r="R16" s="403"/>
      <c r="S16" s="403"/>
      <c r="T16" s="403"/>
    </row>
    <row r="17" spans="1:20" s="208" customFormat="1" ht="12.75">
      <c r="A17" s="231"/>
      <c r="B17" s="231"/>
      <c r="C17" s="231"/>
      <c r="D17" s="231"/>
      <c r="E17" s="231"/>
      <c r="F17" s="231"/>
      <c r="G17" s="231"/>
      <c r="H17" s="232" t="s">
        <v>516</v>
      </c>
      <c r="I17" s="233"/>
      <c r="J17" s="234"/>
      <c r="K17" s="235">
        <f aca="true" t="shared" si="0" ref="K17:P17">K18+K19</f>
        <v>6291411</v>
      </c>
      <c r="L17" s="235">
        <f t="shared" si="0"/>
        <v>10181750</v>
      </c>
      <c r="M17" s="235">
        <f t="shared" si="0"/>
        <v>7479755</v>
      </c>
      <c r="N17" s="266">
        <f t="shared" si="0"/>
        <v>7764400</v>
      </c>
      <c r="O17" s="235">
        <f>O18+O19</f>
        <v>7683700</v>
      </c>
      <c r="P17" s="235">
        <f t="shared" si="0"/>
        <v>7623700</v>
      </c>
      <c r="Q17" s="390">
        <f>M17/K17</f>
        <v>1.1888835429762894</v>
      </c>
      <c r="R17" s="390">
        <f>N17/M17</f>
        <v>1.0380553908517056</v>
      </c>
      <c r="S17" s="390">
        <f>O17/N17</f>
        <v>0.9896064087373139</v>
      </c>
      <c r="T17" s="390">
        <f>P17/O17</f>
        <v>0.9921912620222029</v>
      </c>
    </row>
    <row r="18" spans="1:20" ht="12.75">
      <c r="A18" s="223"/>
      <c r="B18" s="223"/>
      <c r="C18" s="223"/>
      <c r="D18" s="223"/>
      <c r="E18" s="223"/>
      <c r="F18" s="223"/>
      <c r="G18" s="223"/>
      <c r="H18" s="236" t="s">
        <v>420</v>
      </c>
      <c r="I18" s="237"/>
      <c r="J18" s="238"/>
      <c r="K18" s="239">
        <f aca="true" t="shared" si="1" ref="K18:P18">K52</f>
        <v>6291018</v>
      </c>
      <c r="L18" s="239">
        <f t="shared" si="1"/>
        <v>10171750</v>
      </c>
      <c r="M18" s="239">
        <f t="shared" si="1"/>
        <v>7474755</v>
      </c>
      <c r="N18" s="266">
        <f t="shared" si="1"/>
        <v>7754400</v>
      </c>
      <c r="O18" s="240">
        <f>O52</f>
        <v>7658700</v>
      </c>
      <c r="P18" s="240">
        <f t="shared" si="1"/>
        <v>7598700</v>
      </c>
      <c r="Q18" s="391">
        <f aca="true" t="shared" si="2" ref="Q18:Q24">M18/K18</f>
        <v>1.1881630286227125</v>
      </c>
      <c r="R18" s="391">
        <f aca="true" t="shared" si="3" ref="R18:R24">N18/M18</f>
        <v>1.0374119285515044</v>
      </c>
      <c r="S18" s="391">
        <f aca="true" t="shared" si="4" ref="S18:S24">O18/N18</f>
        <v>0.987658619622408</v>
      </c>
      <c r="T18" s="391">
        <f aca="true" t="shared" si="5" ref="T18:T24">P18/O18</f>
        <v>0.9921657722589996</v>
      </c>
    </row>
    <row r="19" spans="1:20" ht="12.75">
      <c r="A19" s="223"/>
      <c r="B19" s="223"/>
      <c r="C19" s="223"/>
      <c r="D19" s="223"/>
      <c r="E19" s="223"/>
      <c r="F19" s="223"/>
      <c r="G19" s="223"/>
      <c r="H19" s="236" t="s">
        <v>421</v>
      </c>
      <c r="I19" s="236"/>
      <c r="J19" s="236"/>
      <c r="K19" s="239">
        <f aca="true" t="shared" si="6" ref="K19:P19">K85</f>
        <v>393</v>
      </c>
      <c r="L19" s="239">
        <f t="shared" si="6"/>
        <v>10000</v>
      </c>
      <c r="M19" s="239">
        <f t="shared" si="6"/>
        <v>5000</v>
      </c>
      <c r="N19" s="266">
        <f t="shared" si="6"/>
        <v>10000</v>
      </c>
      <c r="O19" s="240">
        <f>O85</f>
        <v>25000</v>
      </c>
      <c r="P19" s="240">
        <f t="shared" si="6"/>
        <v>25000</v>
      </c>
      <c r="Q19" s="391">
        <f t="shared" si="2"/>
        <v>12.72264631043257</v>
      </c>
      <c r="R19" s="391">
        <f t="shared" si="3"/>
        <v>2</v>
      </c>
      <c r="S19" s="391">
        <f t="shared" si="4"/>
        <v>2.5</v>
      </c>
      <c r="T19" s="391">
        <f t="shared" si="5"/>
        <v>1</v>
      </c>
    </row>
    <row r="20" spans="1:20" ht="12.75">
      <c r="A20" s="223"/>
      <c r="B20" s="223"/>
      <c r="C20" s="223"/>
      <c r="D20" s="223"/>
      <c r="E20" s="223"/>
      <c r="F20" s="223"/>
      <c r="G20" s="223"/>
      <c r="H20" s="236" t="s">
        <v>3</v>
      </c>
      <c r="I20" s="236"/>
      <c r="J20" s="236"/>
      <c r="K20" s="239">
        <f aca="true" t="shared" si="7" ref="K20:P20">K90</f>
        <v>4953229</v>
      </c>
      <c r="L20" s="239">
        <f t="shared" si="7"/>
        <v>5296250</v>
      </c>
      <c r="M20" s="239">
        <f t="shared" si="7"/>
        <v>6067991</v>
      </c>
      <c r="N20" s="266">
        <f t="shared" si="7"/>
        <v>5994900</v>
      </c>
      <c r="O20" s="240">
        <f>O90</f>
        <v>5589700</v>
      </c>
      <c r="P20" s="240">
        <f t="shared" si="7"/>
        <v>5529700</v>
      </c>
      <c r="Q20" s="391">
        <f t="shared" si="2"/>
        <v>1.2250576341210955</v>
      </c>
      <c r="R20" s="391">
        <f t="shared" si="3"/>
        <v>0.9879546624245158</v>
      </c>
      <c r="S20" s="391">
        <f t="shared" si="4"/>
        <v>0.9324092144989908</v>
      </c>
      <c r="T20" s="391">
        <f t="shared" si="5"/>
        <v>0.9892659713401435</v>
      </c>
    </row>
    <row r="21" spans="1:20" ht="12.75">
      <c r="A21" s="223"/>
      <c r="B21" s="223"/>
      <c r="C21" s="223"/>
      <c r="D21" s="223"/>
      <c r="E21" s="223"/>
      <c r="F21" s="223"/>
      <c r="G21" s="223"/>
      <c r="H21" s="236" t="s">
        <v>4</v>
      </c>
      <c r="I21" s="236"/>
      <c r="J21" s="236"/>
      <c r="K21" s="239">
        <f aca="true" t="shared" si="8" ref="K21:P21">K116</f>
        <v>923368</v>
      </c>
      <c r="L21" s="239">
        <f t="shared" si="8"/>
        <v>4445500</v>
      </c>
      <c r="M21" s="239">
        <f t="shared" si="8"/>
        <v>982400</v>
      </c>
      <c r="N21" s="266">
        <f t="shared" si="8"/>
        <v>2219500</v>
      </c>
      <c r="O21" s="240">
        <f>O116</f>
        <v>2094000</v>
      </c>
      <c r="P21" s="240">
        <f t="shared" si="8"/>
        <v>2094000</v>
      </c>
      <c r="Q21" s="391">
        <f t="shared" si="2"/>
        <v>1.0639311737032255</v>
      </c>
      <c r="R21" s="391">
        <f t="shared" si="3"/>
        <v>2.259263029315961</v>
      </c>
      <c r="S21" s="391">
        <f t="shared" si="4"/>
        <v>0.9434557332732597</v>
      </c>
      <c r="T21" s="391">
        <f t="shared" si="5"/>
        <v>1</v>
      </c>
    </row>
    <row r="22" spans="1:20" ht="12.75">
      <c r="A22" s="223"/>
      <c r="B22" s="223"/>
      <c r="C22" s="223"/>
      <c r="D22" s="223"/>
      <c r="E22" s="223"/>
      <c r="F22" s="223"/>
      <c r="G22" s="223"/>
      <c r="H22" s="236" t="s">
        <v>514</v>
      </c>
      <c r="I22" s="237"/>
      <c r="J22" s="238"/>
      <c r="K22" s="239">
        <f aca="true" t="shared" si="9" ref="K22:P22">K131</f>
        <v>0</v>
      </c>
      <c r="L22" s="239">
        <f t="shared" si="9"/>
        <v>0</v>
      </c>
      <c r="M22" s="239">
        <f t="shared" si="9"/>
        <v>0</v>
      </c>
      <c r="N22" s="266">
        <f t="shared" si="9"/>
        <v>0</v>
      </c>
      <c r="O22" s="240">
        <f>O131</f>
        <v>0</v>
      </c>
      <c r="P22" s="240">
        <f t="shared" si="9"/>
        <v>0</v>
      </c>
      <c r="Q22" s="391" t="e">
        <f t="shared" si="2"/>
        <v>#DIV/0!</v>
      </c>
      <c r="R22" s="391" t="e">
        <f t="shared" si="3"/>
        <v>#DIV/0!</v>
      </c>
      <c r="S22" s="391" t="e">
        <f t="shared" si="4"/>
        <v>#DIV/0!</v>
      </c>
      <c r="T22" s="391" t="e">
        <f t="shared" si="5"/>
        <v>#DIV/0!</v>
      </c>
    </row>
    <row r="23" spans="1:20" ht="12.75">
      <c r="A23" s="223"/>
      <c r="B23" s="223"/>
      <c r="C23" s="223"/>
      <c r="D23" s="223"/>
      <c r="E23" s="223"/>
      <c r="F23" s="223"/>
      <c r="G23" s="223"/>
      <c r="H23" s="241" t="s">
        <v>515</v>
      </c>
      <c r="I23" s="242"/>
      <c r="J23" s="243"/>
      <c r="K23" s="244">
        <f aca="true" t="shared" si="10" ref="K23:P23">K20+K21+K22</f>
        <v>5876597</v>
      </c>
      <c r="L23" s="244">
        <f t="shared" si="10"/>
        <v>9741750</v>
      </c>
      <c r="M23" s="244">
        <f t="shared" si="10"/>
        <v>7050391</v>
      </c>
      <c r="N23" s="266">
        <f t="shared" si="10"/>
        <v>8214400</v>
      </c>
      <c r="O23" s="235">
        <f t="shared" si="10"/>
        <v>7683700</v>
      </c>
      <c r="P23" s="235">
        <f t="shared" si="10"/>
        <v>7623700</v>
      </c>
      <c r="Q23" s="391">
        <f t="shared" si="2"/>
        <v>1.1997404280062083</v>
      </c>
      <c r="R23" s="391">
        <f t="shared" si="3"/>
        <v>1.1650985030475616</v>
      </c>
      <c r="S23" s="391">
        <f t="shared" si="4"/>
        <v>0.9353939423451499</v>
      </c>
      <c r="T23" s="391">
        <f t="shared" si="5"/>
        <v>0.9921912620222029</v>
      </c>
    </row>
    <row r="24" spans="1:20" ht="12.75">
      <c r="A24" s="223"/>
      <c r="B24" s="223"/>
      <c r="C24" s="223"/>
      <c r="D24" s="223"/>
      <c r="E24" s="223"/>
      <c r="F24" s="223"/>
      <c r="G24" s="223"/>
      <c r="H24" s="236" t="s">
        <v>422</v>
      </c>
      <c r="I24" s="237"/>
      <c r="J24" s="238"/>
      <c r="K24" s="239">
        <f aca="true" t="shared" si="11" ref="K24:P24">K17-K23</f>
        <v>414814</v>
      </c>
      <c r="L24" s="239">
        <f t="shared" si="11"/>
        <v>440000</v>
      </c>
      <c r="M24" s="239">
        <f t="shared" si="11"/>
        <v>429364</v>
      </c>
      <c r="N24" s="329">
        <f t="shared" si="11"/>
        <v>-450000</v>
      </c>
      <c r="O24" s="239">
        <f t="shared" si="11"/>
        <v>0</v>
      </c>
      <c r="P24" s="239">
        <f t="shared" si="11"/>
        <v>0</v>
      </c>
      <c r="Q24" s="391">
        <f t="shared" si="2"/>
        <v>1.0350759617563534</v>
      </c>
      <c r="R24" s="391">
        <f t="shared" si="3"/>
        <v>-1.048061784406704</v>
      </c>
      <c r="S24" s="391">
        <f t="shared" si="4"/>
        <v>0</v>
      </c>
      <c r="T24" s="391" t="e">
        <f t="shared" si="5"/>
        <v>#DIV/0!</v>
      </c>
    </row>
    <row r="25" spans="1:15" ht="12.7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45"/>
      <c r="L25" s="245"/>
      <c r="M25" s="245"/>
      <c r="O25" s="246"/>
    </row>
    <row r="26" spans="1:20" ht="12.75">
      <c r="A26" s="227"/>
      <c r="B26" s="227"/>
      <c r="C26" s="227"/>
      <c r="D26" s="227"/>
      <c r="E26" s="227"/>
      <c r="F26" s="227"/>
      <c r="G26" s="227"/>
      <c r="H26" s="228" t="s">
        <v>423</v>
      </c>
      <c r="I26" s="228"/>
      <c r="J26" s="228"/>
      <c r="K26" s="229"/>
      <c r="L26" s="229"/>
      <c r="M26" s="229"/>
      <c r="N26" s="328"/>
      <c r="O26" s="229"/>
      <c r="P26" s="230"/>
      <c r="Q26" s="403"/>
      <c r="R26" s="403"/>
      <c r="S26" s="403"/>
      <c r="T26" s="403"/>
    </row>
    <row r="27" spans="1:20" ht="12.75">
      <c r="A27" s="223"/>
      <c r="B27" s="223"/>
      <c r="C27" s="223"/>
      <c r="D27" s="223"/>
      <c r="E27" s="223"/>
      <c r="F27" s="223"/>
      <c r="G27" s="223"/>
      <c r="H27" s="236" t="s">
        <v>424</v>
      </c>
      <c r="I27" s="236"/>
      <c r="J27" s="236"/>
      <c r="K27" s="239"/>
      <c r="L27" s="239"/>
      <c r="M27" s="239"/>
      <c r="N27" s="266"/>
      <c r="O27" s="240"/>
      <c r="P27" s="240"/>
      <c r="Q27" s="392"/>
      <c r="R27" s="392"/>
      <c r="S27" s="392"/>
      <c r="T27" s="392"/>
    </row>
    <row r="28" spans="1:20" ht="12.75">
      <c r="A28" s="223"/>
      <c r="B28" s="223"/>
      <c r="C28" s="223"/>
      <c r="D28" s="223"/>
      <c r="E28" s="223"/>
      <c r="F28" s="223"/>
      <c r="G28" s="223"/>
      <c r="H28" s="236" t="s">
        <v>425</v>
      </c>
      <c r="I28" s="236"/>
      <c r="J28" s="236"/>
      <c r="K28" s="239"/>
      <c r="L28" s="239"/>
      <c r="M28" s="239"/>
      <c r="N28" s="266"/>
      <c r="O28" s="240"/>
      <c r="P28" s="240"/>
      <c r="Q28" s="392"/>
      <c r="R28" s="392"/>
      <c r="S28" s="392"/>
      <c r="T28" s="392"/>
    </row>
    <row r="29" spans="1:20" ht="12.75">
      <c r="A29" s="223"/>
      <c r="B29" s="223"/>
      <c r="C29" s="223"/>
      <c r="D29" s="223"/>
      <c r="E29" s="223"/>
      <c r="F29" s="223"/>
      <c r="G29" s="223"/>
      <c r="H29" s="236" t="s">
        <v>426</v>
      </c>
      <c r="I29" s="236"/>
      <c r="J29" s="236"/>
      <c r="K29" s="239"/>
      <c r="L29" s="239"/>
      <c r="M29" s="239"/>
      <c r="N29" s="266"/>
      <c r="O29" s="240"/>
      <c r="P29" s="240"/>
      <c r="Q29" s="392"/>
      <c r="R29" s="392"/>
      <c r="S29" s="392"/>
      <c r="T29" s="392"/>
    </row>
    <row r="30" spans="1:15" ht="12.7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45"/>
      <c r="L30" s="245"/>
      <c r="M30" s="245"/>
      <c r="O30" s="246"/>
    </row>
    <row r="31" spans="1:20" ht="12.75">
      <c r="A31" s="227"/>
      <c r="B31" s="227"/>
      <c r="C31" s="227"/>
      <c r="D31" s="227"/>
      <c r="E31" s="227"/>
      <c r="F31" s="227"/>
      <c r="G31" s="227"/>
      <c r="H31" s="228" t="s">
        <v>427</v>
      </c>
      <c r="I31" s="228"/>
      <c r="J31" s="228"/>
      <c r="K31" s="229"/>
      <c r="L31" s="229"/>
      <c r="M31" s="229"/>
      <c r="N31" s="328"/>
      <c r="O31" s="229"/>
      <c r="P31" s="230"/>
      <c r="Q31" s="403"/>
      <c r="R31" s="403"/>
      <c r="S31" s="403"/>
      <c r="T31" s="403"/>
    </row>
    <row r="32" spans="1:20" ht="12.75">
      <c r="A32" s="223"/>
      <c r="B32" s="223"/>
      <c r="C32" s="223"/>
      <c r="D32" s="223"/>
      <c r="E32" s="223"/>
      <c r="F32" s="223"/>
      <c r="G32" s="223"/>
      <c r="H32" s="236" t="s">
        <v>428</v>
      </c>
      <c r="I32" s="237"/>
      <c r="J32" s="238"/>
      <c r="K32" s="239"/>
      <c r="L32" s="239">
        <v>281550</v>
      </c>
      <c r="M32" s="239">
        <v>0</v>
      </c>
      <c r="N32" s="266">
        <v>450000</v>
      </c>
      <c r="O32" s="240"/>
      <c r="P32" s="240"/>
      <c r="Q32" s="392"/>
      <c r="R32" s="392"/>
      <c r="S32" s="392"/>
      <c r="T32" s="392"/>
    </row>
    <row r="33" spans="1:20" ht="12.75">
      <c r="A33" s="223"/>
      <c r="B33" s="223"/>
      <c r="C33" s="223"/>
      <c r="D33" s="223"/>
      <c r="E33" s="223"/>
      <c r="F33" s="223"/>
      <c r="G33" s="223"/>
      <c r="H33" s="247"/>
      <c r="I33" s="247"/>
      <c r="J33" s="247"/>
      <c r="K33" s="248"/>
      <c r="L33" s="248"/>
      <c r="M33" s="248"/>
      <c r="N33" s="330"/>
      <c r="O33" s="249"/>
      <c r="P33" s="249"/>
      <c r="Q33" s="404"/>
      <c r="R33" s="404"/>
      <c r="S33" s="404"/>
      <c r="T33" s="404"/>
    </row>
    <row r="34" spans="1:20" ht="12.75">
      <c r="A34" s="227"/>
      <c r="B34" s="227"/>
      <c r="C34" s="227"/>
      <c r="D34" s="227"/>
      <c r="E34" s="227"/>
      <c r="F34" s="227"/>
      <c r="G34" s="227"/>
      <c r="H34" s="228" t="s">
        <v>429</v>
      </c>
      <c r="I34" s="228"/>
      <c r="J34" s="228"/>
      <c r="K34" s="229"/>
      <c r="L34" s="229"/>
      <c r="M34" s="229"/>
      <c r="N34" s="328"/>
      <c r="O34" s="229"/>
      <c r="P34" s="230"/>
      <c r="Q34" s="403"/>
      <c r="R34" s="403"/>
      <c r="S34" s="403"/>
      <c r="T34" s="403"/>
    </row>
    <row r="35" spans="1:20" ht="12.75">
      <c r="A35" s="223"/>
      <c r="B35" s="223"/>
      <c r="C35" s="223"/>
      <c r="D35" s="223"/>
      <c r="E35" s="223"/>
      <c r="F35" s="223"/>
      <c r="G35" s="223"/>
      <c r="H35" s="236" t="s">
        <v>430</v>
      </c>
      <c r="I35" s="237"/>
      <c r="J35" s="238"/>
      <c r="K35" s="239"/>
      <c r="L35" s="239"/>
      <c r="M35" s="239">
        <f aca="true" t="shared" si="12" ref="M35:T35">M17</f>
        <v>7479755</v>
      </c>
      <c r="N35" s="239">
        <f t="shared" si="12"/>
        <v>7764400</v>
      </c>
      <c r="O35" s="239">
        <f t="shared" si="12"/>
        <v>7683700</v>
      </c>
      <c r="P35" s="239">
        <f t="shared" si="12"/>
        <v>7623700</v>
      </c>
      <c r="Q35" s="405">
        <f t="shared" si="12"/>
        <v>1.1888835429762894</v>
      </c>
      <c r="R35" s="405">
        <f t="shared" si="12"/>
        <v>1.0380553908517056</v>
      </c>
      <c r="S35" s="405">
        <f t="shared" si="12"/>
        <v>0.9896064087373139</v>
      </c>
      <c r="T35" s="405">
        <f t="shared" si="12"/>
        <v>0.9921912620222029</v>
      </c>
    </row>
    <row r="36" spans="1:20" ht="12.75">
      <c r="A36" s="223"/>
      <c r="B36" s="223"/>
      <c r="C36" s="223"/>
      <c r="D36" s="223"/>
      <c r="E36" s="223"/>
      <c r="F36" s="223"/>
      <c r="G36" s="223"/>
      <c r="H36" s="237" t="s">
        <v>431</v>
      </c>
      <c r="I36" s="250"/>
      <c r="J36" s="250"/>
      <c r="K36" s="239"/>
      <c r="L36" s="239"/>
      <c r="M36" s="239">
        <f aca="true" t="shared" si="13" ref="M36:T36">M23</f>
        <v>7050391</v>
      </c>
      <c r="N36" s="239">
        <f t="shared" si="13"/>
        <v>8214400</v>
      </c>
      <c r="O36" s="239">
        <f t="shared" si="13"/>
        <v>7683700</v>
      </c>
      <c r="P36" s="239">
        <f t="shared" si="13"/>
        <v>7623700</v>
      </c>
      <c r="Q36" s="405">
        <f t="shared" si="13"/>
        <v>1.1997404280062083</v>
      </c>
      <c r="R36" s="405">
        <f t="shared" si="13"/>
        <v>1.1650985030475616</v>
      </c>
      <c r="S36" s="405">
        <f t="shared" si="13"/>
        <v>0.9353939423451499</v>
      </c>
      <c r="T36" s="405">
        <f t="shared" si="13"/>
        <v>0.9921912620222029</v>
      </c>
    </row>
    <row r="37" spans="1:20" s="208" customFormat="1" ht="12.75">
      <c r="A37" s="231"/>
      <c r="B37" s="231"/>
      <c r="C37" s="231"/>
      <c r="D37" s="231"/>
      <c r="E37" s="231"/>
      <c r="F37" s="231"/>
      <c r="G37" s="231"/>
      <c r="H37" s="251" t="s">
        <v>432</v>
      </c>
      <c r="I37" s="252"/>
      <c r="J37" s="252"/>
      <c r="K37" s="253"/>
      <c r="L37" s="253"/>
      <c r="M37" s="253">
        <f aca="true" t="shared" si="14" ref="M37:T37">M35-M36+M32</f>
        <v>429364</v>
      </c>
      <c r="N37" s="253">
        <f t="shared" si="14"/>
        <v>0</v>
      </c>
      <c r="O37" s="253">
        <f t="shared" si="14"/>
        <v>0</v>
      </c>
      <c r="P37" s="253">
        <f t="shared" si="14"/>
        <v>0</v>
      </c>
      <c r="Q37" s="406">
        <f t="shared" si="14"/>
        <v>-0.010856885029918883</v>
      </c>
      <c r="R37" s="406">
        <f t="shared" si="14"/>
        <v>-0.12704311219585596</v>
      </c>
      <c r="S37" s="406">
        <f t="shared" si="14"/>
        <v>0.05421246639216393</v>
      </c>
      <c r="T37" s="406">
        <f t="shared" si="14"/>
        <v>0</v>
      </c>
    </row>
    <row r="38" spans="1:20" s="208" customFormat="1" ht="12.75">
      <c r="A38" s="231"/>
      <c r="B38" s="231"/>
      <c r="C38" s="231"/>
      <c r="D38" s="231"/>
      <c r="E38" s="231"/>
      <c r="F38" s="231"/>
      <c r="G38" s="231"/>
      <c r="H38" s="254"/>
      <c r="I38" s="254"/>
      <c r="J38" s="254"/>
      <c r="K38" s="249"/>
      <c r="L38" s="249"/>
      <c r="M38" s="249"/>
      <c r="N38" s="330"/>
      <c r="O38" s="249"/>
      <c r="P38" s="255"/>
      <c r="Q38" s="407"/>
      <c r="R38" s="407"/>
      <c r="S38" s="407"/>
      <c r="T38" s="407"/>
    </row>
    <row r="39" spans="1:20" s="208" customFormat="1" ht="12.75">
      <c r="A39" s="231"/>
      <c r="B39" s="231"/>
      <c r="C39" s="231"/>
      <c r="D39" s="231"/>
      <c r="E39" s="231"/>
      <c r="F39" s="231"/>
      <c r="G39" s="231"/>
      <c r="H39" s="254"/>
      <c r="I39" s="254"/>
      <c r="J39" s="254"/>
      <c r="K39" s="249"/>
      <c r="L39" s="256" t="s">
        <v>433</v>
      </c>
      <c r="M39" s="249"/>
      <c r="N39" s="330"/>
      <c r="O39" s="249"/>
      <c r="P39" s="255"/>
      <c r="Q39" s="407"/>
      <c r="R39" s="407"/>
      <c r="S39" s="407"/>
      <c r="T39" s="407"/>
    </row>
    <row r="40" spans="1:15" ht="12.75">
      <c r="A40" s="223" t="s">
        <v>434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O40" s="246"/>
    </row>
    <row r="41" spans="1:15" ht="8.2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O41" s="246"/>
    </row>
    <row r="42" spans="1:15" ht="8.2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O42" s="246"/>
    </row>
    <row r="43" spans="1:15" ht="12.7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57" t="s">
        <v>435</v>
      </c>
      <c r="M43" s="223"/>
      <c r="O43" s="246"/>
    </row>
    <row r="44" spans="1:15" ht="9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57"/>
      <c r="M44" s="223"/>
      <c r="O44" s="246"/>
    </row>
    <row r="45" spans="1:15" ht="12.75">
      <c r="A45" s="209" t="s">
        <v>586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O45" s="246"/>
    </row>
    <row r="46" spans="1:15" ht="12.75">
      <c r="A46" s="209" t="s">
        <v>585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O46" s="246"/>
    </row>
    <row r="47" spans="2:15" ht="12.75"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O47" s="246"/>
    </row>
    <row r="48" spans="1:20" ht="12.75">
      <c r="A48" s="216"/>
      <c r="B48" s="217"/>
      <c r="C48" s="217"/>
      <c r="D48" s="217"/>
      <c r="E48" s="217"/>
      <c r="F48" s="217"/>
      <c r="G48" s="217"/>
      <c r="H48" s="217" t="s">
        <v>436</v>
      </c>
      <c r="I48" s="217"/>
      <c r="J48" s="217"/>
      <c r="K48" s="218" t="s">
        <v>0</v>
      </c>
      <c r="L48" s="218" t="s">
        <v>1</v>
      </c>
      <c r="M48" s="218" t="s">
        <v>158</v>
      </c>
      <c r="N48" s="325" t="s">
        <v>1</v>
      </c>
      <c r="O48" s="258" t="s">
        <v>2</v>
      </c>
      <c r="P48" s="224" t="s">
        <v>2</v>
      </c>
      <c r="Q48" s="408" t="s">
        <v>576</v>
      </c>
      <c r="R48" s="408" t="s">
        <v>576</v>
      </c>
      <c r="S48" s="408" t="s">
        <v>576</v>
      </c>
      <c r="T48" s="408" t="s">
        <v>576</v>
      </c>
    </row>
    <row r="49" spans="1:20" ht="12.75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20" t="s">
        <v>169</v>
      </c>
      <c r="L49" s="218" t="s">
        <v>195</v>
      </c>
      <c r="M49" s="220" t="s">
        <v>195</v>
      </c>
      <c r="N49" s="326" t="s">
        <v>235</v>
      </c>
      <c r="O49" s="221" t="s">
        <v>546</v>
      </c>
      <c r="P49" s="222" t="s">
        <v>557</v>
      </c>
      <c r="Q49" s="222" t="s">
        <v>568</v>
      </c>
      <c r="R49" s="222" t="s">
        <v>569</v>
      </c>
      <c r="S49" s="222" t="s">
        <v>570</v>
      </c>
      <c r="T49" s="222" t="s">
        <v>571</v>
      </c>
    </row>
    <row r="50" spans="1:20" ht="12.75">
      <c r="A50" s="223" t="s">
        <v>418</v>
      </c>
      <c r="B50" s="223"/>
      <c r="C50" s="223"/>
      <c r="D50" s="223"/>
      <c r="E50" s="223"/>
      <c r="F50" s="223"/>
      <c r="G50" s="223"/>
      <c r="H50" s="217"/>
      <c r="I50" s="217" t="s">
        <v>437</v>
      </c>
      <c r="J50" s="217"/>
      <c r="K50" s="386">
        <v>1</v>
      </c>
      <c r="L50" s="386">
        <v>2</v>
      </c>
      <c r="M50" s="386">
        <v>3</v>
      </c>
      <c r="N50" s="381">
        <v>4</v>
      </c>
      <c r="O50" s="387">
        <v>5</v>
      </c>
      <c r="P50" s="388">
        <v>6</v>
      </c>
      <c r="Q50" s="389" t="s">
        <v>577</v>
      </c>
      <c r="R50" s="389" t="s">
        <v>578</v>
      </c>
      <c r="S50" s="389" t="s">
        <v>579</v>
      </c>
      <c r="T50" s="389" t="s">
        <v>580</v>
      </c>
    </row>
    <row r="51" spans="1:20" ht="12.75">
      <c r="A51" s="223">
        <v>1</v>
      </c>
      <c r="B51" s="223">
        <v>2</v>
      </c>
      <c r="C51" s="223">
        <v>3</v>
      </c>
      <c r="D51" s="223">
        <v>4</v>
      </c>
      <c r="E51" s="223">
        <v>5</v>
      </c>
      <c r="F51" s="223">
        <v>6</v>
      </c>
      <c r="G51" s="223">
        <v>7</v>
      </c>
      <c r="H51" s="227" t="s">
        <v>419</v>
      </c>
      <c r="I51" s="227"/>
      <c r="J51" s="227"/>
      <c r="K51" s="227"/>
      <c r="L51" s="227"/>
      <c r="M51" s="227"/>
      <c r="N51" s="332"/>
      <c r="O51" s="259"/>
      <c r="P51" s="260"/>
      <c r="Q51" s="409"/>
      <c r="R51" s="409"/>
      <c r="S51" s="409"/>
      <c r="T51" s="409"/>
    </row>
    <row r="52" spans="1:20" ht="12.75">
      <c r="A52" s="261"/>
      <c r="B52" s="262"/>
      <c r="C52" s="262"/>
      <c r="D52" s="262"/>
      <c r="E52" s="262"/>
      <c r="F52" s="262"/>
      <c r="G52" s="262"/>
      <c r="H52" s="263">
        <v>6</v>
      </c>
      <c r="I52" s="263" t="s">
        <v>438</v>
      </c>
      <c r="J52" s="263"/>
      <c r="K52" s="264">
        <f>K53+K59+K76+K79+K83</f>
        <v>6291018</v>
      </c>
      <c r="L52" s="264">
        <f>L53+L59+L76+L79</f>
        <v>10171750</v>
      </c>
      <c r="M52" s="264">
        <f>M53+M59+M76+M79+M83</f>
        <v>7474755</v>
      </c>
      <c r="N52" s="265">
        <f>N53+N59+N76+N79</f>
        <v>7754400</v>
      </c>
      <c r="O52" s="265">
        <f>O53+O59+O76+O79</f>
        <v>7658700</v>
      </c>
      <c r="P52" s="265">
        <f>P53+P59+P76+P79</f>
        <v>7598700</v>
      </c>
      <c r="Q52" s="395">
        <f aca="true" t="shared" si="15" ref="Q52:Q57">M52/K52</f>
        <v>1.1881630286227125</v>
      </c>
      <c r="R52" s="395">
        <f aca="true" t="shared" si="16" ref="R52:T53">N52/M52</f>
        <v>1.0374119285515044</v>
      </c>
      <c r="S52" s="395">
        <f t="shared" si="16"/>
        <v>0.987658619622408</v>
      </c>
      <c r="T52" s="395">
        <f t="shared" si="16"/>
        <v>0.9921657722589996</v>
      </c>
    </row>
    <row r="53" spans="2:20" ht="12.75">
      <c r="B53" s="223"/>
      <c r="C53" s="223"/>
      <c r="D53" s="223"/>
      <c r="E53" s="223"/>
      <c r="F53" s="223"/>
      <c r="G53" s="223"/>
      <c r="H53" s="241">
        <v>61</v>
      </c>
      <c r="I53" s="241" t="s">
        <v>439</v>
      </c>
      <c r="J53" s="241"/>
      <c r="K53" s="244">
        <f aca="true" t="shared" si="17" ref="K53:P53">K54+K55+K56+K57</f>
        <v>458346</v>
      </c>
      <c r="L53" s="244">
        <f t="shared" si="17"/>
        <v>616050</v>
      </c>
      <c r="M53" s="244">
        <f t="shared" si="17"/>
        <v>695000</v>
      </c>
      <c r="N53" s="331">
        <f t="shared" si="17"/>
        <v>643700</v>
      </c>
      <c r="O53" s="244">
        <f t="shared" si="17"/>
        <v>628000</v>
      </c>
      <c r="P53" s="244">
        <f t="shared" si="17"/>
        <v>578000</v>
      </c>
      <c r="Q53" s="394">
        <f t="shared" si="15"/>
        <v>1.5163217307448957</v>
      </c>
      <c r="R53" s="396">
        <f t="shared" si="16"/>
        <v>0.9261870503597123</v>
      </c>
      <c r="S53" s="396">
        <f t="shared" si="16"/>
        <v>0.975609756097561</v>
      </c>
      <c r="T53" s="396">
        <f t="shared" si="16"/>
        <v>0.9203821656050956</v>
      </c>
    </row>
    <row r="54" spans="2:20" ht="12.75">
      <c r="B54" s="223"/>
      <c r="C54" s="223"/>
      <c r="D54" s="223"/>
      <c r="E54" s="223"/>
      <c r="F54" s="223"/>
      <c r="G54" s="223"/>
      <c r="H54" s="236">
        <v>611</v>
      </c>
      <c r="I54" s="236" t="s">
        <v>440</v>
      </c>
      <c r="J54" s="236"/>
      <c r="K54" s="239">
        <v>251941</v>
      </c>
      <c r="L54" s="239">
        <v>522000</v>
      </c>
      <c r="M54" s="239">
        <v>550000</v>
      </c>
      <c r="N54" s="268">
        <v>515700</v>
      </c>
      <c r="O54" s="268">
        <v>508000</v>
      </c>
      <c r="P54" s="268">
        <v>508000</v>
      </c>
      <c r="Q54" s="391">
        <f t="shared" si="15"/>
        <v>2.183050793638193</v>
      </c>
      <c r="R54" s="396">
        <f aca="true" t="shared" si="18" ref="R54:T84">N54/M54</f>
        <v>0.9376363636363636</v>
      </c>
      <c r="S54" s="396">
        <f t="shared" si="18"/>
        <v>0.9850688384719798</v>
      </c>
      <c r="T54" s="396">
        <f t="shared" si="18"/>
        <v>1</v>
      </c>
    </row>
    <row r="55" spans="2:20" ht="12.75" hidden="1">
      <c r="B55" s="223"/>
      <c r="C55" s="223"/>
      <c r="D55" s="223"/>
      <c r="E55" s="223"/>
      <c r="F55" s="223"/>
      <c r="G55" s="223"/>
      <c r="H55" s="236">
        <v>612</v>
      </c>
      <c r="I55" s="236" t="s">
        <v>441</v>
      </c>
      <c r="J55" s="236"/>
      <c r="K55" s="239">
        <v>0</v>
      </c>
      <c r="L55" s="239">
        <v>0</v>
      </c>
      <c r="M55" s="239">
        <v>0</v>
      </c>
      <c r="N55" s="268">
        <v>0</v>
      </c>
      <c r="O55" s="268">
        <v>0</v>
      </c>
      <c r="P55" s="268">
        <v>0</v>
      </c>
      <c r="Q55" s="391" t="e">
        <f t="shared" si="15"/>
        <v>#DIV/0!</v>
      </c>
      <c r="R55" s="396" t="e">
        <f t="shared" si="18"/>
        <v>#DIV/0!</v>
      </c>
      <c r="S55" s="396" t="e">
        <f t="shared" si="18"/>
        <v>#DIV/0!</v>
      </c>
      <c r="T55" s="396" t="e">
        <f t="shared" si="18"/>
        <v>#DIV/0!</v>
      </c>
    </row>
    <row r="56" spans="2:20" ht="12.75">
      <c r="B56" s="223"/>
      <c r="C56" s="223"/>
      <c r="D56" s="223"/>
      <c r="E56" s="223"/>
      <c r="F56" s="223"/>
      <c r="G56" s="223"/>
      <c r="H56" s="236">
        <v>613</v>
      </c>
      <c r="I56" s="236" t="s">
        <v>442</v>
      </c>
      <c r="J56" s="236"/>
      <c r="K56" s="239">
        <v>137420</v>
      </c>
      <c r="L56" s="239">
        <v>14050</v>
      </c>
      <c r="M56" s="239">
        <v>80000</v>
      </c>
      <c r="N56" s="268">
        <v>70000</v>
      </c>
      <c r="O56" s="268">
        <v>20000</v>
      </c>
      <c r="P56" s="268">
        <v>20000</v>
      </c>
      <c r="Q56" s="391">
        <f t="shared" si="15"/>
        <v>0.5821568912822006</v>
      </c>
      <c r="R56" s="396">
        <f t="shared" si="18"/>
        <v>0.875</v>
      </c>
      <c r="S56" s="396">
        <f t="shared" si="18"/>
        <v>0.2857142857142857</v>
      </c>
      <c r="T56" s="396">
        <f t="shared" si="18"/>
        <v>1</v>
      </c>
    </row>
    <row r="57" spans="2:20" ht="12.75">
      <c r="B57" s="223"/>
      <c r="C57" s="223"/>
      <c r="D57" s="223"/>
      <c r="E57" s="223"/>
      <c r="F57" s="223"/>
      <c r="G57" s="223"/>
      <c r="H57" s="236">
        <v>614</v>
      </c>
      <c r="I57" s="236" t="s">
        <v>443</v>
      </c>
      <c r="J57" s="236"/>
      <c r="K57" s="239">
        <v>68985</v>
      </c>
      <c r="L57" s="239">
        <v>80000</v>
      </c>
      <c r="M57" s="239">
        <v>65000</v>
      </c>
      <c r="N57" s="268">
        <v>58000</v>
      </c>
      <c r="O57" s="268">
        <v>100000</v>
      </c>
      <c r="P57" s="268">
        <v>50000</v>
      </c>
      <c r="Q57" s="391">
        <f t="shared" si="15"/>
        <v>0.9422338189461477</v>
      </c>
      <c r="R57" s="396">
        <f t="shared" si="18"/>
        <v>0.8923076923076924</v>
      </c>
      <c r="S57" s="396">
        <f t="shared" si="18"/>
        <v>1.7241379310344827</v>
      </c>
      <c r="T57" s="396">
        <f t="shared" si="18"/>
        <v>0.5</v>
      </c>
    </row>
    <row r="58" spans="2:20" ht="12.75" hidden="1">
      <c r="B58" s="223"/>
      <c r="C58" s="223"/>
      <c r="D58" s="223"/>
      <c r="E58" s="223"/>
      <c r="F58" s="223"/>
      <c r="G58" s="223"/>
      <c r="H58" s="236">
        <v>616</v>
      </c>
      <c r="I58" s="236" t="s">
        <v>444</v>
      </c>
      <c r="J58" s="236"/>
      <c r="K58" s="239"/>
      <c r="L58" s="239"/>
      <c r="M58" s="239"/>
      <c r="N58" s="266"/>
      <c r="O58" s="240"/>
      <c r="P58" s="240"/>
      <c r="Q58" s="393"/>
      <c r="R58" s="396" t="e">
        <f t="shared" si="18"/>
        <v>#DIV/0!</v>
      </c>
      <c r="S58" s="396" t="e">
        <f t="shared" si="18"/>
        <v>#DIV/0!</v>
      </c>
      <c r="T58" s="396" t="e">
        <f t="shared" si="18"/>
        <v>#DIV/0!</v>
      </c>
    </row>
    <row r="59" spans="2:20" ht="12.75">
      <c r="B59" s="223"/>
      <c r="C59" s="223"/>
      <c r="D59" s="223"/>
      <c r="E59" s="223"/>
      <c r="F59" s="223"/>
      <c r="G59" s="223"/>
      <c r="H59" s="241">
        <v>63</v>
      </c>
      <c r="I59" s="242" t="s">
        <v>445</v>
      </c>
      <c r="J59" s="243"/>
      <c r="K59" s="244">
        <f aca="true" t="shared" si="19" ref="K59:P59">K60+K61+K62+K63+K64+K65+K66+K67+K68+K70+K71+K72+K73+K74+K75+K69</f>
        <v>5122008</v>
      </c>
      <c r="L59" s="244">
        <f t="shared" si="19"/>
        <v>8905200</v>
      </c>
      <c r="M59" s="244">
        <f t="shared" si="19"/>
        <v>6129255</v>
      </c>
      <c r="N59" s="244">
        <f t="shared" si="19"/>
        <v>6470200</v>
      </c>
      <c r="O59" s="244">
        <f t="shared" si="19"/>
        <v>6380200</v>
      </c>
      <c r="P59" s="244">
        <f t="shared" si="19"/>
        <v>6370200</v>
      </c>
      <c r="Q59" s="394">
        <f>M59/K59</f>
        <v>1.1966508056996397</v>
      </c>
      <c r="R59" s="396">
        <f t="shared" si="18"/>
        <v>1.0556258468606707</v>
      </c>
      <c r="S59" s="396">
        <f t="shared" si="18"/>
        <v>0.9860900744953788</v>
      </c>
      <c r="T59" s="396">
        <f t="shared" si="18"/>
        <v>0.9984326510140747</v>
      </c>
    </row>
    <row r="60" spans="2:20" ht="12.75">
      <c r="B60" s="223"/>
      <c r="C60" s="223"/>
      <c r="D60" s="223"/>
      <c r="E60" s="223"/>
      <c r="F60" s="223"/>
      <c r="G60" s="223"/>
      <c r="H60" s="236">
        <v>633</v>
      </c>
      <c r="I60" s="267" t="s">
        <v>446</v>
      </c>
      <c r="J60" s="236"/>
      <c r="K60" s="239">
        <v>3343685</v>
      </c>
      <c r="L60" s="239">
        <v>3694000</v>
      </c>
      <c r="M60" s="239">
        <v>4400000</v>
      </c>
      <c r="N60" s="268">
        <v>3800000</v>
      </c>
      <c r="O60" s="240">
        <v>4300000</v>
      </c>
      <c r="P60" s="240">
        <v>4400000</v>
      </c>
      <c r="Q60" s="393">
        <f>M60/K60</f>
        <v>1.3159134308405247</v>
      </c>
      <c r="R60" s="396">
        <f t="shared" si="18"/>
        <v>0.8636363636363636</v>
      </c>
      <c r="S60" s="396">
        <f t="shared" si="18"/>
        <v>1.131578947368421</v>
      </c>
      <c r="T60" s="396">
        <f t="shared" si="18"/>
        <v>1.0232558139534884</v>
      </c>
    </row>
    <row r="61" spans="2:20" ht="12.75">
      <c r="B61" s="223"/>
      <c r="C61" s="223"/>
      <c r="D61" s="223"/>
      <c r="E61" s="223"/>
      <c r="F61" s="223"/>
      <c r="G61" s="223"/>
      <c r="H61" s="236">
        <v>633</v>
      </c>
      <c r="I61" s="236" t="s">
        <v>552</v>
      </c>
      <c r="J61" s="236"/>
      <c r="K61" s="239">
        <v>625952</v>
      </c>
      <c r="L61" s="239">
        <v>626000</v>
      </c>
      <c r="M61" s="239">
        <v>0</v>
      </c>
      <c r="N61" s="268">
        <v>0</v>
      </c>
      <c r="O61" s="240">
        <v>0</v>
      </c>
      <c r="P61" s="240">
        <v>0</v>
      </c>
      <c r="Q61" s="393">
        <f aca="true" t="shared" si="20" ref="Q61:Q84">M61/K61</f>
        <v>0</v>
      </c>
      <c r="R61" s="396" t="e">
        <f t="shared" si="18"/>
        <v>#DIV/0!</v>
      </c>
      <c r="S61" s="396" t="e">
        <f t="shared" si="18"/>
        <v>#DIV/0!</v>
      </c>
      <c r="T61" s="396" t="e">
        <f t="shared" si="18"/>
        <v>#DIV/0!</v>
      </c>
    </row>
    <row r="62" spans="2:20" ht="12.75">
      <c r="B62" s="223"/>
      <c r="C62" s="223"/>
      <c r="D62" s="223"/>
      <c r="E62" s="223"/>
      <c r="F62" s="223"/>
      <c r="G62" s="223"/>
      <c r="H62" s="236">
        <v>633</v>
      </c>
      <c r="I62" s="236" t="s">
        <v>447</v>
      </c>
      <c r="J62" s="236"/>
      <c r="K62" s="239">
        <v>0</v>
      </c>
      <c r="L62" s="239">
        <v>1200000</v>
      </c>
      <c r="M62" s="239">
        <v>0</v>
      </c>
      <c r="N62" s="268">
        <v>600000</v>
      </c>
      <c r="O62" s="240">
        <v>600000</v>
      </c>
      <c r="P62" s="240">
        <v>600000</v>
      </c>
      <c r="Q62" s="393" t="e">
        <f t="shared" si="20"/>
        <v>#DIV/0!</v>
      </c>
      <c r="R62" s="396" t="e">
        <f t="shared" si="18"/>
        <v>#DIV/0!</v>
      </c>
      <c r="S62" s="396">
        <f t="shared" si="18"/>
        <v>1</v>
      </c>
      <c r="T62" s="396">
        <f t="shared" si="18"/>
        <v>1</v>
      </c>
    </row>
    <row r="63" spans="2:20" ht="12.75">
      <c r="B63" s="223"/>
      <c r="C63" s="223"/>
      <c r="D63" s="223"/>
      <c r="E63" s="223"/>
      <c r="F63" s="223"/>
      <c r="G63" s="223"/>
      <c r="H63" s="236">
        <v>633</v>
      </c>
      <c r="I63" s="236" t="s">
        <v>448</v>
      </c>
      <c r="J63" s="236"/>
      <c r="K63" s="239">
        <v>4100</v>
      </c>
      <c r="L63" s="239">
        <v>8000</v>
      </c>
      <c r="M63" s="239">
        <v>8000</v>
      </c>
      <c r="N63" s="268">
        <v>8000</v>
      </c>
      <c r="O63" s="240">
        <v>8000</v>
      </c>
      <c r="P63" s="240">
        <v>8000</v>
      </c>
      <c r="Q63" s="393">
        <f t="shared" si="20"/>
        <v>1.951219512195122</v>
      </c>
      <c r="R63" s="396">
        <f t="shared" si="18"/>
        <v>1</v>
      </c>
      <c r="S63" s="396">
        <f t="shared" si="18"/>
        <v>1</v>
      </c>
      <c r="T63" s="396">
        <f t="shared" si="18"/>
        <v>1</v>
      </c>
    </row>
    <row r="64" spans="2:20" ht="12.75">
      <c r="B64" s="223"/>
      <c r="C64" s="223"/>
      <c r="D64" s="223"/>
      <c r="E64" s="223"/>
      <c r="F64" s="223"/>
      <c r="G64" s="223"/>
      <c r="H64" s="236">
        <v>633</v>
      </c>
      <c r="I64" s="267" t="s">
        <v>584</v>
      </c>
      <c r="J64" s="236"/>
      <c r="K64" s="239">
        <v>0</v>
      </c>
      <c r="L64" s="239">
        <v>0</v>
      </c>
      <c r="M64" s="239">
        <v>54300</v>
      </c>
      <c r="N64" s="268">
        <v>100000</v>
      </c>
      <c r="O64" s="240">
        <v>0</v>
      </c>
      <c r="P64" s="240">
        <v>0</v>
      </c>
      <c r="Q64" s="393" t="e">
        <f t="shared" si="20"/>
        <v>#DIV/0!</v>
      </c>
      <c r="R64" s="396">
        <f t="shared" si="18"/>
        <v>1.8416206261510129</v>
      </c>
      <c r="S64" s="396">
        <f t="shared" si="18"/>
        <v>0</v>
      </c>
      <c r="T64" s="396" t="e">
        <f t="shared" si="18"/>
        <v>#DIV/0!</v>
      </c>
    </row>
    <row r="65" spans="2:20" ht="12.75">
      <c r="B65" s="223"/>
      <c r="C65" s="223"/>
      <c r="D65" s="223"/>
      <c r="E65" s="223"/>
      <c r="F65" s="223"/>
      <c r="G65" s="223"/>
      <c r="H65" s="236">
        <v>633</v>
      </c>
      <c r="I65" s="236" t="s">
        <v>539</v>
      </c>
      <c r="J65" s="236"/>
      <c r="K65" s="239">
        <v>59687</v>
      </c>
      <c r="L65" s="239">
        <v>0</v>
      </c>
      <c r="M65" s="239">
        <v>0</v>
      </c>
      <c r="N65" s="268">
        <v>100000</v>
      </c>
      <c r="O65" s="240">
        <v>0</v>
      </c>
      <c r="P65" s="240">
        <v>0</v>
      </c>
      <c r="Q65" s="393">
        <f t="shared" si="20"/>
        <v>0</v>
      </c>
      <c r="R65" s="396" t="e">
        <f t="shared" si="18"/>
        <v>#DIV/0!</v>
      </c>
      <c r="S65" s="396">
        <f t="shared" si="18"/>
        <v>0</v>
      </c>
      <c r="T65" s="396" t="e">
        <f t="shared" si="18"/>
        <v>#DIV/0!</v>
      </c>
    </row>
    <row r="66" spans="2:20" ht="12.75">
      <c r="B66" s="223"/>
      <c r="C66" s="223"/>
      <c r="D66" s="223"/>
      <c r="E66" s="223"/>
      <c r="F66" s="223"/>
      <c r="G66" s="223"/>
      <c r="H66" s="236">
        <v>633</v>
      </c>
      <c r="I66" s="236" t="s">
        <v>449</v>
      </c>
      <c r="J66" s="236"/>
      <c r="K66" s="239">
        <v>583550</v>
      </c>
      <c r="L66" s="239">
        <v>650000</v>
      </c>
      <c r="M66" s="239">
        <v>600000</v>
      </c>
      <c r="N66" s="268">
        <v>650000</v>
      </c>
      <c r="O66" s="240">
        <v>500000</v>
      </c>
      <c r="P66" s="240">
        <v>500000</v>
      </c>
      <c r="Q66" s="393">
        <f t="shared" si="20"/>
        <v>1.0281895296032901</v>
      </c>
      <c r="R66" s="396">
        <f t="shared" si="18"/>
        <v>1.0833333333333333</v>
      </c>
      <c r="S66" s="396">
        <f t="shared" si="18"/>
        <v>0.7692307692307693</v>
      </c>
      <c r="T66" s="396">
        <f t="shared" si="18"/>
        <v>1</v>
      </c>
    </row>
    <row r="67" spans="2:20" ht="12.75">
      <c r="B67" s="223"/>
      <c r="C67" s="223"/>
      <c r="D67" s="223"/>
      <c r="E67" s="223"/>
      <c r="F67" s="223"/>
      <c r="G67" s="223"/>
      <c r="H67" s="236">
        <v>634</v>
      </c>
      <c r="I67" s="236" t="s">
        <v>450</v>
      </c>
      <c r="J67" s="236"/>
      <c r="K67" s="239">
        <v>0</v>
      </c>
      <c r="L67" s="239">
        <v>0</v>
      </c>
      <c r="M67" s="239">
        <v>0</v>
      </c>
      <c r="N67" s="268">
        <v>0</v>
      </c>
      <c r="O67" s="240">
        <v>0</v>
      </c>
      <c r="P67" s="240">
        <v>0</v>
      </c>
      <c r="Q67" s="393" t="e">
        <f t="shared" si="20"/>
        <v>#DIV/0!</v>
      </c>
      <c r="R67" s="396" t="e">
        <f t="shared" si="18"/>
        <v>#DIV/0!</v>
      </c>
      <c r="S67" s="396" t="e">
        <f t="shared" si="18"/>
        <v>#DIV/0!</v>
      </c>
      <c r="T67" s="396" t="e">
        <f t="shared" si="18"/>
        <v>#DIV/0!</v>
      </c>
    </row>
    <row r="68" spans="2:20" ht="12.75" hidden="1">
      <c r="B68" s="223"/>
      <c r="C68" s="223"/>
      <c r="D68" s="223"/>
      <c r="E68" s="223"/>
      <c r="F68" s="223"/>
      <c r="G68" s="223"/>
      <c r="H68" s="236">
        <v>634</v>
      </c>
      <c r="I68" s="267" t="s">
        <v>535</v>
      </c>
      <c r="J68" s="236"/>
      <c r="K68" s="239">
        <v>0</v>
      </c>
      <c r="L68" s="239">
        <v>0</v>
      </c>
      <c r="M68" s="239">
        <v>0</v>
      </c>
      <c r="N68" s="268">
        <v>0</v>
      </c>
      <c r="O68" s="240">
        <v>0</v>
      </c>
      <c r="P68" s="240">
        <v>0</v>
      </c>
      <c r="Q68" s="393" t="e">
        <f t="shared" si="20"/>
        <v>#DIV/0!</v>
      </c>
      <c r="R68" s="396" t="e">
        <f t="shared" si="18"/>
        <v>#DIV/0!</v>
      </c>
      <c r="S68" s="396" t="e">
        <f t="shared" si="18"/>
        <v>#DIV/0!</v>
      </c>
      <c r="T68" s="396" t="e">
        <f t="shared" si="18"/>
        <v>#DIV/0!</v>
      </c>
    </row>
    <row r="69" spans="2:20" ht="12.75">
      <c r="B69" s="223"/>
      <c r="C69" s="223"/>
      <c r="D69" s="223"/>
      <c r="E69" s="223"/>
      <c r="F69" s="223"/>
      <c r="G69" s="223"/>
      <c r="H69" s="236">
        <v>634</v>
      </c>
      <c r="I69" s="267" t="s">
        <v>554</v>
      </c>
      <c r="J69" s="236"/>
      <c r="K69" s="239">
        <v>112000</v>
      </c>
      <c r="L69" s="239">
        <v>2000000</v>
      </c>
      <c r="M69" s="239">
        <v>617000</v>
      </c>
      <c r="N69" s="268">
        <v>600000</v>
      </c>
      <c r="O69" s="240">
        <v>600000</v>
      </c>
      <c r="P69" s="240">
        <v>600000</v>
      </c>
      <c r="Q69" s="393">
        <f t="shared" si="20"/>
        <v>5.508928571428571</v>
      </c>
      <c r="R69" s="396">
        <f t="shared" si="18"/>
        <v>0.9724473257698542</v>
      </c>
      <c r="S69" s="396">
        <f t="shared" si="18"/>
        <v>1</v>
      </c>
      <c r="T69" s="396">
        <f t="shared" si="18"/>
        <v>1</v>
      </c>
    </row>
    <row r="70" spans="2:20" ht="12.75">
      <c r="B70" s="223"/>
      <c r="C70" s="223"/>
      <c r="D70" s="223"/>
      <c r="E70" s="223"/>
      <c r="F70" s="223"/>
      <c r="G70" s="223"/>
      <c r="H70" s="236">
        <v>634</v>
      </c>
      <c r="I70" s="236" t="s">
        <v>451</v>
      </c>
      <c r="J70" s="236"/>
      <c r="K70" s="239">
        <v>50000</v>
      </c>
      <c r="L70" s="239">
        <v>500000</v>
      </c>
      <c r="M70" s="239">
        <v>0</v>
      </c>
      <c r="N70" s="268">
        <v>240000</v>
      </c>
      <c r="O70" s="240">
        <v>100000</v>
      </c>
      <c r="P70" s="240">
        <v>0</v>
      </c>
      <c r="Q70" s="393">
        <f t="shared" si="20"/>
        <v>0</v>
      </c>
      <c r="R70" s="396" t="e">
        <f t="shared" si="18"/>
        <v>#DIV/0!</v>
      </c>
      <c r="S70" s="396">
        <f t="shared" si="18"/>
        <v>0.4166666666666667</v>
      </c>
      <c r="T70" s="396">
        <f t="shared" si="18"/>
        <v>0</v>
      </c>
    </row>
    <row r="71" spans="2:20" ht="12.75">
      <c r="B71" s="223"/>
      <c r="C71" s="223"/>
      <c r="D71" s="223"/>
      <c r="E71" s="223"/>
      <c r="F71" s="223"/>
      <c r="G71" s="223"/>
      <c r="H71" s="236">
        <v>634</v>
      </c>
      <c r="I71" s="236" t="s">
        <v>536</v>
      </c>
      <c r="J71" s="236"/>
      <c r="K71" s="239">
        <v>0</v>
      </c>
      <c r="L71" s="239">
        <v>100000</v>
      </c>
      <c r="M71" s="239">
        <v>0</v>
      </c>
      <c r="N71" s="268">
        <v>200000</v>
      </c>
      <c r="O71" s="240">
        <v>100000</v>
      </c>
      <c r="P71" s="240">
        <v>100000</v>
      </c>
      <c r="Q71" s="393" t="e">
        <f t="shared" si="20"/>
        <v>#DIV/0!</v>
      </c>
      <c r="R71" s="396" t="e">
        <f t="shared" si="18"/>
        <v>#DIV/0!</v>
      </c>
      <c r="S71" s="396">
        <f t="shared" si="18"/>
        <v>0.5</v>
      </c>
      <c r="T71" s="396">
        <f t="shared" si="18"/>
        <v>1</v>
      </c>
    </row>
    <row r="72" spans="2:20" ht="12.75">
      <c r="B72" s="223"/>
      <c r="C72" s="223"/>
      <c r="D72" s="223"/>
      <c r="E72" s="223"/>
      <c r="F72" s="223"/>
      <c r="G72" s="223"/>
      <c r="H72" s="236">
        <v>634</v>
      </c>
      <c r="I72" s="267" t="s">
        <v>452</v>
      </c>
      <c r="J72" s="236"/>
      <c r="K72" s="239">
        <v>193429</v>
      </c>
      <c r="L72" s="239">
        <v>0</v>
      </c>
      <c r="M72" s="239">
        <v>183597</v>
      </c>
      <c r="N72" s="268">
        <v>0</v>
      </c>
      <c r="O72" s="240">
        <v>0</v>
      </c>
      <c r="P72" s="240">
        <v>0</v>
      </c>
      <c r="Q72" s="393">
        <f t="shared" si="20"/>
        <v>0.9491699796824675</v>
      </c>
      <c r="R72" s="396">
        <f t="shared" si="18"/>
        <v>0</v>
      </c>
      <c r="S72" s="396" t="e">
        <f t="shared" si="18"/>
        <v>#DIV/0!</v>
      </c>
      <c r="T72" s="396" t="e">
        <f t="shared" si="18"/>
        <v>#DIV/0!</v>
      </c>
    </row>
    <row r="73" spans="2:20" ht="12.75">
      <c r="B73" s="223"/>
      <c r="C73" s="223"/>
      <c r="D73" s="223"/>
      <c r="E73" s="223"/>
      <c r="F73" s="223"/>
      <c r="G73" s="223"/>
      <c r="H73" s="236">
        <v>634</v>
      </c>
      <c r="I73" s="236" t="s">
        <v>453</v>
      </c>
      <c r="J73" s="236"/>
      <c r="K73" s="239">
        <v>121718</v>
      </c>
      <c r="L73" s="239">
        <v>125000</v>
      </c>
      <c r="M73" s="239">
        <v>264158</v>
      </c>
      <c r="N73" s="268">
        <v>170000</v>
      </c>
      <c r="O73" s="240">
        <v>170000</v>
      </c>
      <c r="P73" s="240">
        <v>160000</v>
      </c>
      <c r="Q73" s="393">
        <f t="shared" si="20"/>
        <v>2.1702459784091097</v>
      </c>
      <c r="R73" s="396">
        <f t="shared" si="18"/>
        <v>0.6435542364796826</v>
      </c>
      <c r="S73" s="396">
        <f t="shared" si="18"/>
        <v>1</v>
      </c>
      <c r="T73" s="396">
        <f t="shared" si="18"/>
        <v>0.9411764705882353</v>
      </c>
    </row>
    <row r="74" spans="2:20" ht="12.75">
      <c r="B74" s="223"/>
      <c r="C74" s="223"/>
      <c r="D74" s="223"/>
      <c r="E74" s="223"/>
      <c r="F74" s="223"/>
      <c r="G74" s="223"/>
      <c r="H74" s="236">
        <v>634</v>
      </c>
      <c r="I74" s="236" t="s">
        <v>454</v>
      </c>
      <c r="J74" s="236"/>
      <c r="K74" s="239">
        <v>0</v>
      </c>
      <c r="L74" s="239">
        <v>2200</v>
      </c>
      <c r="M74" s="239">
        <v>2200</v>
      </c>
      <c r="N74" s="268">
        <v>2200</v>
      </c>
      <c r="O74" s="240">
        <v>2200</v>
      </c>
      <c r="P74" s="240">
        <v>2200</v>
      </c>
      <c r="Q74" s="393" t="e">
        <f t="shared" si="20"/>
        <v>#DIV/0!</v>
      </c>
      <c r="R74" s="396">
        <f t="shared" si="18"/>
        <v>1</v>
      </c>
      <c r="S74" s="396">
        <f t="shared" si="18"/>
        <v>1</v>
      </c>
      <c r="T74" s="396">
        <f t="shared" si="18"/>
        <v>1</v>
      </c>
    </row>
    <row r="75" spans="2:20" ht="12.75">
      <c r="B75" s="223"/>
      <c r="C75" s="223"/>
      <c r="D75" s="223"/>
      <c r="E75" s="223"/>
      <c r="F75" s="223"/>
      <c r="G75" s="223"/>
      <c r="H75" s="236">
        <v>634</v>
      </c>
      <c r="I75" s="236" t="s">
        <v>553</v>
      </c>
      <c r="J75" s="236"/>
      <c r="K75" s="239">
        <v>27887</v>
      </c>
      <c r="L75" s="239">
        <v>0</v>
      </c>
      <c r="M75" s="239">
        <v>0</v>
      </c>
      <c r="N75" s="268">
        <v>0</v>
      </c>
      <c r="O75" s="240">
        <v>0</v>
      </c>
      <c r="P75" s="240">
        <v>0</v>
      </c>
      <c r="Q75" s="393">
        <f t="shared" si="20"/>
        <v>0</v>
      </c>
      <c r="R75" s="396" t="e">
        <f t="shared" si="18"/>
        <v>#DIV/0!</v>
      </c>
      <c r="S75" s="396" t="e">
        <f t="shared" si="18"/>
        <v>#DIV/0!</v>
      </c>
      <c r="T75" s="396" t="e">
        <f t="shared" si="18"/>
        <v>#DIV/0!</v>
      </c>
    </row>
    <row r="76" spans="2:20" ht="12.75">
      <c r="B76" s="223"/>
      <c r="C76" s="223"/>
      <c r="D76" s="223"/>
      <c r="E76" s="223"/>
      <c r="F76" s="223"/>
      <c r="G76" s="223"/>
      <c r="H76" s="241">
        <v>64</v>
      </c>
      <c r="I76" s="241" t="s">
        <v>455</v>
      </c>
      <c r="J76" s="241"/>
      <c r="K76" s="244">
        <f aca="true" t="shared" si="21" ref="K76:P76">K77+K78</f>
        <v>315757</v>
      </c>
      <c r="L76" s="244">
        <f t="shared" si="21"/>
        <v>320500</v>
      </c>
      <c r="M76" s="244">
        <f t="shared" si="21"/>
        <v>350500</v>
      </c>
      <c r="N76" s="266">
        <f t="shared" si="21"/>
        <v>320500</v>
      </c>
      <c r="O76" s="235">
        <f t="shared" si="21"/>
        <v>320500</v>
      </c>
      <c r="P76" s="235">
        <f t="shared" si="21"/>
        <v>320500</v>
      </c>
      <c r="Q76" s="393">
        <f t="shared" si="20"/>
        <v>1.110030814835459</v>
      </c>
      <c r="R76" s="396">
        <f t="shared" si="18"/>
        <v>0.9144079885877318</v>
      </c>
      <c r="S76" s="396">
        <f t="shared" si="18"/>
        <v>1</v>
      </c>
      <c r="T76" s="396">
        <f t="shared" si="18"/>
        <v>1</v>
      </c>
    </row>
    <row r="77" spans="2:20" ht="12.75">
      <c r="B77" s="223"/>
      <c r="C77" s="223"/>
      <c r="D77" s="223"/>
      <c r="E77" s="223"/>
      <c r="F77" s="223"/>
      <c r="G77" s="223"/>
      <c r="H77" s="236">
        <v>641</v>
      </c>
      <c r="I77" s="236" t="s">
        <v>456</v>
      </c>
      <c r="J77" s="236"/>
      <c r="K77" s="239">
        <v>0</v>
      </c>
      <c r="L77" s="239">
        <v>500</v>
      </c>
      <c r="M77" s="239">
        <v>500</v>
      </c>
      <c r="N77" s="268">
        <v>500</v>
      </c>
      <c r="O77" s="240">
        <v>500</v>
      </c>
      <c r="P77" s="240">
        <v>500</v>
      </c>
      <c r="Q77" s="393" t="e">
        <f t="shared" si="20"/>
        <v>#DIV/0!</v>
      </c>
      <c r="R77" s="396">
        <f t="shared" si="18"/>
        <v>1</v>
      </c>
      <c r="S77" s="396">
        <f t="shared" si="18"/>
        <v>1</v>
      </c>
      <c r="T77" s="396">
        <f t="shared" si="18"/>
        <v>1</v>
      </c>
    </row>
    <row r="78" spans="2:20" ht="12.75">
      <c r="B78" s="223"/>
      <c r="C78" s="223"/>
      <c r="D78" s="223"/>
      <c r="E78" s="223"/>
      <c r="F78" s="223"/>
      <c r="G78" s="223"/>
      <c r="H78" s="236">
        <v>642</v>
      </c>
      <c r="I78" s="236" t="s">
        <v>457</v>
      </c>
      <c r="J78" s="236"/>
      <c r="K78" s="239">
        <v>315757</v>
      </c>
      <c r="L78" s="239">
        <v>320000</v>
      </c>
      <c r="M78" s="239">
        <v>350000</v>
      </c>
      <c r="N78" s="268">
        <v>320000</v>
      </c>
      <c r="O78" s="240">
        <v>320000</v>
      </c>
      <c r="P78" s="240">
        <v>320000</v>
      </c>
      <c r="Q78" s="393">
        <f t="shared" si="20"/>
        <v>1.108447318665936</v>
      </c>
      <c r="R78" s="396">
        <f t="shared" si="18"/>
        <v>0.9142857142857143</v>
      </c>
      <c r="S78" s="396">
        <f t="shared" si="18"/>
        <v>1</v>
      </c>
      <c r="T78" s="396">
        <f t="shared" si="18"/>
        <v>1</v>
      </c>
    </row>
    <row r="79" spans="2:20" ht="12.75">
      <c r="B79" s="223"/>
      <c r="C79" s="223"/>
      <c r="D79" s="223"/>
      <c r="E79" s="223"/>
      <c r="F79" s="223"/>
      <c r="G79" s="223"/>
      <c r="H79" s="241">
        <v>65</v>
      </c>
      <c r="I79" s="241" t="s">
        <v>458</v>
      </c>
      <c r="J79" s="241"/>
      <c r="K79" s="244">
        <f aca="true" t="shared" si="22" ref="K79:P79">K80+K81+K82</f>
        <v>251009</v>
      </c>
      <c r="L79" s="244">
        <f t="shared" si="22"/>
        <v>330000</v>
      </c>
      <c r="M79" s="244">
        <f t="shared" si="22"/>
        <v>300000</v>
      </c>
      <c r="N79" s="266">
        <f t="shared" si="22"/>
        <v>320000</v>
      </c>
      <c r="O79" s="266">
        <f t="shared" si="22"/>
        <v>330000</v>
      </c>
      <c r="P79" s="266">
        <f t="shared" si="22"/>
        <v>330000</v>
      </c>
      <c r="Q79" s="393">
        <f t="shared" si="20"/>
        <v>1.1951762685800111</v>
      </c>
      <c r="R79" s="396">
        <f t="shared" si="18"/>
        <v>1.0666666666666667</v>
      </c>
      <c r="S79" s="396">
        <f t="shared" si="18"/>
        <v>1.03125</v>
      </c>
      <c r="T79" s="396">
        <f t="shared" si="18"/>
        <v>1</v>
      </c>
    </row>
    <row r="80" spans="2:20" ht="12.75">
      <c r="B80" s="223"/>
      <c r="C80" s="223"/>
      <c r="D80" s="223"/>
      <c r="E80" s="223"/>
      <c r="F80" s="223"/>
      <c r="G80" s="223"/>
      <c r="H80" s="236">
        <v>651</v>
      </c>
      <c r="I80" s="236" t="s">
        <v>459</v>
      </c>
      <c r="J80" s="236"/>
      <c r="K80" s="239">
        <v>39257</v>
      </c>
      <c r="L80" s="239">
        <v>30000</v>
      </c>
      <c r="M80" s="239">
        <v>30000</v>
      </c>
      <c r="N80" s="268">
        <v>40000</v>
      </c>
      <c r="O80" s="240">
        <v>30000</v>
      </c>
      <c r="P80" s="240">
        <v>30000</v>
      </c>
      <c r="Q80" s="393">
        <f t="shared" si="20"/>
        <v>0.7641949206510941</v>
      </c>
      <c r="R80" s="396">
        <f t="shared" si="18"/>
        <v>1.3333333333333333</v>
      </c>
      <c r="S80" s="396">
        <f t="shared" si="18"/>
        <v>0.75</v>
      </c>
      <c r="T80" s="396">
        <f t="shared" si="18"/>
        <v>1</v>
      </c>
    </row>
    <row r="81" spans="2:20" ht="12.75">
      <c r="B81" s="223"/>
      <c r="C81" s="223"/>
      <c r="D81" s="223"/>
      <c r="E81" s="223"/>
      <c r="F81" s="223"/>
      <c r="G81" s="223"/>
      <c r="H81" s="236">
        <v>652</v>
      </c>
      <c r="I81" s="236" t="s">
        <v>460</v>
      </c>
      <c r="J81" s="236"/>
      <c r="K81" s="239">
        <v>19243</v>
      </c>
      <c r="L81" s="239">
        <v>50000</v>
      </c>
      <c r="M81" s="239">
        <v>20000</v>
      </c>
      <c r="N81" s="268">
        <v>30000</v>
      </c>
      <c r="O81" s="240">
        <v>50000</v>
      </c>
      <c r="P81" s="240">
        <v>50000</v>
      </c>
      <c r="Q81" s="393">
        <f t="shared" si="20"/>
        <v>1.0393389804084603</v>
      </c>
      <c r="R81" s="396">
        <f t="shared" si="18"/>
        <v>1.5</v>
      </c>
      <c r="S81" s="396">
        <f t="shared" si="18"/>
        <v>1.6666666666666667</v>
      </c>
      <c r="T81" s="396">
        <f t="shared" si="18"/>
        <v>1</v>
      </c>
    </row>
    <row r="82" spans="2:20" ht="12.75">
      <c r="B82" s="223"/>
      <c r="C82" s="223"/>
      <c r="D82" s="223"/>
      <c r="E82" s="223"/>
      <c r="F82" s="223"/>
      <c r="G82" s="223"/>
      <c r="H82" s="236">
        <v>653</v>
      </c>
      <c r="I82" s="236" t="s">
        <v>461</v>
      </c>
      <c r="J82" s="236"/>
      <c r="K82" s="239">
        <v>192509</v>
      </c>
      <c r="L82" s="239">
        <v>250000</v>
      </c>
      <c r="M82" s="239">
        <v>250000</v>
      </c>
      <c r="N82" s="268">
        <v>250000</v>
      </c>
      <c r="O82" s="240">
        <v>250000</v>
      </c>
      <c r="P82" s="240">
        <v>250000</v>
      </c>
      <c r="Q82" s="393">
        <f t="shared" si="20"/>
        <v>1.2986405830376762</v>
      </c>
      <c r="R82" s="396">
        <f t="shared" si="18"/>
        <v>1</v>
      </c>
      <c r="S82" s="396">
        <f t="shared" si="18"/>
        <v>1</v>
      </c>
      <c r="T82" s="396">
        <f t="shared" si="18"/>
        <v>1</v>
      </c>
    </row>
    <row r="83" spans="2:20" ht="12.75">
      <c r="B83" s="223"/>
      <c r="C83" s="223"/>
      <c r="D83" s="223"/>
      <c r="E83" s="223"/>
      <c r="F83" s="223"/>
      <c r="G83" s="223"/>
      <c r="H83" s="241">
        <v>68</v>
      </c>
      <c r="I83" s="241" t="s">
        <v>462</v>
      </c>
      <c r="J83" s="241"/>
      <c r="K83" s="244">
        <f aca="true" t="shared" si="23" ref="K83:P83">K84</f>
        <v>143898</v>
      </c>
      <c r="L83" s="244">
        <f t="shared" si="23"/>
        <v>0</v>
      </c>
      <c r="M83" s="244">
        <f t="shared" si="23"/>
        <v>0</v>
      </c>
      <c r="N83" s="244">
        <f t="shared" si="23"/>
        <v>0</v>
      </c>
      <c r="O83" s="244">
        <f t="shared" si="23"/>
        <v>0</v>
      </c>
      <c r="P83" s="244">
        <f t="shared" si="23"/>
        <v>0</v>
      </c>
      <c r="Q83" s="393">
        <f t="shared" si="20"/>
        <v>0</v>
      </c>
      <c r="R83" s="396" t="e">
        <f t="shared" si="18"/>
        <v>#DIV/0!</v>
      </c>
      <c r="S83" s="396" t="e">
        <f t="shared" si="18"/>
        <v>#DIV/0!</v>
      </c>
      <c r="T83" s="396" t="e">
        <f t="shared" si="18"/>
        <v>#DIV/0!</v>
      </c>
    </row>
    <row r="84" spans="2:20" ht="12.75">
      <c r="B84" s="223"/>
      <c r="C84" s="223"/>
      <c r="D84" s="223"/>
      <c r="E84" s="223"/>
      <c r="F84" s="223"/>
      <c r="G84" s="223"/>
      <c r="H84" s="236">
        <v>683</v>
      </c>
      <c r="I84" s="236" t="s">
        <v>462</v>
      </c>
      <c r="J84" s="236"/>
      <c r="K84" s="239">
        <v>143898</v>
      </c>
      <c r="L84" s="239">
        <v>0</v>
      </c>
      <c r="M84" s="239">
        <v>0</v>
      </c>
      <c r="N84" s="266">
        <v>0</v>
      </c>
      <c r="O84" s="240">
        <v>0</v>
      </c>
      <c r="P84" s="240">
        <v>0</v>
      </c>
      <c r="Q84" s="393">
        <f t="shared" si="20"/>
        <v>0</v>
      </c>
      <c r="R84" s="396" t="e">
        <f t="shared" si="18"/>
        <v>#DIV/0!</v>
      </c>
      <c r="S84" s="396" t="e">
        <f t="shared" si="18"/>
        <v>#DIV/0!</v>
      </c>
      <c r="T84" s="396" t="e">
        <f t="shared" si="18"/>
        <v>#DIV/0!</v>
      </c>
    </row>
    <row r="85" spans="1:20" ht="12.75">
      <c r="A85" s="261"/>
      <c r="B85" s="262"/>
      <c r="C85" s="262"/>
      <c r="D85" s="262"/>
      <c r="E85" s="262"/>
      <c r="F85" s="262"/>
      <c r="G85" s="262"/>
      <c r="H85" s="263">
        <v>7</v>
      </c>
      <c r="I85" s="263" t="s">
        <v>464</v>
      </c>
      <c r="J85" s="263"/>
      <c r="K85" s="264">
        <f aca="true" t="shared" si="24" ref="K85:P85">K88</f>
        <v>393</v>
      </c>
      <c r="L85" s="264">
        <f t="shared" si="24"/>
        <v>10000</v>
      </c>
      <c r="M85" s="264">
        <f t="shared" si="24"/>
        <v>5000</v>
      </c>
      <c r="N85" s="265">
        <f t="shared" si="24"/>
        <v>10000</v>
      </c>
      <c r="O85" s="264">
        <f t="shared" si="24"/>
        <v>25000</v>
      </c>
      <c r="P85" s="264">
        <f t="shared" si="24"/>
        <v>25000</v>
      </c>
      <c r="Q85" s="410">
        <f>M85/K85</f>
        <v>12.72264631043257</v>
      </c>
      <c r="R85" s="410">
        <f>N85/M85</f>
        <v>2</v>
      </c>
      <c r="S85" s="410">
        <f>O85/N85</f>
        <v>2.5</v>
      </c>
      <c r="T85" s="410">
        <f>P85/O85</f>
        <v>1</v>
      </c>
    </row>
    <row r="86" spans="2:20" ht="12.75" hidden="1">
      <c r="B86" s="223"/>
      <c r="C86" s="223"/>
      <c r="D86" s="223"/>
      <c r="E86" s="223"/>
      <c r="F86" s="223"/>
      <c r="G86" s="223"/>
      <c r="H86" s="241">
        <v>71</v>
      </c>
      <c r="I86" s="241" t="s">
        <v>465</v>
      </c>
      <c r="J86" s="241"/>
      <c r="K86" s="244"/>
      <c r="L86" s="244"/>
      <c r="M86" s="244"/>
      <c r="N86" s="266"/>
      <c r="O86" s="235"/>
      <c r="P86" s="240"/>
      <c r="Q86" s="393"/>
      <c r="R86" s="393"/>
      <c r="S86" s="393"/>
      <c r="T86" s="393"/>
    </row>
    <row r="87" spans="2:20" ht="12.75" hidden="1">
      <c r="B87" s="223"/>
      <c r="C87" s="223"/>
      <c r="D87" s="223"/>
      <c r="E87" s="223"/>
      <c r="F87" s="223"/>
      <c r="G87" s="223"/>
      <c r="H87" s="236">
        <v>711</v>
      </c>
      <c r="I87" s="236" t="s">
        <v>466</v>
      </c>
      <c r="J87" s="236"/>
      <c r="K87" s="239"/>
      <c r="L87" s="239"/>
      <c r="M87" s="239"/>
      <c r="N87" s="266"/>
      <c r="O87" s="240"/>
      <c r="P87" s="240"/>
      <c r="Q87" s="393"/>
      <c r="R87" s="393"/>
      <c r="S87" s="393"/>
      <c r="T87" s="393"/>
    </row>
    <row r="88" spans="2:20" ht="12.75">
      <c r="B88" s="223"/>
      <c r="C88" s="223"/>
      <c r="D88" s="223"/>
      <c r="E88" s="223"/>
      <c r="F88" s="223"/>
      <c r="G88" s="223"/>
      <c r="H88" s="241">
        <v>72</v>
      </c>
      <c r="I88" s="241" t="s">
        <v>467</v>
      </c>
      <c r="J88" s="241"/>
      <c r="K88" s="244">
        <f aca="true" t="shared" si="25" ref="K88:P88">K89</f>
        <v>393</v>
      </c>
      <c r="L88" s="244">
        <f t="shared" si="25"/>
        <v>10000</v>
      </c>
      <c r="M88" s="244">
        <f t="shared" si="25"/>
        <v>5000</v>
      </c>
      <c r="N88" s="331">
        <f t="shared" si="25"/>
        <v>10000</v>
      </c>
      <c r="O88" s="244">
        <f t="shared" si="25"/>
        <v>25000</v>
      </c>
      <c r="P88" s="244">
        <f t="shared" si="25"/>
        <v>25000</v>
      </c>
      <c r="Q88" s="394">
        <f>M88/K88</f>
        <v>12.72264631043257</v>
      </c>
      <c r="R88" s="394">
        <f>N88/M88</f>
        <v>2</v>
      </c>
      <c r="S88" s="394">
        <f aca="true" t="shared" si="26" ref="S88:T103">O88/N88</f>
        <v>2.5</v>
      </c>
      <c r="T88" s="394">
        <f t="shared" si="26"/>
        <v>1</v>
      </c>
    </row>
    <row r="89" spans="2:20" ht="12.75">
      <c r="B89" s="223"/>
      <c r="C89" s="223"/>
      <c r="D89" s="223"/>
      <c r="E89" s="223"/>
      <c r="F89" s="223"/>
      <c r="G89" s="223"/>
      <c r="H89" s="236">
        <v>721</v>
      </c>
      <c r="I89" s="236" t="s">
        <v>468</v>
      </c>
      <c r="J89" s="236"/>
      <c r="K89" s="239">
        <v>393</v>
      </c>
      <c r="L89" s="239">
        <v>10000</v>
      </c>
      <c r="M89" s="239">
        <v>5000</v>
      </c>
      <c r="N89" s="268">
        <v>10000</v>
      </c>
      <c r="O89" s="240">
        <v>25000</v>
      </c>
      <c r="P89" s="240">
        <v>25000</v>
      </c>
      <c r="Q89" s="394">
        <f>M89/K89</f>
        <v>12.72264631043257</v>
      </c>
      <c r="R89" s="393">
        <f>N89/M89</f>
        <v>2</v>
      </c>
      <c r="S89" s="393">
        <f t="shared" si="26"/>
        <v>2.5</v>
      </c>
      <c r="T89" s="393">
        <f t="shared" si="26"/>
        <v>1</v>
      </c>
    </row>
    <row r="90" spans="1:20" ht="12.75">
      <c r="A90" s="261"/>
      <c r="B90" s="262"/>
      <c r="C90" s="262"/>
      <c r="D90" s="262"/>
      <c r="E90" s="262"/>
      <c r="F90" s="262"/>
      <c r="G90" s="262"/>
      <c r="H90" s="263">
        <v>3</v>
      </c>
      <c r="I90" s="263" t="s">
        <v>3</v>
      </c>
      <c r="J90" s="263"/>
      <c r="K90" s="264">
        <f aca="true" t="shared" si="27" ref="K90:P90">K91+K95+K101+K104+K106+K108+K110</f>
        <v>4953229</v>
      </c>
      <c r="L90" s="264">
        <f t="shared" si="27"/>
        <v>5296250</v>
      </c>
      <c r="M90" s="264">
        <f t="shared" si="27"/>
        <v>6067991</v>
      </c>
      <c r="N90" s="264">
        <f t="shared" si="27"/>
        <v>5994900</v>
      </c>
      <c r="O90" s="264">
        <f t="shared" si="27"/>
        <v>5589700</v>
      </c>
      <c r="P90" s="264">
        <f t="shared" si="27"/>
        <v>5529700</v>
      </c>
      <c r="Q90" s="410">
        <f>M90/K90</f>
        <v>1.2250576341210955</v>
      </c>
      <c r="R90" s="410">
        <f>N90/M90</f>
        <v>0.9879546624245158</v>
      </c>
      <c r="S90" s="410">
        <f t="shared" si="26"/>
        <v>0.9324092144989908</v>
      </c>
      <c r="T90" s="410">
        <f t="shared" si="26"/>
        <v>0.9892659713401435</v>
      </c>
    </row>
    <row r="91" spans="2:20" ht="12.75">
      <c r="B91" s="223"/>
      <c r="C91" s="223"/>
      <c r="D91" s="223"/>
      <c r="E91" s="223"/>
      <c r="F91" s="223"/>
      <c r="G91" s="223"/>
      <c r="H91" s="241">
        <v>31</v>
      </c>
      <c r="I91" s="241" t="s">
        <v>5</v>
      </c>
      <c r="J91" s="241"/>
      <c r="K91" s="244">
        <f aca="true" t="shared" si="28" ref="K91:P91">K92+K93+K94</f>
        <v>1269072</v>
      </c>
      <c r="L91" s="235">
        <f t="shared" si="28"/>
        <v>1226250</v>
      </c>
      <c r="M91" s="235">
        <f t="shared" si="28"/>
        <v>1381511</v>
      </c>
      <c r="N91" s="266">
        <f t="shared" si="28"/>
        <v>1186900</v>
      </c>
      <c r="O91" s="266">
        <f t="shared" si="28"/>
        <v>1169900</v>
      </c>
      <c r="P91" s="266">
        <f t="shared" si="28"/>
        <v>1169900</v>
      </c>
      <c r="Q91" s="411">
        <f>M90/K90</f>
        <v>1.2250576341210955</v>
      </c>
      <c r="R91" s="411">
        <f>N91/M91</f>
        <v>0.859131776728524</v>
      </c>
      <c r="S91" s="411">
        <f t="shared" si="26"/>
        <v>0.9856769736287808</v>
      </c>
      <c r="T91" s="411">
        <f t="shared" si="26"/>
        <v>1</v>
      </c>
    </row>
    <row r="92" spans="2:20" ht="12.75">
      <c r="B92" s="223"/>
      <c r="C92" s="223"/>
      <c r="D92" s="223"/>
      <c r="E92" s="223"/>
      <c r="F92" s="223"/>
      <c r="G92" s="223"/>
      <c r="H92" s="236">
        <v>311</v>
      </c>
      <c r="I92" s="237" t="s">
        <v>469</v>
      </c>
      <c r="J92" s="238"/>
      <c r="K92" s="268">
        <f>'Posebni dio'!N105+'Posebni dio'!N134+'Posebni dio'!N321+'Posebni dio'!N551</f>
        <v>1046883</v>
      </c>
      <c r="L92" s="268">
        <f>'Posebni dio'!O105+'Posebni dio'!O134+'Posebni dio'!O321+'Posebni dio'!O551</f>
        <v>1010850</v>
      </c>
      <c r="M92" s="268">
        <f>'Posebni dio'!P105+'Posebni dio'!P134+'Posebni dio'!P321+'Posebni dio'!P551</f>
        <v>1104346</v>
      </c>
      <c r="N92" s="268">
        <f>'Posebni dio'!Q105+'Posebni dio'!Q134+'Posebni dio'!Q321+'Posebni dio'!Q551</f>
        <v>962000</v>
      </c>
      <c r="O92" s="268">
        <f>'Posebni dio'!R105+'Posebni dio'!R134+'Posebni dio'!R321+'Posebni dio'!R551</f>
        <v>982000</v>
      </c>
      <c r="P92" s="268">
        <f>'Posebni dio'!S105+'Posebni dio'!S134+'Posebni dio'!S321+'Posebni dio'!S551</f>
        <v>982000</v>
      </c>
      <c r="Q92" s="411">
        <f aca="true" t="shared" si="29" ref="Q92:Q113">M91/K91</f>
        <v>1.0885993860080436</v>
      </c>
      <c r="R92" s="411">
        <f aca="true" t="shared" si="30" ref="R92:R113">N92/M92</f>
        <v>0.871103802612587</v>
      </c>
      <c r="S92" s="411">
        <f t="shared" si="26"/>
        <v>1.0207900207900207</v>
      </c>
      <c r="T92" s="411">
        <f t="shared" si="26"/>
        <v>1</v>
      </c>
    </row>
    <row r="93" spans="2:20" ht="12.75">
      <c r="B93" s="223"/>
      <c r="C93" s="223"/>
      <c r="D93" s="223"/>
      <c r="E93" s="223"/>
      <c r="F93" s="223"/>
      <c r="G93" s="223"/>
      <c r="H93" s="236">
        <v>312</v>
      </c>
      <c r="I93" s="236" t="s">
        <v>6</v>
      </c>
      <c r="J93" s="236"/>
      <c r="K93" s="239">
        <f>'Posebni dio'!N108+'Posebni dio'!N138</f>
        <v>37510</v>
      </c>
      <c r="L93" s="239">
        <f>'Posebni dio'!O108+'Posebni dio'!O138</f>
        <v>52000</v>
      </c>
      <c r="M93" s="239">
        <f>'Posebni dio'!P108+'Posebni dio'!P138</f>
        <v>83500</v>
      </c>
      <c r="N93" s="329">
        <f>'Posebni dio'!Q108+'Posebni dio'!Q138</f>
        <v>50000</v>
      </c>
      <c r="O93" s="239">
        <f>'Posebni dio'!R108+'Posebni dio'!R138</f>
        <v>11000</v>
      </c>
      <c r="P93" s="239">
        <f>'Posebni dio'!S108+'Posebni dio'!S138</f>
        <v>11000</v>
      </c>
      <c r="Q93" s="411">
        <f t="shared" si="29"/>
        <v>1.0548896103958132</v>
      </c>
      <c r="R93" s="411">
        <f t="shared" si="30"/>
        <v>0.5988023952095808</v>
      </c>
      <c r="S93" s="411">
        <f t="shared" si="26"/>
        <v>0.22</v>
      </c>
      <c r="T93" s="411">
        <f t="shared" si="26"/>
        <v>1</v>
      </c>
    </row>
    <row r="94" spans="2:20" ht="12.75">
      <c r="B94" s="223"/>
      <c r="C94" s="223"/>
      <c r="D94" s="223"/>
      <c r="E94" s="223"/>
      <c r="F94" s="223"/>
      <c r="G94" s="223"/>
      <c r="H94" s="236">
        <v>313</v>
      </c>
      <c r="I94" s="236" t="s">
        <v>7</v>
      </c>
      <c r="J94" s="236"/>
      <c r="K94" s="239">
        <f>'Posebni dio'!N110+'Posebni dio'!N145+'Posebni dio'!N323+'Posebni dio'!N553</f>
        <v>184679</v>
      </c>
      <c r="L94" s="239">
        <f>'Posebni dio'!O110+'Posebni dio'!O145+'Posebni dio'!O323+'Posebni dio'!O553</f>
        <v>163400</v>
      </c>
      <c r="M94" s="239">
        <f>'Posebni dio'!P110+'Posebni dio'!P145+'Posebni dio'!P323+'Posebni dio'!P553</f>
        <v>193665</v>
      </c>
      <c r="N94" s="329">
        <f>'Posebni dio'!Q110+'Posebni dio'!Q145+'Posebni dio'!Q323+'Posebni dio'!Q553</f>
        <v>174900</v>
      </c>
      <c r="O94" s="239">
        <f>'Posebni dio'!R110+'Posebni dio'!R145+'Posebni dio'!R323+'Posebni dio'!R553</f>
        <v>176900</v>
      </c>
      <c r="P94" s="239">
        <f>'Posebni dio'!S110+'Posebni dio'!S145+'Posebni dio'!S323+'Posebni dio'!S553</f>
        <v>176900</v>
      </c>
      <c r="Q94" s="411">
        <f t="shared" si="29"/>
        <v>2.2260730471874166</v>
      </c>
      <c r="R94" s="411">
        <f t="shared" si="30"/>
        <v>0.9031058787080783</v>
      </c>
      <c r="S94" s="411">
        <f t="shared" si="26"/>
        <v>1.0114351057747284</v>
      </c>
      <c r="T94" s="411">
        <f t="shared" si="26"/>
        <v>1</v>
      </c>
    </row>
    <row r="95" spans="2:20" ht="12.75">
      <c r="B95" s="223"/>
      <c r="C95" s="223"/>
      <c r="D95" s="223"/>
      <c r="E95" s="223"/>
      <c r="F95" s="223"/>
      <c r="G95" s="223"/>
      <c r="H95" s="241">
        <v>32</v>
      </c>
      <c r="I95" s="241" t="s">
        <v>8</v>
      </c>
      <c r="J95" s="241"/>
      <c r="K95" s="244">
        <f aca="true" t="shared" si="31" ref="K95:P95">K96+K97+K98+K99+K100</f>
        <v>2574572</v>
      </c>
      <c r="L95" s="235">
        <f t="shared" si="31"/>
        <v>2852000</v>
      </c>
      <c r="M95" s="235">
        <f t="shared" si="31"/>
        <v>3170200</v>
      </c>
      <c r="N95" s="266">
        <f t="shared" si="31"/>
        <v>3346000</v>
      </c>
      <c r="O95" s="235">
        <f t="shared" si="31"/>
        <v>2773800</v>
      </c>
      <c r="P95" s="235">
        <f t="shared" si="31"/>
        <v>2713800</v>
      </c>
      <c r="Q95" s="411">
        <f t="shared" si="29"/>
        <v>1.048657400137536</v>
      </c>
      <c r="R95" s="411">
        <f t="shared" si="30"/>
        <v>1.0554539145795219</v>
      </c>
      <c r="S95" s="411">
        <f t="shared" si="26"/>
        <v>0.8289898386132696</v>
      </c>
      <c r="T95" s="411">
        <f t="shared" si="26"/>
        <v>0.9783690244430023</v>
      </c>
    </row>
    <row r="96" spans="2:20" ht="12.75">
      <c r="B96" s="223"/>
      <c r="C96" s="223"/>
      <c r="D96" s="223"/>
      <c r="E96" s="223"/>
      <c r="F96" s="223"/>
      <c r="G96" s="223"/>
      <c r="H96" s="236">
        <v>321</v>
      </c>
      <c r="I96" s="236" t="s">
        <v>9</v>
      </c>
      <c r="J96" s="236"/>
      <c r="K96" s="239">
        <f>'Posebni dio'!N114+'Posebni dio'!N150+'Posebni dio'!N327+'Posebni dio'!N557</f>
        <v>88386</v>
      </c>
      <c r="L96" s="239">
        <f>'Posebni dio'!O114+'Posebni dio'!O150+'Posebni dio'!O327+'Posebni dio'!O557</f>
        <v>107100</v>
      </c>
      <c r="M96" s="239">
        <f>'Posebni dio'!P114+'Posebni dio'!P150+'Posebni dio'!P327+'Posebni dio'!P557</f>
        <v>105800</v>
      </c>
      <c r="N96" s="329">
        <f>'Posebni dio'!Q114+'Posebni dio'!Q150+'Posebni dio'!Q327+'Posebni dio'!Q557</f>
        <v>107100</v>
      </c>
      <c r="O96" s="239">
        <f>'Posebni dio'!R114+'Posebni dio'!R150+'Posebni dio'!R327+'Posebni dio'!R557</f>
        <v>104200</v>
      </c>
      <c r="P96" s="239">
        <f>'Posebni dio'!S114+'Posebni dio'!S150+'Posebni dio'!S327+'Posebni dio'!S557</f>
        <v>104200</v>
      </c>
      <c r="Q96" s="411">
        <f t="shared" si="29"/>
        <v>1.2313502982243263</v>
      </c>
      <c r="R96" s="411">
        <f t="shared" si="30"/>
        <v>1.0122873345935728</v>
      </c>
      <c r="S96" s="411">
        <f t="shared" si="26"/>
        <v>0.972922502334267</v>
      </c>
      <c r="T96" s="411">
        <f t="shared" si="26"/>
        <v>1</v>
      </c>
    </row>
    <row r="97" spans="2:20" ht="12.75">
      <c r="B97" s="223"/>
      <c r="C97" s="223"/>
      <c r="D97" s="223"/>
      <c r="E97" s="223"/>
      <c r="F97" s="223"/>
      <c r="G97" s="223"/>
      <c r="H97" s="236">
        <v>322</v>
      </c>
      <c r="I97" s="236" t="s">
        <v>470</v>
      </c>
      <c r="J97" s="236"/>
      <c r="K97" s="239">
        <f>'Posebni dio'!N42+'Posebni dio'!N63+'Posebni dio'!N76+'Posebni dio'!N88+'Posebni dio'!N155+'Posebni dio'!N330+'Posebni dio'!N349+'Posebni dio'!N473+'Posebni dio'!N559</f>
        <v>422000</v>
      </c>
      <c r="L97" s="239">
        <f>'Posebni dio'!O42+'Posebni dio'!O63+'Posebni dio'!O76+'Posebni dio'!O88+'Posebni dio'!O155+'Posebni dio'!O330+'Posebni dio'!O349+'Posebni dio'!O473+'Posebni dio'!O559+'Posebni dio'!O305</f>
        <v>560600</v>
      </c>
      <c r="M97" s="239">
        <f>'Posebni dio'!P42+'Posebni dio'!P63+'Posebni dio'!P76+'Posebni dio'!P88+'Posebni dio'!P155+'Posebni dio'!P330+'Posebni dio'!P349+'Posebni dio'!P473+'Posebni dio'!P559</f>
        <v>522900</v>
      </c>
      <c r="N97" s="329">
        <f>'Posebni dio'!Q42+'Posebni dio'!Q63+'Posebni dio'!Q76+'Posebni dio'!Q88+'Posebni dio'!Q155+'Posebni dio'!Q330+'Posebni dio'!Q349+'Posebni dio'!Q473+'Posebni dio'!Q559+'Posebni dio'!Q305</f>
        <v>447100</v>
      </c>
      <c r="O97" s="329">
        <f>'Posebni dio'!R42+'Posebni dio'!R63+'Posebni dio'!R76+'Posebni dio'!R88+'Posebni dio'!R155+'Posebni dio'!R330+'Posebni dio'!R349+'Posebni dio'!R473+'Posebni dio'!R559+'Posebni dio'!R305</f>
        <v>452100</v>
      </c>
      <c r="P97" s="329">
        <f>'Posebni dio'!S42+'Posebni dio'!S63+'Posebni dio'!S76+'Posebni dio'!S88+'Posebni dio'!S155+'Posebni dio'!S330+'Posebni dio'!S349+'Posebni dio'!S473+'Posebni dio'!S559+'Posebni dio'!S305</f>
        <v>452100</v>
      </c>
      <c r="Q97" s="411">
        <f t="shared" si="29"/>
        <v>1.1970221528296336</v>
      </c>
      <c r="R97" s="411">
        <f t="shared" si="30"/>
        <v>0.8550392044367948</v>
      </c>
      <c r="S97" s="411">
        <f t="shared" si="26"/>
        <v>1.0111831804965332</v>
      </c>
      <c r="T97" s="411">
        <f t="shared" si="26"/>
        <v>1</v>
      </c>
    </row>
    <row r="98" spans="2:20" ht="12.75">
      <c r="B98" s="223"/>
      <c r="C98" s="223"/>
      <c r="D98" s="223"/>
      <c r="E98" s="223"/>
      <c r="F98" s="223"/>
      <c r="G98" s="223"/>
      <c r="H98" s="236">
        <v>323</v>
      </c>
      <c r="I98" s="236" t="s">
        <v>10</v>
      </c>
      <c r="J98" s="236"/>
      <c r="K98" s="240">
        <f>'Posebni dio'!N21+'Posebni dio'!N45+'Posebni dio'!N79+'Posebni dio'!N160+'Posebni dio'!N211+'Posebni dio'!N279+'Posebni dio'!N296+'Posebni dio'!N307+'Posebni dio'!N335+'Posebni dio'!N351+'Posebni dio'!N359+'Posebni dio'!N368+'Posebni dio'!N392+'Posebni dio'!N447+'Posebni dio'!N475+'Posebni dio'!N517+'Posebni dio'!N563+'Posebni dio'!N582+'Posebni dio'!N227+'Posebni dio'!N289</f>
        <v>1672419</v>
      </c>
      <c r="L98" s="240">
        <f>'Posebni dio'!O21+'Posebni dio'!O44+'Posebni dio'!O66+'Posebni dio'!O78+'Posebni dio'!O160+'Posebni dio'!O211+'Posebni dio'!O279+'Posebni dio'!O296+'Posebni dio'!O307+'Posebni dio'!O335+'Posebni dio'!O351+'Posebni dio'!O359+'Posebni dio'!O368+'Posebni dio'!O392+'Posebni dio'!O447+'Posebni dio'!O475+'Posebni dio'!O517+'Posebni dio'!O563+'Posebni dio'!O582</f>
        <v>1810800</v>
      </c>
      <c r="M98" s="240">
        <f>'Posebni dio'!P21+'Posebni dio'!P44+'Posebni dio'!P66+'Posebni dio'!P78+'Posebni dio'!P160+'Posebni dio'!P211+'Posebni dio'!P279+'Posebni dio'!P296+'Posebni dio'!P307+'Posebni dio'!P335+'Posebni dio'!P351+'Posebni dio'!P359+'Posebni dio'!P368+'Posebni dio'!P392+'Posebni dio'!P447+'Posebni dio'!P475+'Posebni dio'!P517+'Posebni dio'!P563+'Posebni dio'!P582</f>
        <v>2123500</v>
      </c>
      <c r="N98" s="240">
        <f>'Posebni dio'!Q21+'Posebni dio'!Q44+'Posebni dio'!Q66+'Posebni dio'!Q78+'Posebni dio'!Q160+'Posebni dio'!Q211+'Posebni dio'!Q279+'Posebni dio'!Q296+'Posebni dio'!Q307+'Posebni dio'!Q335+'Posebni dio'!Q351+'Posebni dio'!Q359+'Posebni dio'!Q368+'Posebni dio'!Q392+'Posebni dio'!Q447+'Posebni dio'!Q475+'Posebni dio'!Q517+'Posebni dio'!Q563+'Posebni dio'!Q582</f>
        <v>2160300</v>
      </c>
      <c r="O98" s="240">
        <f>'Posebni dio'!R21+'Posebni dio'!R44+'Posebni dio'!R66+'Posebni dio'!R78+'Posebni dio'!R160+'Posebni dio'!R211+'Posebni dio'!R279+'Posebni dio'!R296+'Posebni dio'!R307+'Posebni dio'!R335+'Posebni dio'!R351+'Posebni dio'!R359+'Posebni dio'!R368+'Posebni dio'!R392+'Posebni dio'!R447+'Posebni dio'!R475+'Posebni dio'!R517+'Posebni dio'!R563+'Posebni dio'!R582</f>
        <v>1848500</v>
      </c>
      <c r="P98" s="240">
        <f>'Posebni dio'!S21+'Posebni dio'!S44+'Posebni dio'!S66+'Posebni dio'!S78+'Posebni dio'!S160+'Posebni dio'!S211+'Posebni dio'!S279+'Posebni dio'!S296+'Posebni dio'!S307+'Posebni dio'!S335+'Posebni dio'!S351+'Posebni dio'!S359+'Posebni dio'!S368+'Posebni dio'!S392+'Posebni dio'!S447+'Posebni dio'!S475+'Posebni dio'!S517+'Posebni dio'!S563+'Posebni dio'!S582</f>
        <v>1788500</v>
      </c>
      <c r="Q98" s="411">
        <f t="shared" si="29"/>
        <v>1.2390995260663507</v>
      </c>
      <c r="R98" s="411">
        <f t="shared" si="30"/>
        <v>1.0173298799152344</v>
      </c>
      <c r="S98" s="411">
        <f t="shared" si="26"/>
        <v>0.8556681942322826</v>
      </c>
      <c r="T98" s="411">
        <f t="shared" si="26"/>
        <v>0.967541249661888</v>
      </c>
    </row>
    <row r="99" spans="2:20" ht="12.75">
      <c r="B99" s="223"/>
      <c r="C99" s="223"/>
      <c r="D99" s="223"/>
      <c r="E99" s="223"/>
      <c r="F99" s="223"/>
      <c r="G99" s="223"/>
      <c r="H99" s="236">
        <v>324</v>
      </c>
      <c r="I99" s="236" t="s">
        <v>471</v>
      </c>
      <c r="J99" s="236"/>
      <c r="K99" s="239">
        <f>'Posebni dio'!N182</f>
        <v>210</v>
      </c>
      <c r="L99" s="239">
        <f>'Posebni dio'!O182</f>
        <v>6000</v>
      </c>
      <c r="M99" s="239">
        <f>'Posebni dio'!P182</f>
        <v>0</v>
      </c>
      <c r="N99" s="329">
        <f>'Posebni dio'!Q182</f>
        <v>1000</v>
      </c>
      <c r="O99" s="239">
        <f>'Posebni dio'!R182</f>
        <v>6000</v>
      </c>
      <c r="P99" s="239">
        <f>'Posebni dio'!S182</f>
        <v>6000</v>
      </c>
      <c r="Q99" s="411">
        <f t="shared" si="29"/>
        <v>1.2697176963428423</v>
      </c>
      <c r="R99" s="411" t="e">
        <f t="shared" si="30"/>
        <v>#DIV/0!</v>
      </c>
      <c r="S99" s="411">
        <f t="shared" si="26"/>
        <v>6</v>
      </c>
      <c r="T99" s="411">
        <f t="shared" si="26"/>
        <v>1</v>
      </c>
    </row>
    <row r="100" spans="2:20" ht="12.75">
      <c r="B100" s="223"/>
      <c r="C100" s="223"/>
      <c r="D100" s="223"/>
      <c r="E100" s="223"/>
      <c r="F100" s="223"/>
      <c r="G100" s="223"/>
      <c r="H100" s="236">
        <v>329</v>
      </c>
      <c r="I100" s="236" t="s">
        <v>472</v>
      </c>
      <c r="J100" s="236"/>
      <c r="K100" s="240">
        <f>'Posebni dio'!N23+'Posebni dio'!N46+'Posebni dio'!N68+'Posebni dio'!N90+'Posebni dio'!N116+'Posebni dio'!N185</f>
        <v>391557</v>
      </c>
      <c r="L100" s="240">
        <f>'Posebni dio'!O23+'Posebni dio'!O46+'Posebni dio'!O68+'Posebni dio'!O90+'Posebni dio'!O116+'Posebni dio'!O185</f>
        <v>367500</v>
      </c>
      <c r="M100" s="240">
        <f>'Posebni dio'!P23+'Posebni dio'!P46+'Posebni dio'!P68+'Posebni dio'!P90+'Posebni dio'!P116+'Posebni dio'!P185</f>
        <v>418000</v>
      </c>
      <c r="N100" s="268">
        <f>'Posebni dio'!Q23+'Posebni dio'!Q46+'Posebni dio'!Q68+'Posebni dio'!Q90+'Posebni dio'!Q116+'Posebni dio'!Q185</f>
        <v>630500</v>
      </c>
      <c r="O100" s="240">
        <f>'Posebni dio'!R23+'Posebni dio'!R46+'Posebni dio'!R68+'Posebni dio'!R90+'Posebni dio'!R116+'Posebni dio'!R185</f>
        <v>363000</v>
      </c>
      <c r="P100" s="240">
        <f>'Posebni dio'!S23+'Posebni dio'!S46+'Posebni dio'!S68+'Posebni dio'!S90+'Posebni dio'!S116+'Posebni dio'!S185</f>
        <v>363000</v>
      </c>
      <c r="Q100" s="411">
        <f t="shared" si="29"/>
        <v>0</v>
      </c>
      <c r="R100" s="411">
        <f t="shared" si="30"/>
        <v>1.5083732057416268</v>
      </c>
      <c r="S100" s="411">
        <f t="shared" si="26"/>
        <v>0.5757335448057097</v>
      </c>
      <c r="T100" s="411">
        <f t="shared" si="26"/>
        <v>1</v>
      </c>
    </row>
    <row r="101" spans="2:20" ht="12.75">
      <c r="B101" s="223"/>
      <c r="C101" s="223"/>
      <c r="D101" s="223"/>
      <c r="E101" s="223"/>
      <c r="F101" s="223"/>
      <c r="G101" s="223"/>
      <c r="H101" s="241">
        <v>34</v>
      </c>
      <c r="I101" s="241" t="s">
        <v>11</v>
      </c>
      <c r="J101" s="241"/>
      <c r="K101" s="244">
        <f aca="true" t="shared" si="32" ref="K101:P101">K102+K103</f>
        <v>38565</v>
      </c>
      <c r="L101" s="235">
        <f t="shared" si="32"/>
        <v>36000</v>
      </c>
      <c r="M101" s="235">
        <f t="shared" si="32"/>
        <v>128000</v>
      </c>
      <c r="N101" s="266">
        <f t="shared" si="32"/>
        <v>126000</v>
      </c>
      <c r="O101" s="235">
        <f t="shared" si="32"/>
        <v>126000</v>
      </c>
      <c r="P101" s="235">
        <f t="shared" si="32"/>
        <v>126000</v>
      </c>
      <c r="Q101" s="411">
        <f t="shared" si="29"/>
        <v>1.0675329517796899</v>
      </c>
      <c r="R101" s="411">
        <f t="shared" si="30"/>
        <v>0.984375</v>
      </c>
      <c r="S101" s="411">
        <f t="shared" si="26"/>
        <v>1</v>
      </c>
      <c r="T101" s="411">
        <f t="shared" si="26"/>
        <v>1</v>
      </c>
    </row>
    <row r="102" spans="2:20" ht="12.75" hidden="1">
      <c r="B102" s="223"/>
      <c r="C102" s="223"/>
      <c r="D102" s="223"/>
      <c r="E102" s="223"/>
      <c r="F102" s="223"/>
      <c r="G102" s="223"/>
      <c r="H102" s="236">
        <v>342</v>
      </c>
      <c r="I102" s="236" t="s">
        <v>473</v>
      </c>
      <c r="J102" s="236"/>
      <c r="K102" s="239"/>
      <c r="L102" s="239"/>
      <c r="M102" s="239"/>
      <c r="N102" s="266"/>
      <c r="O102" s="240"/>
      <c r="P102" s="240"/>
      <c r="Q102" s="411">
        <f t="shared" si="29"/>
        <v>3.319071697134708</v>
      </c>
      <c r="R102" s="411" t="e">
        <f t="shared" si="30"/>
        <v>#DIV/0!</v>
      </c>
      <c r="S102" s="411" t="e">
        <f t="shared" si="26"/>
        <v>#DIV/0!</v>
      </c>
      <c r="T102" s="411" t="e">
        <f t="shared" si="26"/>
        <v>#DIV/0!</v>
      </c>
    </row>
    <row r="103" spans="2:20" ht="12.75">
      <c r="B103" s="223"/>
      <c r="C103" s="223"/>
      <c r="D103" s="223"/>
      <c r="E103" s="223"/>
      <c r="F103" s="223"/>
      <c r="G103" s="223"/>
      <c r="H103" s="236">
        <v>343</v>
      </c>
      <c r="I103" s="236" t="s">
        <v>12</v>
      </c>
      <c r="J103" s="236"/>
      <c r="K103" s="239">
        <f>'Posebni dio'!N192</f>
        <v>38565</v>
      </c>
      <c r="L103" s="239">
        <f>'Posebni dio'!O192</f>
        <v>36000</v>
      </c>
      <c r="M103" s="239">
        <f>'Posebni dio'!P192</f>
        <v>128000</v>
      </c>
      <c r="N103" s="329">
        <f>'Posebni dio'!Q192</f>
        <v>126000</v>
      </c>
      <c r="O103" s="239">
        <f>'Posebni dio'!R192</f>
        <v>126000</v>
      </c>
      <c r="P103" s="239">
        <f>'Posebni dio'!S192</f>
        <v>126000</v>
      </c>
      <c r="Q103" s="411" t="e">
        <f t="shared" si="29"/>
        <v>#DIV/0!</v>
      </c>
      <c r="R103" s="411">
        <f t="shared" si="30"/>
        <v>0.984375</v>
      </c>
      <c r="S103" s="411">
        <f t="shared" si="26"/>
        <v>1</v>
      </c>
      <c r="T103" s="411">
        <f t="shared" si="26"/>
        <v>1</v>
      </c>
    </row>
    <row r="104" spans="2:20" ht="12.75" hidden="1">
      <c r="B104" s="223"/>
      <c r="C104" s="223"/>
      <c r="D104" s="223"/>
      <c r="E104" s="223"/>
      <c r="F104" s="223"/>
      <c r="G104" s="223"/>
      <c r="H104" s="241">
        <v>35</v>
      </c>
      <c r="I104" s="242" t="s">
        <v>13</v>
      </c>
      <c r="J104" s="243"/>
      <c r="K104" s="244">
        <f aca="true" t="shared" si="33" ref="K104:P104">K105</f>
        <v>0</v>
      </c>
      <c r="L104" s="244">
        <f t="shared" si="33"/>
        <v>0</v>
      </c>
      <c r="M104" s="244">
        <f t="shared" si="33"/>
        <v>0</v>
      </c>
      <c r="N104" s="266">
        <f t="shared" si="33"/>
        <v>0</v>
      </c>
      <c r="O104" s="235">
        <f t="shared" si="33"/>
        <v>0</v>
      </c>
      <c r="P104" s="240">
        <f t="shared" si="33"/>
        <v>0</v>
      </c>
      <c r="Q104" s="411">
        <f t="shared" si="29"/>
        <v>3.319071697134708</v>
      </c>
      <c r="R104" s="411" t="e">
        <f t="shared" si="30"/>
        <v>#DIV/0!</v>
      </c>
      <c r="S104" s="411" t="e">
        <f aca="true" t="shared" si="34" ref="S104:S113">O104/N104</f>
        <v>#DIV/0!</v>
      </c>
      <c r="T104" s="411" t="e">
        <f aca="true" t="shared" si="35" ref="T104:T113">P104/O104</f>
        <v>#DIV/0!</v>
      </c>
    </row>
    <row r="105" spans="2:20" ht="12.75" customHeight="1" hidden="1">
      <c r="B105" s="223"/>
      <c r="C105" s="223"/>
      <c r="D105" s="223"/>
      <c r="E105" s="223"/>
      <c r="F105" s="223"/>
      <c r="G105" s="223"/>
      <c r="H105" s="236">
        <v>352</v>
      </c>
      <c r="I105" s="463" t="s">
        <v>474</v>
      </c>
      <c r="J105" s="464"/>
      <c r="K105" s="239">
        <f>'Posebni dio'!N241</f>
        <v>0</v>
      </c>
      <c r="L105" s="239">
        <f>'Posebni dio'!O241</f>
        <v>0</v>
      </c>
      <c r="M105" s="239">
        <f>'Posebni dio'!P241</f>
        <v>0</v>
      </c>
      <c r="N105" s="266">
        <f>'Posebni dio'!Q241</f>
        <v>0</v>
      </c>
      <c r="O105" s="240">
        <f>'Posebni dio'!R241</f>
        <v>0</v>
      </c>
      <c r="P105" s="240">
        <f>'Posebni dio'!S241</f>
        <v>0</v>
      </c>
      <c r="Q105" s="411" t="e">
        <f t="shared" si="29"/>
        <v>#DIV/0!</v>
      </c>
      <c r="R105" s="411" t="e">
        <f t="shared" si="30"/>
        <v>#DIV/0!</v>
      </c>
      <c r="S105" s="411" t="e">
        <f t="shared" si="34"/>
        <v>#DIV/0!</v>
      </c>
      <c r="T105" s="411" t="e">
        <f t="shared" si="35"/>
        <v>#DIV/0!</v>
      </c>
    </row>
    <row r="106" spans="2:20" ht="12.75" customHeight="1" hidden="1">
      <c r="B106" s="223"/>
      <c r="C106" s="223"/>
      <c r="D106" s="223"/>
      <c r="E106" s="223"/>
      <c r="F106" s="223"/>
      <c r="G106" s="223"/>
      <c r="H106" s="241">
        <v>36</v>
      </c>
      <c r="I106" s="241" t="s">
        <v>475</v>
      </c>
      <c r="J106" s="241"/>
      <c r="K106" s="244">
        <f aca="true" t="shared" si="36" ref="K106:P106">K107</f>
        <v>0</v>
      </c>
      <c r="L106" s="244">
        <f t="shared" si="36"/>
        <v>0</v>
      </c>
      <c r="M106" s="244">
        <f t="shared" si="36"/>
        <v>0</v>
      </c>
      <c r="N106" s="266">
        <f t="shared" si="36"/>
        <v>0</v>
      </c>
      <c r="O106" s="235">
        <f t="shared" si="36"/>
        <v>0</v>
      </c>
      <c r="P106" s="240">
        <f t="shared" si="36"/>
        <v>0</v>
      </c>
      <c r="Q106" s="411" t="e">
        <f t="shared" si="29"/>
        <v>#DIV/0!</v>
      </c>
      <c r="R106" s="411" t="e">
        <f t="shared" si="30"/>
        <v>#DIV/0!</v>
      </c>
      <c r="S106" s="411" t="e">
        <f t="shared" si="34"/>
        <v>#DIV/0!</v>
      </c>
      <c r="T106" s="411" t="e">
        <f t="shared" si="35"/>
        <v>#DIV/0!</v>
      </c>
    </row>
    <row r="107" spans="2:20" ht="12.75" hidden="1">
      <c r="B107" s="223"/>
      <c r="C107" s="223"/>
      <c r="D107" s="223"/>
      <c r="E107" s="223"/>
      <c r="F107" s="223"/>
      <c r="G107" s="223"/>
      <c r="H107" s="236">
        <v>363</v>
      </c>
      <c r="I107" s="236" t="s">
        <v>476</v>
      </c>
      <c r="J107" s="236"/>
      <c r="K107" s="239"/>
      <c r="L107" s="239"/>
      <c r="M107" s="239"/>
      <c r="N107" s="266"/>
      <c r="O107" s="240"/>
      <c r="P107" s="240"/>
      <c r="Q107" s="411" t="e">
        <f t="shared" si="29"/>
        <v>#DIV/0!</v>
      </c>
      <c r="R107" s="411" t="e">
        <f t="shared" si="30"/>
        <v>#DIV/0!</v>
      </c>
      <c r="S107" s="411" t="e">
        <f t="shared" si="34"/>
        <v>#DIV/0!</v>
      </c>
      <c r="T107" s="411" t="e">
        <f t="shared" si="35"/>
        <v>#DIV/0!</v>
      </c>
    </row>
    <row r="108" spans="2:20" ht="12.75">
      <c r="B108" s="223"/>
      <c r="C108" s="223"/>
      <c r="D108" s="223"/>
      <c r="E108" s="223"/>
      <c r="F108" s="223"/>
      <c r="G108" s="223"/>
      <c r="H108" s="241">
        <v>37</v>
      </c>
      <c r="I108" s="241" t="s">
        <v>477</v>
      </c>
      <c r="J108" s="241"/>
      <c r="K108" s="244">
        <f aca="true" t="shared" si="37" ref="K108:P108">K109</f>
        <v>648658</v>
      </c>
      <c r="L108" s="235">
        <f t="shared" si="37"/>
        <v>660000</v>
      </c>
      <c r="M108" s="235">
        <f t="shared" si="37"/>
        <v>736400</v>
      </c>
      <c r="N108" s="266">
        <f t="shared" si="37"/>
        <v>695000</v>
      </c>
      <c r="O108" s="235">
        <f t="shared" si="37"/>
        <v>745000</v>
      </c>
      <c r="P108" s="235">
        <f t="shared" si="37"/>
        <v>745000</v>
      </c>
      <c r="Q108" s="411" t="e">
        <f t="shared" si="29"/>
        <v>#DIV/0!</v>
      </c>
      <c r="R108" s="411">
        <f t="shared" si="30"/>
        <v>0.9437805540467138</v>
      </c>
      <c r="S108" s="411">
        <f t="shared" si="34"/>
        <v>1.0719424460431655</v>
      </c>
      <c r="T108" s="411">
        <f t="shared" si="35"/>
        <v>1</v>
      </c>
    </row>
    <row r="109" spans="2:20" ht="12.75">
      <c r="B109" s="223"/>
      <c r="C109" s="223"/>
      <c r="D109" s="223"/>
      <c r="E109" s="223"/>
      <c r="F109" s="223"/>
      <c r="G109" s="223"/>
      <c r="H109" s="236">
        <v>372</v>
      </c>
      <c r="I109" s="236" t="s">
        <v>478</v>
      </c>
      <c r="J109" s="236"/>
      <c r="K109" s="268">
        <f>'Posebni dio'!N488+'Posebni dio'!N498+'Posebni dio'!N536+'Posebni dio'!N544</f>
        <v>648658</v>
      </c>
      <c r="L109" s="268">
        <f>'Posebni dio'!O488+'Posebni dio'!O498+'Posebni dio'!O536+'Posebni dio'!O544</f>
        <v>660000</v>
      </c>
      <c r="M109" s="268">
        <f>'Posebni dio'!P488+'Posebni dio'!P498+'Posebni dio'!P536+'Posebni dio'!P544</f>
        <v>736400</v>
      </c>
      <c r="N109" s="268">
        <f>'Posebni dio'!Q488+'Posebni dio'!Q498+'Posebni dio'!Q536+'Posebni dio'!Q544</f>
        <v>695000</v>
      </c>
      <c r="O109" s="268">
        <f>'Posebni dio'!R488+'Posebni dio'!R498+'Posebni dio'!R536+'Posebni dio'!R544</f>
        <v>745000</v>
      </c>
      <c r="P109" s="268">
        <f>'Posebni dio'!S488+'Posebni dio'!S498+'Posebni dio'!S536+'Posebni dio'!S544</f>
        <v>745000</v>
      </c>
      <c r="Q109" s="411">
        <f t="shared" si="29"/>
        <v>1.1352669665678987</v>
      </c>
      <c r="R109" s="411">
        <f t="shared" si="30"/>
        <v>0.9437805540467138</v>
      </c>
      <c r="S109" s="411">
        <f t="shared" si="34"/>
        <v>1.0719424460431655</v>
      </c>
      <c r="T109" s="411">
        <f t="shared" si="35"/>
        <v>1</v>
      </c>
    </row>
    <row r="110" spans="2:20" ht="12.75">
      <c r="B110" s="223"/>
      <c r="C110" s="223"/>
      <c r="D110" s="223"/>
      <c r="E110" s="223"/>
      <c r="F110" s="223"/>
      <c r="G110" s="223"/>
      <c r="H110" s="241">
        <v>38</v>
      </c>
      <c r="I110" s="241" t="s">
        <v>14</v>
      </c>
      <c r="J110" s="241"/>
      <c r="K110" s="244">
        <f aca="true" t="shared" si="38" ref="K110:P110">K111+K112+K113+K114+K115</f>
        <v>422362</v>
      </c>
      <c r="L110" s="235">
        <f t="shared" si="38"/>
        <v>522000</v>
      </c>
      <c r="M110" s="235">
        <f t="shared" si="38"/>
        <v>651880</v>
      </c>
      <c r="N110" s="266">
        <f t="shared" si="38"/>
        <v>641000</v>
      </c>
      <c r="O110" s="235">
        <f t="shared" si="38"/>
        <v>775000</v>
      </c>
      <c r="P110" s="235">
        <f t="shared" si="38"/>
        <v>775000</v>
      </c>
      <c r="Q110" s="411">
        <f t="shared" si="29"/>
        <v>1.1352669665678987</v>
      </c>
      <c r="R110" s="411">
        <f t="shared" si="30"/>
        <v>0.9833098116217709</v>
      </c>
      <c r="S110" s="411">
        <f t="shared" si="34"/>
        <v>1.2090483619344774</v>
      </c>
      <c r="T110" s="411">
        <f t="shared" si="35"/>
        <v>1</v>
      </c>
    </row>
    <row r="111" spans="2:20" ht="12.75">
      <c r="B111" s="223"/>
      <c r="C111" s="223"/>
      <c r="D111" s="223"/>
      <c r="E111" s="223"/>
      <c r="F111" s="223"/>
      <c r="G111" s="223"/>
      <c r="H111" s="236">
        <v>381</v>
      </c>
      <c r="I111" s="236" t="s">
        <v>15</v>
      </c>
      <c r="J111" s="236"/>
      <c r="K111" s="240">
        <f>'Posebni dio'!N34+'Posebni dio'!N53+'Posebni dio'!N93+'Posebni dio'!N120+'Posebni dio'!N196+'Posebni dio'!N244+'Posebni dio'!N272+'Posebni dio'!N283+'Posebni dio'!N478+'Posebni dio'!N506+'Posebni dio'!N520+'Posebni dio'!N528+'Posebni dio'!N568</f>
        <v>422362</v>
      </c>
      <c r="L111" s="240">
        <f>'Posebni dio'!O34+'Posebni dio'!O53+'Posebni dio'!O93+'Posebni dio'!O120+'Posebni dio'!O196+'Posebni dio'!O244+'Posebni dio'!O272+'Posebni dio'!O283+'Posebni dio'!O478+'Posebni dio'!O506+'Posebni dio'!O520+'Posebni dio'!O528+'Posebni dio'!O568</f>
        <v>517000</v>
      </c>
      <c r="M111" s="240">
        <f>'Posebni dio'!P34+'Posebni dio'!P53+'Posebni dio'!P93+'Posebni dio'!P120+'Posebni dio'!P196+'Posebni dio'!P244+'Posebni dio'!P272+'Posebni dio'!P283+'Posebni dio'!P478+'Posebni dio'!P506+'Posebni dio'!P520+'Posebni dio'!P528+'Posebni dio'!P568</f>
        <v>641880</v>
      </c>
      <c r="N111" s="268">
        <f>'Posebni dio'!Q34+'Posebni dio'!Q53+'Posebni dio'!Q93+'Posebni dio'!Q120+'Posebni dio'!Q196+'Posebni dio'!Q244+'Posebni dio'!Q272+'Posebni dio'!Q283+'Posebni dio'!Q478+'Posebni dio'!Q506+'Posebni dio'!Q520+'Posebni dio'!Q528+'Posebni dio'!Q568</f>
        <v>636000</v>
      </c>
      <c r="O111" s="240">
        <f>'Posebni dio'!R34+'Posebni dio'!R53+'Posebni dio'!R93+'Posebni dio'!R120+'Posebni dio'!R196+'Posebni dio'!R244+'Posebni dio'!R272+'Posebni dio'!R283+'Posebni dio'!R478+'Posebni dio'!R506+'Posebni dio'!R520+'Posebni dio'!R528+'Posebni dio'!R568</f>
        <v>770000</v>
      </c>
      <c r="P111" s="240">
        <f>'Posebni dio'!S34+'Posebni dio'!S53+'Posebni dio'!S93+'Posebni dio'!S120+'Posebni dio'!S196+'Posebni dio'!S244+'Posebni dio'!S272+'Posebni dio'!S283+'Posebni dio'!S478+'Posebni dio'!S506+'Posebni dio'!S520+'Posebni dio'!S528+'Posebni dio'!S568</f>
        <v>770000</v>
      </c>
      <c r="Q111" s="411">
        <f t="shared" si="29"/>
        <v>1.5434153640715784</v>
      </c>
      <c r="R111" s="411">
        <f t="shared" si="30"/>
        <v>0.9908394092353711</v>
      </c>
      <c r="S111" s="411">
        <f t="shared" si="34"/>
        <v>1.2106918238993711</v>
      </c>
      <c r="T111" s="411">
        <f t="shared" si="35"/>
        <v>1</v>
      </c>
    </row>
    <row r="112" spans="2:20" ht="12" customHeight="1" hidden="1">
      <c r="B112" s="223"/>
      <c r="C112" s="223"/>
      <c r="D112" s="223"/>
      <c r="E112" s="223"/>
      <c r="F112" s="223"/>
      <c r="G112" s="223"/>
      <c r="H112" s="236">
        <v>382</v>
      </c>
      <c r="I112" s="236" t="s">
        <v>479</v>
      </c>
      <c r="J112" s="236"/>
      <c r="K112" s="239"/>
      <c r="L112" s="239"/>
      <c r="M112" s="239"/>
      <c r="N112" s="266"/>
      <c r="O112" s="240"/>
      <c r="P112" s="240"/>
      <c r="Q112" s="411">
        <f t="shared" si="29"/>
        <v>1.5197389916706523</v>
      </c>
      <c r="R112" s="411" t="e">
        <f t="shared" si="30"/>
        <v>#DIV/0!</v>
      </c>
      <c r="S112" s="411" t="e">
        <f t="shared" si="34"/>
        <v>#DIV/0!</v>
      </c>
      <c r="T112" s="411" t="e">
        <f t="shared" si="35"/>
        <v>#DIV/0!</v>
      </c>
    </row>
    <row r="113" spans="2:20" ht="12.75">
      <c r="B113" s="223"/>
      <c r="C113" s="223"/>
      <c r="D113" s="223"/>
      <c r="E113" s="223"/>
      <c r="F113" s="223"/>
      <c r="G113" s="223"/>
      <c r="H113" s="236">
        <v>383</v>
      </c>
      <c r="I113" s="236" t="s">
        <v>480</v>
      </c>
      <c r="J113" s="236"/>
      <c r="K113" s="239">
        <f>'Posebni dio'!N218</f>
        <v>0</v>
      </c>
      <c r="L113" s="239">
        <f>'Posebni dio'!O218</f>
        <v>5000</v>
      </c>
      <c r="M113" s="239">
        <f>'Posebni dio'!P218</f>
        <v>10000</v>
      </c>
      <c r="N113" s="329">
        <f>'Posebni dio'!Q218</f>
        <v>5000</v>
      </c>
      <c r="O113" s="239">
        <f>'Posebni dio'!R218</f>
        <v>5000</v>
      </c>
      <c r="P113" s="239">
        <f>'Posebni dio'!S218</f>
        <v>5000</v>
      </c>
      <c r="Q113" s="411" t="e">
        <f t="shared" si="29"/>
        <v>#DIV/0!</v>
      </c>
      <c r="R113" s="411">
        <f t="shared" si="30"/>
        <v>0.5</v>
      </c>
      <c r="S113" s="411">
        <f t="shared" si="34"/>
        <v>1</v>
      </c>
      <c r="T113" s="411">
        <f t="shared" si="35"/>
        <v>1</v>
      </c>
    </row>
    <row r="114" spans="2:20" ht="12.75" hidden="1">
      <c r="B114" s="223"/>
      <c r="C114" s="223"/>
      <c r="D114" s="223"/>
      <c r="E114" s="223"/>
      <c r="F114" s="223"/>
      <c r="G114" s="223"/>
      <c r="H114" s="236">
        <v>385</v>
      </c>
      <c r="I114" s="236" t="s">
        <v>481</v>
      </c>
      <c r="J114" s="236"/>
      <c r="K114" s="239"/>
      <c r="L114" s="239"/>
      <c r="M114" s="239"/>
      <c r="N114" s="266"/>
      <c r="O114" s="240"/>
      <c r="P114" s="240"/>
      <c r="Q114" s="393"/>
      <c r="R114" s="393"/>
      <c r="S114" s="393"/>
      <c r="T114" s="393"/>
    </row>
    <row r="115" spans="2:20" ht="12.75" hidden="1">
      <c r="B115" s="223"/>
      <c r="C115" s="223"/>
      <c r="D115" s="223"/>
      <c r="E115" s="223"/>
      <c r="F115" s="223"/>
      <c r="G115" s="223"/>
      <c r="H115" s="236">
        <v>386</v>
      </c>
      <c r="I115" s="236" t="s">
        <v>482</v>
      </c>
      <c r="J115" s="236"/>
      <c r="K115" s="239"/>
      <c r="L115" s="239"/>
      <c r="M115" s="239"/>
      <c r="N115" s="266"/>
      <c r="O115" s="240"/>
      <c r="P115" s="240"/>
      <c r="Q115" s="393"/>
      <c r="R115" s="393"/>
      <c r="S115" s="393"/>
      <c r="T115" s="393"/>
    </row>
    <row r="116" spans="1:20" ht="12.75">
      <c r="A116" s="261"/>
      <c r="B116" s="262"/>
      <c r="C116" s="262"/>
      <c r="D116" s="262"/>
      <c r="E116" s="262"/>
      <c r="F116" s="262"/>
      <c r="G116" s="262"/>
      <c r="H116" s="263">
        <v>4</v>
      </c>
      <c r="I116" s="263" t="s">
        <v>483</v>
      </c>
      <c r="J116" s="263"/>
      <c r="K116" s="264">
        <f aca="true" t="shared" si="39" ref="K116:P116">K117+K119+K125</f>
        <v>923368</v>
      </c>
      <c r="L116" s="264">
        <f t="shared" si="39"/>
        <v>4445500</v>
      </c>
      <c r="M116" s="264">
        <f t="shared" si="39"/>
        <v>982400</v>
      </c>
      <c r="N116" s="265">
        <f t="shared" si="39"/>
        <v>2219500</v>
      </c>
      <c r="O116" s="264">
        <f t="shared" si="39"/>
        <v>2094000</v>
      </c>
      <c r="P116" s="264">
        <f t="shared" si="39"/>
        <v>2094000</v>
      </c>
      <c r="Q116" s="410">
        <f>M116/K116</f>
        <v>1.0639311737032255</v>
      </c>
      <c r="R116" s="410">
        <f>N116/M116</f>
        <v>2.259263029315961</v>
      </c>
      <c r="S116" s="410">
        <f>O116/N116</f>
        <v>0.9434557332732597</v>
      </c>
      <c r="T116" s="410">
        <f>P116/O116</f>
        <v>1</v>
      </c>
    </row>
    <row r="117" spans="2:20" ht="12.75">
      <c r="B117" s="223"/>
      <c r="C117" s="223"/>
      <c r="D117" s="223"/>
      <c r="E117" s="223"/>
      <c r="F117" s="223"/>
      <c r="G117" s="223"/>
      <c r="H117" s="241">
        <v>41</v>
      </c>
      <c r="I117" s="241" t="s">
        <v>484</v>
      </c>
      <c r="J117" s="241"/>
      <c r="K117" s="244">
        <f aca="true" t="shared" si="40" ref="K117:P117">K118</f>
        <v>0</v>
      </c>
      <c r="L117" s="244">
        <f t="shared" si="40"/>
        <v>0</v>
      </c>
      <c r="M117" s="244">
        <f t="shared" si="40"/>
        <v>3900</v>
      </c>
      <c r="N117" s="235">
        <f t="shared" si="40"/>
        <v>0</v>
      </c>
      <c r="O117" s="235">
        <f t="shared" si="40"/>
        <v>0</v>
      </c>
      <c r="P117" s="235">
        <f t="shared" si="40"/>
        <v>0</v>
      </c>
      <c r="Q117" s="390" t="e">
        <f>M117/K117</f>
        <v>#DIV/0!</v>
      </c>
      <c r="R117" s="390" t="e">
        <f>N117/L117</f>
        <v>#DIV/0!</v>
      </c>
      <c r="S117" s="390">
        <f>O117/M117</f>
        <v>0</v>
      </c>
      <c r="T117" s="390" t="e">
        <f>P117/O117</f>
        <v>#DIV/0!</v>
      </c>
    </row>
    <row r="118" spans="2:20" ht="12.75">
      <c r="B118" s="223"/>
      <c r="C118" s="223"/>
      <c r="D118" s="223"/>
      <c r="E118" s="223"/>
      <c r="F118" s="223"/>
      <c r="G118" s="223"/>
      <c r="H118" s="236">
        <v>411</v>
      </c>
      <c r="I118" s="236" t="s">
        <v>612</v>
      </c>
      <c r="J118" s="236"/>
      <c r="K118" s="239">
        <f>'Posebni dio'!N408</f>
        <v>0</v>
      </c>
      <c r="L118" s="239">
        <f>'Posebni dio'!O408</f>
        <v>0</v>
      </c>
      <c r="M118" s="239">
        <f>'Posebni dio'!P408</f>
        <v>3900</v>
      </c>
      <c r="N118" s="266"/>
      <c r="O118" s="240"/>
      <c r="P118" s="240"/>
      <c r="Q118" s="393" t="e">
        <f>M118/K118</f>
        <v>#DIV/0!</v>
      </c>
      <c r="R118" s="393" t="e">
        <f>N118/L118</f>
        <v>#DIV/0!</v>
      </c>
      <c r="S118" s="393">
        <f>O118/M118</f>
        <v>0</v>
      </c>
      <c r="T118" s="393" t="e">
        <f>P118/O118</f>
        <v>#DIV/0!</v>
      </c>
    </row>
    <row r="119" spans="2:20" ht="12.75">
      <c r="B119" s="223"/>
      <c r="C119" s="223"/>
      <c r="D119" s="223"/>
      <c r="E119" s="223"/>
      <c r="F119" s="223"/>
      <c r="G119" s="223"/>
      <c r="H119" s="241">
        <v>42</v>
      </c>
      <c r="I119" s="241" t="s">
        <v>486</v>
      </c>
      <c r="J119" s="241"/>
      <c r="K119" s="244">
        <f aca="true" t="shared" si="41" ref="K119:P119">K120+K121+K122+K123+K124</f>
        <v>923368</v>
      </c>
      <c r="L119" s="235">
        <f t="shared" si="41"/>
        <v>4445500</v>
      </c>
      <c r="M119" s="235">
        <f t="shared" si="41"/>
        <v>978500</v>
      </c>
      <c r="N119" s="266">
        <f t="shared" si="41"/>
        <v>2219500</v>
      </c>
      <c r="O119" s="235">
        <f t="shared" si="41"/>
        <v>2094000</v>
      </c>
      <c r="P119" s="266">
        <f t="shared" si="41"/>
        <v>2094000</v>
      </c>
      <c r="Q119" s="411">
        <f>M119/K119</f>
        <v>1.0597075055665781</v>
      </c>
      <c r="R119" s="411">
        <f>N119/M119</f>
        <v>2.2682677567705674</v>
      </c>
      <c r="S119" s="411">
        <f aca="true" t="shared" si="42" ref="S119:T126">O119/N119</f>
        <v>0.9434557332732597</v>
      </c>
      <c r="T119" s="411">
        <f t="shared" si="42"/>
        <v>1</v>
      </c>
    </row>
    <row r="120" spans="2:20" ht="12.75">
      <c r="B120" s="223"/>
      <c r="C120" s="223"/>
      <c r="D120" s="223"/>
      <c r="E120" s="223"/>
      <c r="F120" s="223"/>
      <c r="G120" s="223"/>
      <c r="H120" s="236">
        <v>421</v>
      </c>
      <c r="I120" s="236" t="s">
        <v>16</v>
      </c>
      <c r="J120" s="236"/>
      <c r="K120" s="240">
        <f>'Posebni dio'!N253+'Posebni dio'!N313+'Posebni dio'!N399+'Posebni dio'!N411+'Posebni dio'!N439</f>
        <v>854204</v>
      </c>
      <c r="L120" s="240">
        <f>'Posebni dio'!O226+'Posebni dio'!O253+'Posebni dio'!O313+'Posebni dio'!O399+'Posebni dio'!O411+'Posebni dio'!O439</f>
        <v>4146000</v>
      </c>
      <c r="M120" s="240">
        <f>'Posebni dio'!P226+'Posebni dio'!P253+'Posebni dio'!P313+'Posebni dio'!P399+'Posebni dio'!P411+'Posebni dio'!P439</f>
        <v>641000</v>
      </c>
      <c r="N120" s="268">
        <f>'Posebni dio'!Q226+'Posebni dio'!Q253+'Posebni dio'!Q313+'Posebni dio'!Q399+'Posebni dio'!Q411+'Posebni dio'!Q439</f>
        <v>1240000</v>
      </c>
      <c r="O120" s="240">
        <f>'Posebni dio'!R226+'Posebni dio'!R253+'Posebni dio'!R313+'Posebni dio'!R399+'Posebni dio'!R411+'Posebni dio'!R439</f>
        <v>1570000</v>
      </c>
      <c r="P120" s="240">
        <f>'Posebni dio'!S226+'Posebni dio'!S253+'Posebni dio'!S313+'Posebni dio'!S399+'Posebni dio'!S411+'Posebni dio'!S439</f>
        <v>1570000</v>
      </c>
      <c r="Q120" s="411">
        <f aca="true" t="shared" si="43" ref="Q120:Q126">M120/K120</f>
        <v>0.750406226147384</v>
      </c>
      <c r="R120" s="411">
        <f aca="true" t="shared" si="44" ref="R120:R126">N120/M120</f>
        <v>1.9344773790951637</v>
      </c>
      <c r="S120" s="411">
        <f t="shared" si="42"/>
        <v>1.2661290322580645</v>
      </c>
      <c r="T120" s="411">
        <f t="shared" si="42"/>
        <v>1</v>
      </c>
    </row>
    <row r="121" spans="2:20" ht="12.75">
      <c r="B121" s="223"/>
      <c r="C121" s="223"/>
      <c r="D121" s="223"/>
      <c r="E121" s="223"/>
      <c r="F121" s="223"/>
      <c r="G121" s="223"/>
      <c r="H121" s="236">
        <v>422</v>
      </c>
      <c r="I121" s="236" t="s">
        <v>17</v>
      </c>
      <c r="J121" s="236"/>
      <c r="K121" s="240">
        <f>'Posebni dio'!N228+'Posebni dio'!N341+'Posebni dio'!N376</f>
        <v>18290</v>
      </c>
      <c r="L121" s="240">
        <f>'Posebni dio'!O228+'Posebni dio'!O287+'Posebni dio'!O341+'Posebni dio'!O376</f>
        <v>39500</v>
      </c>
      <c r="M121" s="240">
        <f>'Posebni dio'!P228+'Posebni dio'!P287+'Posebni dio'!P341+'Posebni dio'!P376</f>
        <v>127500</v>
      </c>
      <c r="N121" s="268">
        <f>'Posebni dio'!Q228+'Posebni dio'!Q287+'Posebni dio'!Q341+'Posebni dio'!Q376</f>
        <v>139500</v>
      </c>
      <c r="O121" s="240">
        <f>'Posebni dio'!R228+'Posebni dio'!R287+'Posebni dio'!R341+'Posebni dio'!R376</f>
        <v>259000</v>
      </c>
      <c r="P121" s="240">
        <f>'Posebni dio'!S228+'Posebni dio'!S287+'Posebni dio'!S341+'Posebni dio'!S376</f>
        <v>259000</v>
      </c>
      <c r="Q121" s="411">
        <f t="shared" si="43"/>
        <v>6.971022416621104</v>
      </c>
      <c r="R121" s="411">
        <f t="shared" si="44"/>
        <v>1.0941176470588236</v>
      </c>
      <c r="S121" s="411">
        <f t="shared" si="42"/>
        <v>1.8566308243727598</v>
      </c>
      <c r="T121" s="411">
        <f t="shared" si="42"/>
        <v>1</v>
      </c>
    </row>
    <row r="122" spans="2:20" ht="12.75">
      <c r="B122" s="223"/>
      <c r="C122" s="223"/>
      <c r="D122" s="223"/>
      <c r="E122" s="223"/>
      <c r="F122" s="223"/>
      <c r="G122" s="223"/>
      <c r="H122" s="236">
        <v>423</v>
      </c>
      <c r="I122" s="236" t="s">
        <v>18</v>
      </c>
      <c r="J122" s="236"/>
      <c r="K122" s="239">
        <f>'Posebni dio'!N573+'Posebni dio'!N382</f>
        <v>0</v>
      </c>
      <c r="L122" s="239">
        <f>'Posebni dio'!O573+'Posebni dio'!O382</f>
        <v>0</v>
      </c>
      <c r="M122" s="239">
        <f>'Posebni dio'!P573+'Posebni dio'!P382</f>
        <v>0</v>
      </c>
      <c r="N122" s="329">
        <f>'Posebni dio'!Q573+'Posebni dio'!Q382</f>
        <v>0</v>
      </c>
      <c r="O122" s="239">
        <f>'Posebni dio'!R573+'Posebni dio'!R382</f>
        <v>0</v>
      </c>
      <c r="P122" s="239">
        <f>'Posebni dio'!S573+'Posebni dio'!S382</f>
        <v>0</v>
      </c>
      <c r="Q122" s="411" t="e">
        <f t="shared" si="43"/>
        <v>#DIV/0!</v>
      </c>
      <c r="R122" s="411" t="e">
        <f t="shared" si="44"/>
        <v>#DIV/0!</v>
      </c>
      <c r="S122" s="411" t="e">
        <f t="shared" si="42"/>
        <v>#DIV/0!</v>
      </c>
      <c r="T122" s="411" t="e">
        <f t="shared" si="42"/>
        <v>#DIV/0!</v>
      </c>
    </row>
    <row r="123" spans="2:20" ht="12.75" hidden="1">
      <c r="B123" s="223"/>
      <c r="C123" s="223"/>
      <c r="D123" s="223"/>
      <c r="E123" s="223"/>
      <c r="F123" s="223"/>
      <c r="G123" s="223"/>
      <c r="H123" s="236">
        <v>424</v>
      </c>
      <c r="I123" s="236" t="s">
        <v>487</v>
      </c>
      <c r="J123" s="236"/>
      <c r="K123" s="239"/>
      <c r="L123" s="239"/>
      <c r="M123" s="239"/>
      <c r="N123" s="266"/>
      <c r="O123" s="240"/>
      <c r="P123" s="240"/>
      <c r="Q123" s="411" t="e">
        <f t="shared" si="43"/>
        <v>#DIV/0!</v>
      </c>
      <c r="R123" s="411" t="e">
        <f t="shared" si="44"/>
        <v>#DIV/0!</v>
      </c>
      <c r="S123" s="411" t="e">
        <f t="shared" si="42"/>
        <v>#DIV/0!</v>
      </c>
      <c r="T123" s="411" t="e">
        <f t="shared" si="42"/>
        <v>#DIV/0!</v>
      </c>
    </row>
    <row r="124" spans="2:20" ht="12.75">
      <c r="B124" s="223"/>
      <c r="C124" s="223"/>
      <c r="D124" s="223"/>
      <c r="E124" s="223"/>
      <c r="F124" s="223"/>
      <c r="G124" s="223"/>
      <c r="H124" s="236">
        <v>426</v>
      </c>
      <c r="I124" s="236" t="s">
        <v>485</v>
      </c>
      <c r="J124" s="236"/>
      <c r="K124" s="240">
        <f>'Posebni dio'!N232+'Posebni dio'!N263+'Posebni dio'!N401+'Posebni dio'!N455</f>
        <v>50874</v>
      </c>
      <c r="L124" s="240">
        <f>'Posebni dio'!O232+'Posebni dio'!O263+'Posebni dio'!O401+'Posebni dio'!O455</f>
        <v>260000</v>
      </c>
      <c r="M124" s="240">
        <f>'Posebni dio'!P232+'Posebni dio'!P263+'Posebni dio'!P401+'Posebni dio'!P455+'Posebni dio'!P255</f>
        <v>210000</v>
      </c>
      <c r="N124" s="268">
        <f>'Posebni dio'!Q232+'Posebni dio'!Q263+'Posebni dio'!Q401+'Posebni dio'!Q455</f>
        <v>840000</v>
      </c>
      <c r="O124" s="240">
        <f>'Posebni dio'!R232+'Posebni dio'!R263+'Posebni dio'!R401+'Posebni dio'!R455</f>
        <v>265000</v>
      </c>
      <c r="P124" s="240">
        <f>'Posebni dio'!S232+'Posebni dio'!S263+'Posebni dio'!S401+'Posebni dio'!S455</f>
        <v>265000</v>
      </c>
      <c r="Q124" s="411">
        <f t="shared" si="43"/>
        <v>4.127845264771789</v>
      </c>
      <c r="R124" s="411">
        <f t="shared" si="44"/>
        <v>4</v>
      </c>
      <c r="S124" s="411">
        <f t="shared" si="42"/>
        <v>0.31547619047619047</v>
      </c>
      <c r="T124" s="411">
        <f t="shared" si="42"/>
        <v>1</v>
      </c>
    </row>
    <row r="125" spans="2:20" ht="12.75">
      <c r="B125" s="223"/>
      <c r="C125" s="223"/>
      <c r="D125" s="223"/>
      <c r="E125" s="223"/>
      <c r="F125" s="223"/>
      <c r="G125" s="223"/>
      <c r="H125" s="241">
        <v>45</v>
      </c>
      <c r="I125" s="241" t="s">
        <v>488</v>
      </c>
      <c r="J125" s="241"/>
      <c r="K125" s="244">
        <f aca="true" t="shared" si="45" ref="K125:P125">K126</f>
        <v>0</v>
      </c>
      <c r="L125" s="244">
        <f t="shared" si="45"/>
        <v>0</v>
      </c>
      <c r="M125" s="244">
        <f t="shared" si="45"/>
        <v>0</v>
      </c>
      <c r="N125" s="266">
        <f t="shared" si="45"/>
        <v>0</v>
      </c>
      <c r="O125" s="235">
        <f t="shared" si="45"/>
        <v>0</v>
      </c>
      <c r="P125" s="240">
        <f t="shared" si="45"/>
        <v>0</v>
      </c>
      <c r="Q125" s="411" t="e">
        <f t="shared" si="43"/>
        <v>#DIV/0!</v>
      </c>
      <c r="R125" s="411" t="e">
        <f t="shared" si="44"/>
        <v>#DIV/0!</v>
      </c>
      <c r="S125" s="411" t="e">
        <f t="shared" si="42"/>
        <v>#DIV/0!</v>
      </c>
      <c r="T125" s="411" t="e">
        <f t="shared" si="42"/>
        <v>#DIV/0!</v>
      </c>
    </row>
    <row r="126" spans="2:20" ht="12.75">
      <c r="B126" s="223"/>
      <c r="C126" s="223"/>
      <c r="D126" s="223"/>
      <c r="E126" s="223"/>
      <c r="F126" s="223"/>
      <c r="G126" s="223"/>
      <c r="H126" s="236">
        <v>451</v>
      </c>
      <c r="I126" s="236" t="s">
        <v>542</v>
      </c>
      <c r="J126" s="236"/>
      <c r="K126" s="239">
        <f>'Posebni dio'!N385</f>
        <v>0</v>
      </c>
      <c r="L126" s="239">
        <f>'Posebni dio'!O385</f>
        <v>0</v>
      </c>
      <c r="M126" s="239">
        <f>'Posebni dio'!P385</f>
        <v>0</v>
      </c>
      <c r="N126" s="239">
        <f>'Posebni dio'!Q385</f>
        <v>0</v>
      </c>
      <c r="O126" s="239">
        <f>'Posebni dio'!R385</f>
        <v>0</v>
      </c>
      <c r="P126" s="239">
        <f>'Posebni dio'!S385</f>
        <v>0</v>
      </c>
      <c r="Q126" s="411" t="e">
        <f t="shared" si="43"/>
        <v>#DIV/0!</v>
      </c>
      <c r="R126" s="411" t="e">
        <f t="shared" si="44"/>
        <v>#DIV/0!</v>
      </c>
      <c r="S126" s="411" t="e">
        <f t="shared" si="42"/>
        <v>#DIV/0!</v>
      </c>
      <c r="T126" s="411" t="e">
        <f t="shared" si="42"/>
        <v>#DIV/0!</v>
      </c>
    </row>
    <row r="127" spans="1:20" ht="12.75">
      <c r="A127" s="260"/>
      <c r="B127" s="227"/>
      <c r="C127" s="227"/>
      <c r="D127" s="227"/>
      <c r="E127" s="227"/>
      <c r="F127" s="227"/>
      <c r="G127" s="227"/>
      <c r="H127" s="227" t="s">
        <v>423</v>
      </c>
      <c r="I127" s="227"/>
      <c r="J127" s="227"/>
      <c r="K127" s="227"/>
      <c r="L127" s="227"/>
      <c r="M127" s="227"/>
      <c r="N127" s="332"/>
      <c r="O127" s="259"/>
      <c r="P127" s="227"/>
      <c r="Q127" s="412"/>
      <c r="R127" s="412"/>
      <c r="S127" s="412"/>
      <c r="T127" s="412"/>
    </row>
    <row r="128" spans="1:20" ht="12.75">
      <c r="A128" s="261"/>
      <c r="B128" s="262"/>
      <c r="C128" s="262"/>
      <c r="D128" s="262"/>
      <c r="E128" s="262"/>
      <c r="F128" s="262"/>
      <c r="G128" s="262"/>
      <c r="H128" s="270">
        <v>8</v>
      </c>
      <c r="I128" s="270" t="s">
        <v>489</v>
      </c>
      <c r="J128" s="270"/>
      <c r="K128" s="270">
        <f>K129</f>
        <v>0</v>
      </c>
      <c r="L128" s="270">
        <f aca="true" t="shared" si="46" ref="L128:P129">L129</f>
        <v>0</v>
      </c>
      <c r="M128" s="270">
        <f t="shared" si="46"/>
        <v>0</v>
      </c>
      <c r="N128" s="265">
        <f t="shared" si="46"/>
        <v>0</v>
      </c>
      <c r="O128" s="271">
        <f t="shared" si="46"/>
        <v>0</v>
      </c>
      <c r="P128" s="270">
        <f t="shared" si="46"/>
        <v>0</v>
      </c>
      <c r="Q128" s="413" t="e">
        <f>M128/K128</f>
        <v>#DIV/0!</v>
      </c>
      <c r="R128" s="413" t="e">
        <f aca="true" t="shared" si="47" ref="R128:T129">N128/M128</f>
        <v>#DIV/0!</v>
      </c>
      <c r="S128" s="413" t="e">
        <f t="shared" si="47"/>
        <v>#DIV/0!</v>
      </c>
      <c r="T128" s="413" t="e">
        <f t="shared" si="47"/>
        <v>#DIV/0!</v>
      </c>
    </row>
    <row r="129" spans="2:20" ht="12.75">
      <c r="B129" s="223"/>
      <c r="C129" s="223"/>
      <c r="D129" s="223"/>
      <c r="E129" s="223"/>
      <c r="F129" s="223"/>
      <c r="G129" s="223"/>
      <c r="H129" s="241">
        <v>84</v>
      </c>
      <c r="I129" s="241" t="s">
        <v>490</v>
      </c>
      <c r="J129" s="241"/>
      <c r="K129" s="236">
        <f>K130</f>
        <v>0</v>
      </c>
      <c r="L129" s="236">
        <f t="shared" si="46"/>
        <v>0</v>
      </c>
      <c r="M129" s="236">
        <f t="shared" si="46"/>
        <v>0</v>
      </c>
      <c r="N129" s="266">
        <f t="shared" si="46"/>
        <v>0</v>
      </c>
      <c r="O129" s="240">
        <f t="shared" si="46"/>
        <v>0</v>
      </c>
      <c r="P129" s="272">
        <f t="shared" si="46"/>
        <v>0</v>
      </c>
      <c r="Q129" s="393" t="e">
        <f>M129/K129</f>
        <v>#DIV/0!</v>
      </c>
      <c r="R129" s="393" t="e">
        <f t="shared" si="47"/>
        <v>#DIV/0!</v>
      </c>
      <c r="S129" s="393" t="e">
        <f t="shared" si="47"/>
        <v>#DIV/0!</v>
      </c>
      <c r="T129" s="393" t="e">
        <f t="shared" si="47"/>
        <v>#DIV/0!</v>
      </c>
    </row>
    <row r="130" spans="2:20" ht="27.75" customHeight="1">
      <c r="B130" s="223"/>
      <c r="C130" s="223"/>
      <c r="D130" s="223"/>
      <c r="E130" s="223"/>
      <c r="F130" s="223"/>
      <c r="G130" s="223"/>
      <c r="H130" s="236">
        <v>844</v>
      </c>
      <c r="I130" s="467" t="s">
        <v>572</v>
      </c>
      <c r="J130" s="468"/>
      <c r="K130" s="236"/>
      <c r="L130" s="236"/>
      <c r="M130" s="236"/>
      <c r="N130" s="266"/>
      <c r="O130" s="240"/>
      <c r="P130" s="272"/>
      <c r="Q130" s="393"/>
      <c r="R130" s="393"/>
      <c r="S130" s="393"/>
      <c r="T130" s="393"/>
    </row>
    <row r="131" spans="1:20" ht="12.75">
      <c r="A131" s="261"/>
      <c r="B131" s="262"/>
      <c r="C131" s="262"/>
      <c r="D131" s="262"/>
      <c r="E131" s="262"/>
      <c r="F131" s="262"/>
      <c r="G131" s="262"/>
      <c r="H131" s="273">
        <v>5</v>
      </c>
      <c r="I131" s="273" t="s">
        <v>425</v>
      </c>
      <c r="J131" s="273"/>
      <c r="K131" s="265">
        <f>K132</f>
        <v>0</v>
      </c>
      <c r="L131" s="265">
        <f aca="true" t="shared" si="48" ref="L131:P132">L132</f>
        <v>0</v>
      </c>
      <c r="M131" s="265">
        <f t="shared" si="48"/>
        <v>0</v>
      </c>
      <c r="N131" s="273">
        <f t="shared" si="48"/>
        <v>0</v>
      </c>
      <c r="O131" s="273">
        <f t="shared" si="48"/>
        <v>0</v>
      </c>
      <c r="P131" s="273">
        <f t="shared" si="48"/>
        <v>0</v>
      </c>
      <c r="Q131" s="395" t="e">
        <f>M131/K131</f>
        <v>#DIV/0!</v>
      </c>
      <c r="R131" s="395" t="e">
        <f aca="true" t="shared" si="49" ref="R131:T135">N131/M131</f>
        <v>#DIV/0!</v>
      </c>
      <c r="S131" s="395" t="e">
        <f t="shared" si="49"/>
        <v>#DIV/0!</v>
      </c>
      <c r="T131" s="395" t="e">
        <f t="shared" si="49"/>
        <v>#DIV/0!</v>
      </c>
    </row>
    <row r="132" spans="2:20" ht="12.75">
      <c r="B132" s="223"/>
      <c r="C132" s="223"/>
      <c r="D132" s="223"/>
      <c r="E132" s="223"/>
      <c r="F132" s="223"/>
      <c r="G132" s="223"/>
      <c r="H132" s="241">
        <v>51</v>
      </c>
      <c r="I132" s="241" t="s">
        <v>491</v>
      </c>
      <c r="J132" s="241"/>
      <c r="K132" s="239">
        <f>K133</f>
        <v>0</v>
      </c>
      <c r="L132" s="239">
        <f t="shared" si="48"/>
        <v>0</v>
      </c>
      <c r="M132" s="239">
        <f t="shared" si="48"/>
        <v>0</v>
      </c>
      <c r="N132" s="267">
        <f t="shared" si="48"/>
        <v>0</v>
      </c>
      <c r="O132" s="236">
        <f t="shared" si="48"/>
        <v>0</v>
      </c>
      <c r="P132" s="236">
        <f t="shared" si="48"/>
        <v>0</v>
      </c>
      <c r="Q132" s="414" t="e">
        <f>M132/K132</f>
        <v>#DIV/0!</v>
      </c>
      <c r="R132" s="414" t="e">
        <f t="shared" si="49"/>
        <v>#DIV/0!</v>
      </c>
      <c r="S132" s="414" t="e">
        <f t="shared" si="49"/>
        <v>#DIV/0!</v>
      </c>
      <c r="T132" s="414" t="e">
        <f t="shared" si="49"/>
        <v>#DIV/0!</v>
      </c>
    </row>
    <row r="133" spans="2:20" ht="12.75">
      <c r="B133" s="223"/>
      <c r="C133" s="223"/>
      <c r="D133" s="223"/>
      <c r="E133" s="223"/>
      <c r="F133" s="223"/>
      <c r="G133" s="223"/>
      <c r="H133" s="236">
        <v>514</v>
      </c>
      <c r="I133" s="236" t="s">
        <v>573</v>
      </c>
      <c r="J133" s="236"/>
      <c r="K133" s="239">
        <f>'Posebni dio'!N203</f>
        <v>0</v>
      </c>
      <c r="L133" s="239">
        <f>'Posebni dio'!O203</f>
        <v>0</v>
      </c>
      <c r="M133" s="239">
        <f>'Posebni dio'!P203</f>
        <v>0</v>
      </c>
      <c r="N133" s="267">
        <f>'Posebni dio'!Q203</f>
        <v>0</v>
      </c>
      <c r="O133" s="236">
        <f>'Posebni dio'!R203</f>
        <v>0</v>
      </c>
      <c r="P133" s="236">
        <f>'Posebni dio'!S203</f>
        <v>0</v>
      </c>
      <c r="Q133" s="414" t="e">
        <f>M133/K133</f>
        <v>#DIV/0!</v>
      </c>
      <c r="R133" s="414" t="e">
        <f t="shared" si="49"/>
        <v>#DIV/0!</v>
      </c>
      <c r="S133" s="414" t="e">
        <f t="shared" si="49"/>
        <v>#DIV/0!</v>
      </c>
      <c r="T133" s="414" t="e">
        <f t="shared" si="49"/>
        <v>#DIV/0!</v>
      </c>
    </row>
    <row r="134" spans="2:20" ht="12.75">
      <c r="B134" s="223"/>
      <c r="C134" s="223"/>
      <c r="D134" s="223"/>
      <c r="E134" s="223"/>
      <c r="F134" s="223"/>
      <c r="G134" s="223"/>
      <c r="H134" s="447">
        <v>54</v>
      </c>
      <c r="I134" s="447" t="s">
        <v>574</v>
      </c>
      <c r="J134" s="447"/>
      <c r="K134" s="331">
        <f aca="true" t="shared" si="50" ref="K134:P134">K135</f>
        <v>0</v>
      </c>
      <c r="L134" s="331">
        <f t="shared" si="50"/>
        <v>0</v>
      </c>
      <c r="M134" s="331">
        <f t="shared" si="50"/>
        <v>0</v>
      </c>
      <c r="N134" s="331">
        <f t="shared" si="50"/>
        <v>0</v>
      </c>
      <c r="O134" s="331">
        <f t="shared" si="50"/>
        <v>0</v>
      </c>
      <c r="P134" s="331">
        <f t="shared" si="50"/>
        <v>0</v>
      </c>
      <c r="Q134" s="414" t="e">
        <f>M134/K134</f>
        <v>#DIV/0!</v>
      </c>
      <c r="R134" s="414" t="e">
        <f t="shared" si="49"/>
        <v>#DIV/0!</v>
      </c>
      <c r="S134" s="414" t="e">
        <f t="shared" si="49"/>
        <v>#DIV/0!</v>
      </c>
      <c r="T134" s="414" t="e">
        <f t="shared" si="49"/>
        <v>#DIV/0!</v>
      </c>
    </row>
    <row r="135" spans="2:20" ht="27" customHeight="1">
      <c r="B135" s="223"/>
      <c r="C135" s="223"/>
      <c r="D135" s="223"/>
      <c r="E135" s="223"/>
      <c r="F135" s="223"/>
      <c r="G135" s="223"/>
      <c r="H135" s="236">
        <v>544</v>
      </c>
      <c r="I135" s="465" t="s">
        <v>575</v>
      </c>
      <c r="J135" s="466"/>
      <c r="K135" s="239">
        <v>0</v>
      </c>
      <c r="L135" s="239">
        <v>0</v>
      </c>
      <c r="M135" s="239">
        <v>0</v>
      </c>
      <c r="N135" s="267">
        <v>0</v>
      </c>
      <c r="O135" s="236">
        <v>0</v>
      </c>
      <c r="P135" s="236">
        <v>0</v>
      </c>
      <c r="Q135" s="414" t="e">
        <f>M135/K135</f>
        <v>#DIV/0!</v>
      </c>
      <c r="R135" s="414" t="e">
        <f t="shared" si="49"/>
        <v>#DIV/0!</v>
      </c>
      <c r="S135" s="414" t="e">
        <f t="shared" si="49"/>
        <v>#DIV/0!</v>
      </c>
      <c r="T135" s="414" t="e">
        <f t="shared" si="49"/>
        <v>#DIV/0!</v>
      </c>
    </row>
    <row r="136" spans="1:20" ht="12.75">
      <c r="A136" s="260"/>
      <c r="B136" s="227"/>
      <c r="C136" s="227"/>
      <c r="D136" s="227"/>
      <c r="E136" s="227"/>
      <c r="F136" s="227"/>
      <c r="G136" s="227"/>
      <c r="H136" s="228" t="s">
        <v>492</v>
      </c>
      <c r="I136" s="228"/>
      <c r="J136" s="228"/>
      <c r="K136" s="228"/>
      <c r="L136" s="228"/>
      <c r="M136" s="228"/>
      <c r="N136" s="328"/>
      <c r="O136" s="229"/>
      <c r="P136" s="228"/>
      <c r="Q136" s="415"/>
      <c r="R136" s="415"/>
      <c r="S136" s="415"/>
      <c r="T136" s="415"/>
    </row>
    <row r="137" spans="1:20" ht="12.75">
      <c r="A137" s="261"/>
      <c r="B137" s="262"/>
      <c r="C137" s="262"/>
      <c r="D137" s="262"/>
      <c r="E137" s="262"/>
      <c r="F137" s="262"/>
      <c r="G137" s="262"/>
      <c r="H137" s="270">
        <v>9</v>
      </c>
      <c r="I137" s="274" t="s">
        <v>428</v>
      </c>
      <c r="J137" s="275"/>
      <c r="K137" s="271">
        <f>K138</f>
        <v>0</v>
      </c>
      <c r="L137" s="270">
        <f aca="true" t="shared" si="51" ref="L137:T138">L138</f>
        <v>0</v>
      </c>
      <c r="M137" s="270">
        <f t="shared" si="51"/>
        <v>0</v>
      </c>
      <c r="N137" s="265">
        <f t="shared" si="51"/>
        <v>0</v>
      </c>
      <c r="O137" s="271">
        <f t="shared" si="51"/>
        <v>0</v>
      </c>
      <c r="P137" s="270">
        <f t="shared" si="51"/>
        <v>0</v>
      </c>
      <c r="Q137" s="413" t="e">
        <f>M137/K138</f>
        <v>#DIV/0!</v>
      </c>
      <c r="R137" s="413" t="e">
        <f>N137/M138</f>
        <v>#DIV/0!</v>
      </c>
      <c r="S137" s="413" t="e">
        <f>O137/N138</f>
        <v>#DIV/0!</v>
      </c>
      <c r="T137" s="413" t="e">
        <f>P137/O138</f>
        <v>#DIV/0!</v>
      </c>
    </row>
    <row r="138" spans="2:20" ht="12.75">
      <c r="B138" s="223"/>
      <c r="C138" s="223"/>
      <c r="D138" s="223"/>
      <c r="E138" s="223"/>
      <c r="F138" s="223"/>
      <c r="G138" s="223"/>
      <c r="H138" s="241">
        <v>92</v>
      </c>
      <c r="I138" s="241" t="s">
        <v>493</v>
      </c>
      <c r="J138" s="241"/>
      <c r="K138" s="239">
        <f>K139</f>
        <v>0</v>
      </c>
      <c r="L138" s="239">
        <f t="shared" si="51"/>
        <v>0</v>
      </c>
      <c r="M138" s="239">
        <f t="shared" si="51"/>
        <v>0</v>
      </c>
      <c r="N138" s="266">
        <f t="shared" si="51"/>
        <v>0</v>
      </c>
      <c r="O138" s="240">
        <f t="shared" si="51"/>
        <v>0</v>
      </c>
      <c r="P138" s="272">
        <f t="shared" si="51"/>
        <v>0</v>
      </c>
      <c r="Q138" s="393" t="e">
        <f>M138/K138</f>
        <v>#DIV/0!</v>
      </c>
      <c r="R138" s="393">
        <f t="shared" si="51"/>
        <v>0</v>
      </c>
      <c r="S138" s="393">
        <f t="shared" si="51"/>
        <v>0</v>
      </c>
      <c r="T138" s="393">
        <f t="shared" si="51"/>
        <v>0</v>
      </c>
    </row>
    <row r="139" spans="2:20" ht="12.75">
      <c r="B139" s="223"/>
      <c r="C139" s="223"/>
      <c r="D139" s="223"/>
      <c r="E139" s="223"/>
      <c r="F139" s="223"/>
      <c r="G139" s="223"/>
      <c r="H139" s="236">
        <v>922</v>
      </c>
      <c r="I139" s="236" t="s">
        <v>494</v>
      </c>
      <c r="J139" s="236"/>
      <c r="K139" s="239"/>
      <c r="L139" s="239"/>
      <c r="M139" s="239"/>
      <c r="N139" s="266"/>
      <c r="O139" s="240"/>
      <c r="P139" s="272"/>
      <c r="Q139" s="393"/>
      <c r="R139" s="393"/>
      <c r="S139" s="393"/>
      <c r="T139" s="393"/>
    </row>
    <row r="140" spans="2:20" ht="12.75"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76"/>
      <c r="O140" s="246"/>
      <c r="P140" s="231"/>
      <c r="Q140" s="416"/>
      <c r="R140" s="416"/>
      <c r="S140" s="416"/>
      <c r="T140" s="416"/>
    </row>
    <row r="141" spans="2:20" ht="12.75"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76"/>
      <c r="O141" s="246"/>
      <c r="P141" s="231"/>
      <c r="Q141" s="416"/>
      <c r="R141" s="416"/>
      <c r="S141" s="416"/>
      <c r="T141" s="416"/>
    </row>
    <row r="142" spans="2:20" ht="12.75"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76"/>
      <c r="O142" s="246"/>
      <c r="P142" s="231"/>
      <c r="Q142" s="416"/>
      <c r="R142" s="416"/>
      <c r="S142" s="416"/>
      <c r="T142" s="416"/>
    </row>
    <row r="143" spans="2:15" ht="12.75">
      <c r="B143" s="223"/>
      <c r="C143" s="223"/>
      <c r="D143" s="223"/>
      <c r="E143" s="223"/>
      <c r="F143" s="223"/>
      <c r="G143" s="223"/>
      <c r="H143" s="223"/>
      <c r="I143" s="262" t="s">
        <v>418</v>
      </c>
      <c r="J143" s="262"/>
      <c r="K143" s="223"/>
      <c r="L143" s="223"/>
      <c r="M143" s="223"/>
      <c r="N143" s="276"/>
      <c r="O143" s="246"/>
    </row>
    <row r="144" spans="2:15" ht="12.75">
      <c r="B144" s="223"/>
      <c r="C144" s="223"/>
      <c r="D144" s="223"/>
      <c r="E144" s="223"/>
      <c r="F144" s="223"/>
      <c r="G144" s="223"/>
      <c r="H144" s="223">
        <v>1</v>
      </c>
      <c r="I144" s="223" t="s">
        <v>495</v>
      </c>
      <c r="J144" s="223"/>
      <c r="K144" s="223"/>
      <c r="L144" s="223"/>
      <c r="M144" s="223"/>
      <c r="N144" s="276"/>
      <c r="O144" s="246"/>
    </row>
    <row r="145" spans="2:15" ht="12.75">
      <c r="B145" s="223"/>
      <c r="C145" s="223"/>
      <c r="D145" s="223"/>
      <c r="E145" s="223"/>
      <c r="F145" s="223"/>
      <c r="G145" s="223"/>
      <c r="H145" s="223">
        <v>2</v>
      </c>
      <c r="I145" s="277" t="s">
        <v>496</v>
      </c>
      <c r="J145" s="223"/>
      <c r="K145" s="223"/>
      <c r="L145" s="223"/>
      <c r="M145" s="223"/>
      <c r="N145" s="276"/>
      <c r="O145" s="246"/>
    </row>
    <row r="146" spans="2:15" ht="12.75">
      <c r="B146" s="223"/>
      <c r="C146" s="223"/>
      <c r="D146" s="223"/>
      <c r="E146" s="223"/>
      <c r="F146" s="223"/>
      <c r="G146" s="223"/>
      <c r="H146" s="223">
        <v>3</v>
      </c>
      <c r="I146" s="277" t="s">
        <v>463</v>
      </c>
      <c r="J146" s="223"/>
      <c r="K146" s="223"/>
      <c r="L146" s="223"/>
      <c r="M146" s="223"/>
      <c r="N146" s="276"/>
      <c r="O146" s="246"/>
    </row>
    <row r="147" spans="2:15" ht="12.75">
      <c r="B147" s="223"/>
      <c r="C147" s="223"/>
      <c r="D147" s="223"/>
      <c r="E147" s="223"/>
      <c r="F147" s="223"/>
      <c r="G147" s="223"/>
      <c r="H147" s="223">
        <v>4</v>
      </c>
      <c r="I147" s="277" t="s">
        <v>497</v>
      </c>
      <c r="J147" s="223"/>
      <c r="K147" s="223"/>
      <c r="L147" s="223"/>
      <c r="M147" s="223"/>
      <c r="N147" s="276"/>
      <c r="O147" s="246"/>
    </row>
    <row r="148" spans="2:15" ht="12.75">
      <c r="B148" s="223"/>
      <c r="C148" s="223"/>
      <c r="D148" s="223"/>
      <c r="E148" s="223"/>
      <c r="F148" s="223"/>
      <c r="G148" s="223"/>
      <c r="H148" s="223">
        <v>5</v>
      </c>
      <c r="I148" s="277" t="s">
        <v>498</v>
      </c>
      <c r="J148" s="223"/>
      <c r="K148" s="223"/>
      <c r="L148" s="223"/>
      <c r="M148" s="223"/>
      <c r="N148" s="276"/>
      <c r="O148" s="246"/>
    </row>
    <row r="149" spans="2:15" ht="12.75">
      <c r="B149" s="223"/>
      <c r="C149" s="223"/>
      <c r="D149" s="223"/>
      <c r="E149" s="223"/>
      <c r="F149" s="223"/>
      <c r="G149" s="223"/>
      <c r="H149" s="223">
        <v>6</v>
      </c>
      <c r="I149" s="277" t="s">
        <v>589</v>
      </c>
      <c r="J149" s="223"/>
      <c r="K149" s="223"/>
      <c r="L149" s="223"/>
      <c r="M149" s="223"/>
      <c r="N149" s="276"/>
      <c r="O149" s="246"/>
    </row>
    <row r="150" spans="2:20" ht="12.75">
      <c r="B150" s="223"/>
      <c r="C150" s="223"/>
      <c r="D150" s="223"/>
      <c r="E150" s="223"/>
      <c r="F150" s="223"/>
      <c r="G150" s="223"/>
      <c r="H150" s="223">
        <v>7</v>
      </c>
      <c r="I150" s="459" t="s">
        <v>590</v>
      </c>
      <c r="J150" s="460"/>
      <c r="K150" s="460"/>
      <c r="L150" s="460"/>
      <c r="M150" s="460"/>
      <c r="N150" s="460"/>
      <c r="O150" s="460"/>
      <c r="P150" s="460"/>
      <c r="Q150" s="398"/>
      <c r="R150" s="398"/>
      <c r="S150" s="398"/>
      <c r="T150" s="398"/>
    </row>
    <row r="151" spans="2:20" ht="12.75">
      <c r="B151" s="223"/>
      <c r="C151" s="223"/>
      <c r="D151" s="223"/>
      <c r="E151" s="223"/>
      <c r="F151" s="223"/>
      <c r="G151" s="223"/>
      <c r="H151" s="223">
        <v>8</v>
      </c>
      <c r="I151" s="459" t="s">
        <v>499</v>
      </c>
      <c r="J151" s="460"/>
      <c r="K151" s="460"/>
      <c r="L151" s="460"/>
      <c r="M151" s="460"/>
      <c r="N151" s="460"/>
      <c r="O151" s="460"/>
      <c r="P151" s="460"/>
      <c r="Q151" s="398"/>
      <c r="R151" s="398"/>
      <c r="S151" s="398"/>
      <c r="T151" s="398"/>
    </row>
    <row r="152" spans="2:15" ht="12.75"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76"/>
      <c r="O152" s="246"/>
    </row>
    <row r="153" spans="2:15" ht="12.75"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76"/>
      <c r="O153" s="246"/>
    </row>
    <row r="154" spans="2:15" ht="12.75"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76"/>
      <c r="O154" s="246"/>
    </row>
    <row r="155" spans="2:15" ht="12.75"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76"/>
      <c r="O155" s="246"/>
    </row>
    <row r="156" spans="2:15" ht="12.75"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76"/>
      <c r="O156" s="246"/>
    </row>
    <row r="157" spans="2:15" ht="12.75"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76"/>
      <c r="O157" s="246"/>
    </row>
    <row r="158" spans="2:15" ht="12.75"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76"/>
      <c r="O158" s="246"/>
    </row>
    <row r="159" spans="2:15" ht="12.75"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76"/>
      <c r="O159" s="246"/>
    </row>
    <row r="160" spans="2:15" ht="12.75"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76"/>
      <c r="O160" s="246"/>
    </row>
    <row r="161" spans="2:15" ht="12.75"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76"/>
      <c r="O161" s="246"/>
    </row>
    <row r="162" spans="2:15" ht="12.75"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76"/>
      <c r="O162" s="246"/>
    </row>
    <row r="163" spans="2:15" ht="12.75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76"/>
      <c r="O163" s="246"/>
    </row>
    <row r="164" spans="2:15" ht="12.75"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76"/>
      <c r="O164" s="246"/>
    </row>
    <row r="165" spans="2:15" ht="12.75"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76"/>
      <c r="O165" s="246"/>
    </row>
    <row r="166" spans="2:15" ht="12.75"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76"/>
      <c r="O166" s="246"/>
    </row>
    <row r="167" spans="1:15" ht="12.75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76"/>
      <c r="O167" s="246"/>
    </row>
    <row r="168" spans="1:15" ht="12.75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76"/>
      <c r="O168" s="246"/>
    </row>
    <row r="169" spans="2:15" ht="12.75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76"/>
      <c r="O169" s="246"/>
    </row>
    <row r="170" spans="2:15" ht="12.75"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76"/>
      <c r="O170" s="246"/>
    </row>
    <row r="171" spans="2:15" ht="12.75"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76"/>
      <c r="O171" s="246"/>
    </row>
    <row r="172" spans="2:15" ht="12.75"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76"/>
      <c r="O172" s="246"/>
    </row>
    <row r="173" spans="2:15" ht="12.75"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76"/>
      <c r="O173" s="246"/>
    </row>
    <row r="174" spans="2:15" ht="12.75"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76"/>
      <c r="O174" s="246"/>
    </row>
    <row r="175" spans="2:15" ht="12.75"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76"/>
      <c r="O175" s="246"/>
    </row>
    <row r="176" spans="2:15" ht="12.75"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76"/>
      <c r="O176" s="246"/>
    </row>
    <row r="177" spans="2:15" ht="12.75"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76"/>
      <c r="O177" s="246"/>
    </row>
    <row r="178" spans="2:15" ht="12.75"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76"/>
      <c r="O178" s="246"/>
    </row>
    <row r="179" spans="2:15" ht="12.75"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76"/>
      <c r="O179" s="246"/>
    </row>
    <row r="180" spans="2:15" ht="12.75"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76"/>
      <c r="O180" s="246"/>
    </row>
    <row r="181" spans="2:15" ht="12.75"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76"/>
      <c r="O181" s="246"/>
    </row>
    <row r="182" spans="2:15" ht="12.75"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76"/>
      <c r="O182" s="246"/>
    </row>
    <row r="183" spans="2:15" ht="12.75"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76"/>
      <c r="O183" s="246"/>
    </row>
    <row r="184" spans="2:15" ht="12.75"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76"/>
      <c r="O184" s="246"/>
    </row>
    <row r="185" spans="2:15" ht="12.75"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76"/>
      <c r="O185" s="246"/>
    </row>
    <row r="186" spans="2:15" ht="12.75"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76"/>
      <c r="O186" s="246"/>
    </row>
    <row r="187" spans="2:15" ht="12.75"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76"/>
      <c r="O187" s="246"/>
    </row>
    <row r="188" spans="2:15" ht="12.75"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76"/>
      <c r="O188" s="246"/>
    </row>
    <row r="189" spans="2:15" ht="12.75"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76"/>
      <c r="O189" s="246"/>
    </row>
    <row r="190" spans="2:15" ht="12.75"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76"/>
      <c r="O190" s="246"/>
    </row>
    <row r="191" spans="2:15" ht="12.75"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76"/>
      <c r="O191" s="246"/>
    </row>
    <row r="192" spans="2:15" ht="12.75"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76"/>
      <c r="O192" s="246"/>
    </row>
    <row r="193" spans="2:15" ht="12.75"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76"/>
      <c r="O193" s="246"/>
    </row>
    <row r="194" spans="2:15" ht="12.75"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76"/>
      <c r="O194" s="246"/>
    </row>
    <row r="195" spans="2:15" ht="12.75"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76"/>
      <c r="O195" s="246"/>
    </row>
    <row r="196" spans="2:15" ht="12.75"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76"/>
      <c r="O196" s="246"/>
    </row>
    <row r="197" spans="2:15" ht="12.75"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76"/>
      <c r="O197" s="246"/>
    </row>
    <row r="198" spans="2:15" ht="12.75"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76"/>
      <c r="O198" s="246"/>
    </row>
    <row r="199" spans="2:15" ht="12.75"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76"/>
      <c r="O199" s="246"/>
    </row>
    <row r="200" spans="2:15" ht="12.75"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76"/>
      <c r="O200" s="246"/>
    </row>
    <row r="201" spans="2:15" ht="12.75"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76"/>
      <c r="O201" s="246"/>
    </row>
    <row r="202" spans="2:15" ht="12.75"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76"/>
      <c r="O202" s="246"/>
    </row>
    <row r="203" spans="2:15" ht="12.75"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76"/>
      <c r="O203" s="246"/>
    </row>
    <row r="204" spans="2:15" ht="12.75"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76"/>
      <c r="O204" s="246"/>
    </row>
    <row r="205" spans="2:15" ht="12.75"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76"/>
      <c r="O205" s="246"/>
    </row>
    <row r="206" spans="2:15" ht="12.75"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76"/>
      <c r="O206" s="246"/>
    </row>
    <row r="207" spans="2:15" ht="12.75"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76"/>
      <c r="O207" s="246"/>
    </row>
    <row r="208" spans="2:15" ht="12.75"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76"/>
      <c r="O208" s="246"/>
    </row>
    <row r="209" spans="2:15" ht="12.75"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76"/>
      <c r="O209" s="246"/>
    </row>
    <row r="210" spans="2:15" ht="12.75"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76"/>
      <c r="O210" s="246"/>
    </row>
    <row r="211" spans="2:15" ht="12.75"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76"/>
      <c r="O211" s="246"/>
    </row>
    <row r="212" spans="2:15" ht="12.75"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76"/>
      <c r="O212" s="246"/>
    </row>
    <row r="213" spans="2:15" ht="12.75"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76"/>
      <c r="O213" s="246"/>
    </row>
    <row r="214" spans="2:15" ht="12.75"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76"/>
      <c r="O214" s="246"/>
    </row>
    <row r="215" spans="2:15" ht="12.75"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O215" s="246"/>
    </row>
    <row r="216" spans="2:15" ht="12.75"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O216" s="246"/>
    </row>
    <row r="217" spans="2:15" ht="12.75"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O217" s="246"/>
    </row>
    <row r="218" spans="2:15" ht="12.75"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O218" s="246"/>
    </row>
    <row r="219" spans="2:15" ht="12.75"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O219" s="246"/>
    </row>
    <row r="220" spans="2:15" ht="12.75"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O220" s="246"/>
    </row>
    <row r="221" spans="2:15" ht="12.75"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O221" s="246"/>
    </row>
    <row r="222" spans="2:15" ht="12.75"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O222" s="246"/>
    </row>
    <row r="223" spans="2:15" ht="12.75"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O223" s="246"/>
    </row>
    <row r="224" spans="2:15" ht="12.75"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O224" s="246"/>
    </row>
    <row r="225" spans="2:15" ht="12.75"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O225" s="246"/>
    </row>
    <row r="226" spans="2:15" ht="12.75"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O226" s="246"/>
    </row>
    <row r="227" spans="2:15" ht="12.75"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O227" s="246"/>
    </row>
    <row r="228" spans="2:15" ht="12.75"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O228" s="246"/>
    </row>
    <row r="229" spans="2:15" ht="12.75"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O229" s="246"/>
    </row>
    <row r="230" spans="2:15" ht="12.75"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O230" s="246"/>
    </row>
    <row r="231" spans="2:15" ht="12.75"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O231" s="246"/>
    </row>
    <row r="232" spans="2:15" ht="12.75"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O232" s="246"/>
    </row>
    <row r="233" spans="2:15" ht="12.75"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O233" s="246"/>
    </row>
    <row r="234" spans="2:15" ht="12.75"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O234" s="246"/>
    </row>
    <row r="235" spans="2:15" ht="12.75"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O235" s="246"/>
    </row>
    <row r="236" spans="2:15" ht="12.75"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O236" s="246"/>
    </row>
    <row r="237" spans="2:15" ht="12.75"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O237" s="246"/>
    </row>
    <row r="238" spans="2:15" ht="12.75"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O238" s="246"/>
    </row>
    <row r="239" spans="2:15" ht="12.75"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O239" s="246"/>
    </row>
    <row r="240" spans="2:15" ht="12.75"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O240" s="246"/>
    </row>
    <row r="241" spans="2:15" ht="12.75"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O241" s="246"/>
    </row>
    <row r="242" spans="2:15" ht="12.75"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O242" s="246"/>
    </row>
    <row r="243" spans="2:15" ht="12.75"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O243" s="246"/>
    </row>
    <row r="244" spans="2:15" ht="12.75"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O244" s="246"/>
    </row>
    <row r="245" spans="2:15" ht="12.75"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O245" s="246"/>
    </row>
    <row r="246" spans="2:15" ht="12.75"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O246" s="246"/>
    </row>
    <row r="247" spans="2:15" ht="12.75"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O247" s="246"/>
    </row>
    <row r="248" spans="2:15" ht="12.75"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O248" s="246"/>
    </row>
    <row r="249" spans="2:15" ht="12.75"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O249" s="246"/>
    </row>
    <row r="250" spans="2:15" ht="12.75"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O250" s="246"/>
    </row>
    <row r="251" spans="2:15" ht="12.75"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O251" s="246"/>
    </row>
    <row r="252" spans="2:15" ht="12.75"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O252" s="246"/>
    </row>
    <row r="253" spans="2:15" ht="12.75"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O253" s="246"/>
    </row>
    <row r="254" spans="2:15" ht="12.75"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O254" s="246"/>
    </row>
    <row r="255" spans="2:15" ht="12.75"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O255" s="246"/>
    </row>
    <row r="256" spans="2:15" ht="12.75"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O256" s="246"/>
    </row>
    <row r="257" spans="2:15" ht="12.75"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O257" s="246"/>
    </row>
    <row r="258" spans="2:15" ht="12.75"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O258" s="246"/>
    </row>
    <row r="259" spans="2:15" ht="12.75"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O259" s="246"/>
    </row>
    <row r="260" spans="2:15" ht="12.75"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O260" s="246"/>
    </row>
    <row r="261" spans="2:15" ht="12.75"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O261" s="246"/>
    </row>
    <row r="262" spans="2:15" ht="12.75"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O262" s="246"/>
    </row>
    <row r="263" spans="2:15" ht="12.75"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O263" s="246"/>
    </row>
    <row r="264" spans="2:15" ht="12.75"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O264" s="246"/>
    </row>
    <row r="265" spans="2:15" ht="12.75"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O265" s="246"/>
    </row>
    <row r="266" spans="2:15" ht="12.75"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O266" s="246"/>
    </row>
    <row r="267" spans="2:15" ht="12.75"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O267" s="246"/>
    </row>
    <row r="268" spans="2:15" ht="12.75"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O268" s="246"/>
    </row>
    <row r="269" spans="2:15" ht="12.75"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O269" s="246"/>
    </row>
    <row r="270" spans="2:15" ht="12.75"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O270" s="246"/>
    </row>
    <row r="271" spans="2:15" ht="12.75"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O271" s="246"/>
    </row>
    <row r="272" spans="2:15" ht="12.75"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O272" s="246"/>
    </row>
    <row r="273" spans="2:15" ht="12.75"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O273" s="246"/>
    </row>
    <row r="274" spans="2:15" ht="12.75"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O274" s="246"/>
    </row>
    <row r="275" spans="2:15" ht="12.75"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O275" s="246"/>
    </row>
    <row r="276" spans="2:15" ht="12.75"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O276" s="246"/>
    </row>
    <row r="277" spans="2:15" ht="12.75"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O277" s="246"/>
    </row>
    <row r="278" spans="2:15" ht="12.75"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O278" s="246"/>
    </row>
    <row r="279" spans="2:15" ht="12.75"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O279" s="246"/>
    </row>
    <row r="280" spans="2:15" ht="12.75"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O280" s="246"/>
    </row>
    <row r="281" spans="2:15" ht="12.75"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O281" s="246"/>
    </row>
    <row r="282" spans="2:15" ht="12.75"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O282" s="246"/>
    </row>
    <row r="283" spans="2:15" ht="12.75"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O283" s="246"/>
    </row>
    <row r="284" spans="2:15" ht="12.75"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O284" s="246"/>
    </row>
    <row r="285" spans="2:15" ht="12.75"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O285" s="246"/>
    </row>
    <row r="286" spans="2:15" ht="12.75"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O286" s="246"/>
    </row>
    <row r="287" spans="2:15" ht="12.75"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O287" s="246"/>
    </row>
    <row r="288" spans="2:15" ht="12.75"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O288" s="246"/>
    </row>
    <row r="289" spans="2:15" ht="12.75"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O289" s="246"/>
    </row>
    <row r="290" spans="2:15" ht="12.75"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O290" s="246"/>
    </row>
    <row r="291" spans="2:15" ht="12.75"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O291" s="246"/>
    </row>
    <row r="292" spans="2:15" ht="12.75"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O292" s="246"/>
    </row>
    <row r="293" spans="2:15" ht="12.75"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O293" s="246"/>
    </row>
    <row r="294" spans="2:15" ht="12.75"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O294" s="246"/>
    </row>
    <row r="295" spans="2:15" ht="12.75"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O295" s="246"/>
    </row>
    <row r="296" spans="2:15" ht="12.75"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O296" s="246"/>
    </row>
    <row r="297" spans="2:15" ht="12.75"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O297" s="246"/>
    </row>
    <row r="298" spans="2:15" ht="12.75"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O298" s="246"/>
    </row>
    <row r="299" spans="2:15" ht="12.75"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O299" s="246"/>
    </row>
    <row r="300" spans="2:15" ht="12.75"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O300" s="246"/>
    </row>
    <row r="301" spans="2:15" ht="12.75"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O301" s="246"/>
    </row>
    <row r="302" spans="2:15" ht="12.75"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O302" s="246"/>
    </row>
    <row r="303" spans="2:15" ht="12.75"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O303" s="246"/>
    </row>
    <row r="304" spans="2:15" ht="12.75"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O304" s="246"/>
    </row>
    <row r="305" spans="2:15" ht="12.75"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O305" s="246"/>
    </row>
    <row r="306" spans="2:15" ht="12.75"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O306" s="246"/>
    </row>
    <row r="307" spans="2:15" ht="12.75"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O307" s="246"/>
    </row>
    <row r="308" spans="2:15" ht="12.75"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O308" s="246"/>
    </row>
    <row r="309" spans="2:15" ht="12.75"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O309" s="246"/>
    </row>
    <row r="310" spans="2:15" ht="12.75"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O310" s="246"/>
    </row>
    <row r="311" spans="2:15" ht="12.75"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O311" s="246"/>
    </row>
    <row r="312" spans="2:15" ht="12.75"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O312" s="246"/>
    </row>
    <row r="313" spans="2:15" ht="12.75"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O313" s="246"/>
    </row>
    <row r="314" spans="2:15" ht="12.75"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O314" s="246"/>
    </row>
    <row r="315" spans="2:15" ht="12.75"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O315" s="246"/>
    </row>
    <row r="316" spans="2:15" ht="12.75"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O316" s="246"/>
    </row>
    <row r="317" spans="2:15" ht="12.75"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O317" s="246"/>
    </row>
    <row r="318" spans="2:15" ht="12.75"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O318" s="246"/>
    </row>
    <row r="319" spans="2:15" ht="12.75"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O319" s="246"/>
    </row>
    <row r="320" spans="2:15" ht="12.75"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O320" s="246"/>
    </row>
    <row r="321" spans="2:15" ht="12.75"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O321" s="246"/>
    </row>
    <row r="322" spans="2:15" ht="12.75"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O322" s="246"/>
    </row>
    <row r="323" spans="2:15" ht="12.75"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O323" s="246"/>
    </row>
    <row r="324" spans="2:15" ht="12.75"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O324" s="246"/>
    </row>
    <row r="325" spans="2:15" ht="12.75"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O325" s="246"/>
    </row>
    <row r="326" spans="2:15" ht="12.75"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O326" s="246"/>
    </row>
    <row r="327" spans="2:15" ht="12.75"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O327" s="246"/>
    </row>
    <row r="328" spans="2:15" ht="12.75"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O328" s="246"/>
    </row>
    <row r="329" spans="2:15" ht="12.75"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O329" s="246"/>
    </row>
    <row r="330" spans="2:15" ht="12.75"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O330" s="246"/>
    </row>
    <row r="331" spans="2:15" ht="12.75"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O331" s="246"/>
    </row>
    <row r="332" spans="2:15" ht="12.75"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O332" s="246"/>
    </row>
    <row r="333" spans="2:15" ht="12.75"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O333" s="246"/>
    </row>
    <row r="334" spans="2:15" ht="12.75"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O334" s="246"/>
    </row>
    <row r="335" spans="2:15" ht="12.75"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O335" s="246"/>
    </row>
    <row r="336" spans="2:15" ht="12.75"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O336" s="246"/>
    </row>
    <row r="337" spans="2:15" ht="12.75"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O337" s="246"/>
    </row>
    <row r="338" spans="2:15" ht="12.75"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O338" s="246"/>
    </row>
    <row r="339" spans="2:15" ht="12.75"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O339" s="246"/>
    </row>
    <row r="340" spans="2:15" ht="12.75"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O340" s="246"/>
    </row>
    <row r="341" spans="2:15" ht="12.75"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O341" s="246"/>
    </row>
    <row r="342" spans="2:15" ht="12.75"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O342" s="246"/>
    </row>
    <row r="343" spans="2:15" ht="12.75"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O343" s="246"/>
    </row>
    <row r="344" spans="2:15" ht="12.75"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O344" s="246"/>
    </row>
    <row r="345" spans="2:15" ht="12.75"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O345" s="246"/>
    </row>
    <row r="346" spans="2:15" ht="12.75"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O346" s="246"/>
    </row>
    <row r="347" spans="2:15" ht="12.75"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O347" s="246"/>
    </row>
    <row r="348" spans="2:15" ht="12.75"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O348" s="246"/>
    </row>
    <row r="349" spans="2:15" ht="12.75"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O349" s="246"/>
    </row>
    <row r="350" spans="2:15" ht="12.75"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O350" s="246"/>
    </row>
    <row r="351" spans="2:15" ht="12.75"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O351" s="246"/>
    </row>
    <row r="352" spans="2:15" ht="12.75"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O352" s="246"/>
    </row>
    <row r="353" spans="2:15" ht="12.75"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O353" s="246"/>
    </row>
    <row r="354" spans="2:15" ht="12.75"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O354" s="246"/>
    </row>
    <row r="355" spans="2:15" ht="12.75"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O355" s="246"/>
    </row>
    <row r="356" spans="2:15" ht="12.75"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O356" s="246"/>
    </row>
    <row r="357" spans="2:15" ht="12.75"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O357" s="246"/>
    </row>
    <row r="358" spans="2:15" ht="12.75"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O358" s="246"/>
    </row>
    <row r="359" spans="2:15" ht="12.75"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O359" s="246"/>
    </row>
    <row r="360" spans="2:15" ht="12.75"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O360" s="246"/>
    </row>
    <row r="361" spans="2:15" ht="12.75"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O361" s="246"/>
    </row>
    <row r="362" spans="2:15" ht="12.75"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O362" s="246"/>
    </row>
    <row r="363" spans="2:15" ht="12.75"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O363" s="246"/>
    </row>
    <row r="364" spans="2:15" ht="12.75"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O364" s="246"/>
    </row>
    <row r="365" spans="2:15" ht="12.75"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O365" s="246"/>
    </row>
    <row r="366" spans="2:15" ht="12.75"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O366" s="246"/>
    </row>
    <row r="367" spans="2:15" ht="12.75"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O367" s="246"/>
    </row>
    <row r="368" spans="2:15" ht="12.75"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O368" s="246"/>
    </row>
    <row r="369" spans="2:15" ht="12.75"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O369" s="246"/>
    </row>
    <row r="370" spans="2:15" ht="12.75"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O370" s="246"/>
    </row>
    <row r="371" spans="2:15" ht="12.75"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O371" s="246"/>
    </row>
    <row r="372" spans="2:15" ht="12.75"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O372" s="246"/>
    </row>
    <row r="373" spans="2:15" ht="12.75"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O373" s="246"/>
    </row>
    <row r="374" spans="2:15" ht="12.75"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O374" s="246"/>
    </row>
    <row r="375" spans="2:15" ht="12.75"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O375" s="246"/>
    </row>
    <row r="376" spans="2:15" ht="12.75"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O376" s="246"/>
    </row>
    <row r="377" spans="2:15" ht="12.75"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O377" s="246"/>
    </row>
    <row r="378" spans="2:15" ht="12.75"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O378" s="246"/>
    </row>
    <row r="379" spans="2:15" ht="12.75"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O379" s="246"/>
    </row>
    <row r="380" spans="2:15" ht="12.75"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O380" s="246"/>
    </row>
    <row r="381" spans="2:15" ht="12.75"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O381" s="246"/>
    </row>
    <row r="382" spans="2:15" ht="12.75"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O382" s="246"/>
    </row>
    <row r="383" spans="2:15" ht="12.75"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O383" s="246"/>
    </row>
    <row r="384" spans="2:15" ht="12.75"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O384" s="246"/>
    </row>
    <row r="385" spans="2:15" ht="12.75"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O385" s="246"/>
    </row>
    <row r="386" spans="2:15" ht="12.75"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O386" s="246"/>
    </row>
    <row r="387" spans="2:15" ht="12.75"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O387" s="246"/>
    </row>
    <row r="388" spans="2:15" ht="12.75"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O388" s="246"/>
    </row>
    <row r="389" spans="2:15" ht="12.75"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O389" s="246"/>
    </row>
    <row r="390" spans="2:15" ht="12.75"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O390" s="246"/>
    </row>
    <row r="391" spans="2:15" ht="12.75"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O391" s="246"/>
    </row>
    <row r="392" spans="2:15" ht="12.75"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O392" s="246"/>
    </row>
    <row r="393" spans="2:15" ht="12.75"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O393" s="246"/>
    </row>
    <row r="394" spans="2:15" ht="12.75"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O394" s="246"/>
    </row>
    <row r="395" spans="2:15" ht="12.75"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O395" s="246"/>
    </row>
    <row r="396" spans="2:15" ht="12.75"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O396" s="246"/>
    </row>
    <row r="397" spans="2:15" ht="12.75"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O397" s="246"/>
    </row>
    <row r="398" spans="2:15" ht="12.75"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O398" s="246"/>
    </row>
    <row r="399" spans="2:15" ht="12.75"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O399" s="246"/>
    </row>
    <row r="400" spans="2:15" ht="12.75"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O400" s="246"/>
    </row>
    <row r="401" spans="2:15" ht="12.75"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O401" s="246"/>
    </row>
    <row r="402" spans="2:15" ht="12.75"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O402" s="246"/>
    </row>
    <row r="403" spans="2:15" ht="12.75"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O403" s="246"/>
    </row>
    <row r="404" spans="2:15" ht="12.75"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O404" s="246"/>
    </row>
    <row r="405" spans="2:15" ht="12.75"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O405" s="246"/>
    </row>
    <row r="406" spans="2:15" ht="12.75"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O406" s="246"/>
    </row>
    <row r="407" spans="2:15" ht="12.75"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O407" s="246"/>
    </row>
    <row r="408" spans="2:15" ht="12.75"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O408" s="246"/>
    </row>
    <row r="409" spans="2:15" ht="12.75"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O409" s="246"/>
    </row>
    <row r="410" spans="2:15" ht="12.75"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O410" s="246"/>
    </row>
    <row r="411" spans="2:15" ht="12.75"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O411" s="246"/>
    </row>
    <row r="412" spans="2:15" ht="12.75"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O412" s="246"/>
    </row>
    <row r="413" spans="2:15" ht="12.75"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O413" s="246"/>
    </row>
    <row r="414" spans="2:15" ht="12.75"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O414" s="246"/>
    </row>
    <row r="415" spans="2:15" ht="12.75"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O415" s="246"/>
    </row>
    <row r="416" spans="2:15" ht="12.75"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O416" s="246"/>
    </row>
    <row r="417" spans="2:15" ht="12.75"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O417" s="246"/>
    </row>
    <row r="418" spans="2:15" ht="12.75"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O418" s="246"/>
    </row>
    <row r="419" spans="2:15" ht="12.75"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O419" s="246"/>
    </row>
    <row r="420" spans="2:15" ht="12.75"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O420" s="246"/>
    </row>
    <row r="421" spans="2:15" ht="12.75"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O421" s="246"/>
    </row>
    <row r="422" spans="2:15" ht="12.75"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O422" s="246"/>
    </row>
    <row r="423" spans="2:15" ht="12.75"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O423" s="246"/>
    </row>
    <row r="424" spans="2:15" ht="12.75"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O424" s="246"/>
    </row>
    <row r="425" spans="2:15" ht="12.75"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O425" s="246"/>
    </row>
    <row r="426" spans="2:15" ht="12.75"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O426" s="246"/>
    </row>
    <row r="427" spans="2:15" ht="12.75"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O427" s="246"/>
    </row>
    <row r="428" spans="2:15" ht="12.75"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O428" s="246"/>
    </row>
    <row r="429" spans="2:15" ht="12.75"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O429" s="246"/>
    </row>
    <row r="430" spans="2:15" ht="12.75"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O430" s="246"/>
    </row>
    <row r="431" spans="2:15" ht="12.75"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O431" s="246"/>
    </row>
    <row r="432" spans="2:15" ht="12.75"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O432" s="246"/>
    </row>
    <row r="433" spans="2:15" ht="12.75"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O433" s="246"/>
    </row>
    <row r="434" spans="2:15" ht="12.75"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O434" s="246"/>
    </row>
    <row r="435" spans="2:15" ht="12.75"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O435" s="246"/>
    </row>
    <row r="436" spans="2:15" ht="12.75"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O436" s="246"/>
    </row>
    <row r="437" spans="2:15" ht="12.75"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O437" s="246"/>
    </row>
    <row r="438" spans="2:15" ht="12.75"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O438" s="246"/>
    </row>
    <row r="439" spans="2:15" ht="12.75"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O439" s="246"/>
    </row>
    <row r="440" spans="2:15" ht="12.75"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O440" s="246"/>
    </row>
    <row r="441" spans="2:15" ht="12.75"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O441" s="246"/>
    </row>
    <row r="442" spans="2:15" ht="12.75"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O442" s="246"/>
    </row>
    <row r="443" spans="2:15" ht="12.75"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O443" s="246"/>
    </row>
    <row r="444" spans="2:15" ht="12.75"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O444" s="246"/>
    </row>
    <row r="445" spans="2:15" ht="12.75"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O445" s="246"/>
    </row>
    <row r="446" spans="2:15" ht="12.75"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O446" s="246"/>
    </row>
    <row r="447" spans="2:15" ht="12.75"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O447" s="246"/>
    </row>
    <row r="448" spans="2:15" ht="12.75"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O448" s="246"/>
    </row>
    <row r="449" spans="2:15" ht="12.75"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O449" s="246"/>
    </row>
    <row r="450" spans="2:15" ht="12.75"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O450" s="246"/>
    </row>
    <row r="451" spans="2:15" ht="12.75"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O451" s="246"/>
    </row>
    <row r="452" spans="2:15" ht="12.75"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O452" s="246"/>
    </row>
    <row r="453" spans="2:15" ht="12.75"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O453" s="246"/>
    </row>
    <row r="454" spans="2:15" ht="12.75"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O454" s="246"/>
    </row>
    <row r="455" spans="2:15" ht="12.75"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O455" s="246"/>
    </row>
    <row r="456" spans="2:15" ht="12.75"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O456" s="246"/>
    </row>
    <row r="457" spans="2:15" ht="12.75"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O457" s="246"/>
    </row>
    <row r="458" spans="2:15" ht="12.75"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O458" s="246"/>
    </row>
    <row r="459" spans="2:15" ht="12.75"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O459" s="246"/>
    </row>
    <row r="460" spans="2:15" ht="12.75"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O460" s="246"/>
    </row>
    <row r="461" spans="2:15" ht="12.75"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O461" s="246"/>
    </row>
    <row r="462" spans="2:15" ht="12.75"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O462" s="246"/>
    </row>
    <row r="463" spans="2:15" ht="12.75"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O463" s="246"/>
    </row>
    <row r="464" spans="2:15" ht="12.75"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O464" s="246"/>
    </row>
    <row r="465" spans="2:15" ht="12.75"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O465" s="246"/>
    </row>
    <row r="466" spans="2:15" ht="12.75"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O466" s="246"/>
    </row>
    <row r="467" spans="2:15" ht="12.75"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O467" s="246"/>
    </row>
    <row r="468" spans="2:15" ht="12.75"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O468" s="246"/>
    </row>
    <row r="469" spans="2:15" ht="12.75"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O469" s="246"/>
    </row>
    <row r="470" spans="2:15" ht="12.75"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O470" s="246"/>
    </row>
    <row r="471" spans="2:15" ht="12.75"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O471" s="246"/>
    </row>
    <row r="472" spans="2:15" ht="12.75"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O472" s="246"/>
    </row>
    <row r="473" spans="2:15" ht="12.75"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O473" s="246"/>
    </row>
    <row r="474" spans="2:15" ht="12.75"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O474" s="246"/>
    </row>
    <row r="475" spans="2:15" ht="12.75"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O475" s="246"/>
    </row>
    <row r="476" spans="2:15" ht="12.75"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O476" s="246"/>
    </row>
    <row r="477" spans="2:15" ht="12.75"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O477" s="246"/>
    </row>
    <row r="478" spans="2:15" ht="12.75"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O478" s="246"/>
    </row>
    <row r="479" spans="2:15" ht="12.75"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O479" s="246"/>
    </row>
    <row r="480" spans="2:15" ht="12.75"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O480" s="246"/>
    </row>
    <row r="481" spans="2:15" ht="12.75"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O481" s="246"/>
    </row>
    <row r="482" spans="2:15" ht="12.75"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O482" s="246"/>
    </row>
    <row r="483" spans="2:15" ht="12.75"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O483" s="246"/>
    </row>
    <row r="484" spans="2:15" ht="12.75"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O484" s="246"/>
    </row>
    <row r="485" spans="2:15" ht="12.75"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O485" s="246"/>
    </row>
    <row r="486" spans="2:15" ht="12.75"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O486" s="246"/>
    </row>
    <row r="487" spans="2:15" ht="12.75"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O487" s="246"/>
    </row>
    <row r="488" spans="2:15" ht="12.75"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O488" s="246"/>
    </row>
    <row r="489" spans="2:15" ht="12.75"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O489" s="246"/>
    </row>
    <row r="490" spans="2:15" ht="12.75"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O490" s="246"/>
    </row>
    <row r="491" spans="2:15" ht="12.75"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O491" s="246"/>
    </row>
    <row r="492" spans="2:15" ht="12.75"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O492" s="246"/>
    </row>
    <row r="493" spans="2:15" ht="12.75"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O493" s="246"/>
    </row>
    <row r="494" spans="2:15" ht="12.75"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O494" s="246"/>
    </row>
    <row r="495" spans="2:15" ht="12.75"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O495" s="246"/>
    </row>
    <row r="496" spans="2:15" ht="12.75"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O496" s="246"/>
    </row>
    <row r="497" spans="2:15" ht="12.75"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O497" s="246"/>
    </row>
    <row r="498" spans="2:15" ht="12.75"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O498" s="246"/>
    </row>
    <row r="499" spans="2:15" ht="12.75"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O499" s="246"/>
    </row>
    <row r="500" spans="2:15" ht="12.75"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O500" s="246"/>
    </row>
    <row r="501" spans="2:15" ht="12.75"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O501" s="246"/>
    </row>
    <row r="502" spans="2:15" ht="12.75"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O502" s="246"/>
    </row>
    <row r="503" spans="2:15" ht="12.75"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O503" s="246"/>
    </row>
    <row r="504" spans="2:15" ht="12.75"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O504" s="246"/>
    </row>
    <row r="505" spans="2:15" ht="12.75"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O505" s="246"/>
    </row>
    <row r="506" spans="2:15" ht="12.75"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O506" s="246"/>
    </row>
    <row r="507" spans="2:15" ht="12.75"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O507" s="246"/>
    </row>
    <row r="508" spans="2:15" ht="12.75"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O508" s="246"/>
    </row>
    <row r="509" spans="2:15" ht="12.75"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O509" s="246"/>
    </row>
    <row r="510" spans="2:15" ht="12.75"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O510" s="246"/>
    </row>
    <row r="511" spans="2:15" ht="12.75"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O511" s="246"/>
    </row>
    <row r="512" spans="2:15" ht="12.75"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O512" s="246"/>
    </row>
    <row r="513" spans="2:15" ht="12.75"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O513" s="246"/>
    </row>
    <row r="514" spans="2:15" ht="12.75"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O514" s="246"/>
    </row>
    <row r="515" spans="2:15" ht="12.75"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O515" s="246"/>
    </row>
    <row r="516" spans="2:15" ht="12.75"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O516" s="246"/>
    </row>
    <row r="517" spans="2:15" ht="12.75"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O517" s="246"/>
    </row>
    <row r="518" spans="2:15" ht="12.75"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O518" s="246"/>
    </row>
    <row r="519" spans="2:15" ht="12.75"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O519" s="246"/>
    </row>
    <row r="520" spans="2:15" ht="12.75"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O520" s="246"/>
    </row>
    <row r="521" spans="2:15" ht="12.75"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O521" s="246"/>
    </row>
    <row r="522" spans="2:15" ht="12.75"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O522" s="246"/>
    </row>
    <row r="523" spans="2:15" ht="12.75"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O523" s="246"/>
    </row>
    <row r="524" spans="2:15" ht="12.75"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O524" s="246"/>
    </row>
    <row r="525" spans="2:15" ht="12.75"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O525" s="246"/>
    </row>
    <row r="526" spans="2:15" ht="12.75"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O526" s="246"/>
    </row>
    <row r="527" spans="2:15" ht="12.75"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O527" s="246"/>
    </row>
    <row r="528" spans="2:15" ht="12.75"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O528" s="246"/>
    </row>
    <row r="529" spans="2:15" ht="12.75"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O529" s="246"/>
    </row>
    <row r="530" spans="2:15" ht="12.75"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O530" s="246"/>
    </row>
    <row r="531" spans="2:15" ht="12.75"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O531" s="246"/>
    </row>
    <row r="532" spans="2:15" ht="12.75"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O532" s="246"/>
    </row>
    <row r="533" spans="2:15" ht="12.75"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O533" s="246"/>
    </row>
    <row r="534" spans="2:15" ht="12.75"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O534" s="246"/>
    </row>
    <row r="535" spans="2:15" ht="12.75"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O535" s="246"/>
    </row>
    <row r="536" spans="2:15" ht="12.75"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O536" s="246"/>
    </row>
    <row r="537" spans="2:15" ht="12.75"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O537" s="246"/>
    </row>
    <row r="538" spans="2:15" ht="12.75"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O538" s="246"/>
    </row>
    <row r="539" spans="2:15" ht="12.75"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O539" s="246"/>
    </row>
    <row r="540" spans="2:15" ht="12.75"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O540" s="246"/>
    </row>
    <row r="541" spans="2:15" ht="12.75"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O541" s="246"/>
    </row>
    <row r="542" spans="2:15" ht="12.75"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O542" s="246"/>
    </row>
    <row r="543" spans="2:15" ht="12.75"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O543" s="246"/>
    </row>
    <row r="544" spans="2:15" ht="12.75"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O544" s="246"/>
    </row>
    <row r="545" spans="2:15" ht="12.75"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O545" s="246"/>
    </row>
    <row r="546" spans="2:15" ht="12.75"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O546" s="246"/>
    </row>
    <row r="547" spans="2:15" ht="12.75"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O547" s="246"/>
    </row>
    <row r="548" spans="2:15" ht="12.75"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O548" s="246"/>
    </row>
    <row r="549" spans="2:15" ht="12.75"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O549" s="246"/>
    </row>
    <row r="550" spans="2:15" ht="12.75"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O550" s="246"/>
    </row>
    <row r="551" spans="2:15" ht="12.75"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O551" s="246"/>
    </row>
    <row r="552" spans="2:15" ht="12.75"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O552" s="246"/>
    </row>
    <row r="553" spans="2:15" ht="12.75"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O553" s="246"/>
    </row>
    <row r="554" spans="2:15" ht="12.75"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O554" s="246"/>
    </row>
    <row r="555" spans="2:15" ht="12.75"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O555" s="246"/>
    </row>
    <row r="556" spans="2:15" ht="12.75"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O556" s="246"/>
    </row>
    <row r="557" spans="2:15" ht="12.75"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O557" s="246"/>
    </row>
    <row r="558" spans="2:15" ht="12.75"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O558" s="246"/>
    </row>
    <row r="559" spans="2:15" ht="12.75"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O559" s="246"/>
    </row>
    <row r="560" spans="2:15" ht="12.75"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O560" s="246"/>
    </row>
    <row r="561" spans="2:15" ht="12.75"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O561" s="246"/>
    </row>
    <row r="562" spans="2:15" ht="12.75"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O562" s="246"/>
    </row>
    <row r="563" spans="2:15" ht="12.75"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O563" s="246"/>
    </row>
    <row r="564" spans="2:15" ht="12.75"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O564" s="246"/>
    </row>
    <row r="565" spans="2:15" ht="12.75"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O565" s="246"/>
    </row>
    <row r="566" spans="2:15" ht="12.75"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O566" s="246"/>
    </row>
    <row r="567" spans="2:15" ht="12.75"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O567" s="246"/>
    </row>
    <row r="568" spans="2:15" ht="12.75"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O568" s="246"/>
    </row>
    <row r="569" spans="2:15" ht="12.75"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O569" s="246"/>
    </row>
    <row r="570" spans="2:15" ht="12.75"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O570" s="246"/>
    </row>
    <row r="571" spans="2:15" ht="12.75"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O571" s="246"/>
    </row>
    <row r="572" spans="2:15" ht="12.75"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O572" s="246"/>
    </row>
    <row r="573" spans="2:15" ht="12.75"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O573" s="246"/>
    </row>
    <row r="574" spans="2:15" ht="12.75"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O574" s="246"/>
    </row>
    <row r="575" spans="2:15" ht="12.75"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O575" s="246"/>
    </row>
    <row r="576" spans="2:15" ht="12.75"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O576" s="246"/>
    </row>
    <row r="577" spans="2:15" ht="12.75"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O577" s="246"/>
    </row>
    <row r="578" spans="2:15" ht="12.75"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O578" s="246"/>
    </row>
    <row r="579" spans="2:15" ht="12.75"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O579" s="246"/>
    </row>
    <row r="580" spans="2:15" ht="12.75"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O580" s="246"/>
    </row>
    <row r="581" spans="2:15" ht="12.75"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O581" s="246"/>
    </row>
    <row r="582" spans="2:15" ht="12.75"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O582" s="246"/>
    </row>
    <row r="583" spans="2:15" ht="12.75"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O583" s="246"/>
    </row>
    <row r="584" spans="2:15" ht="12.75"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O584" s="246"/>
    </row>
    <row r="585" spans="2:15" ht="12.75"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O585" s="246"/>
    </row>
    <row r="586" spans="2:15" ht="12.75"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O586" s="246"/>
    </row>
    <row r="587" spans="2:15" ht="12.75"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O587" s="246"/>
    </row>
    <row r="588" spans="2:15" ht="12.75"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O588" s="246"/>
    </row>
    <row r="589" spans="2:15" ht="12.75"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O589" s="246"/>
    </row>
    <row r="590" spans="2:15" ht="12.75"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O590" s="246"/>
    </row>
    <row r="591" spans="2:15" ht="12.75"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O591" s="246"/>
    </row>
    <row r="592" spans="2:15" ht="12.75"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O592" s="246"/>
    </row>
    <row r="593" spans="2:15" ht="12.75"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O593" s="246"/>
    </row>
  </sheetData>
  <sheetProtection/>
  <mergeCells count="7">
    <mergeCell ref="I151:P151"/>
    <mergeCell ref="A6:P6"/>
    <mergeCell ref="A10:P10"/>
    <mergeCell ref="I105:J105"/>
    <mergeCell ref="I150:P150"/>
    <mergeCell ref="I135:J135"/>
    <mergeCell ref="I130:J1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5"/>
  <sheetViews>
    <sheetView zoomScale="66" zoomScaleNormal="66" zoomScalePageLayoutView="0" workbookViewId="0" topLeftCell="A530">
      <selection activeCell="A613" sqref="A613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3.00390625" style="0" customWidth="1"/>
    <col min="16" max="16" width="10.00390625" style="269" customWidth="1"/>
    <col min="17" max="17" width="11.140625" style="380" customWidth="1"/>
    <col min="18" max="18" width="11.8515625" style="0" customWidth="1"/>
    <col min="19" max="19" width="11.57421875" style="0" customWidth="1"/>
    <col min="20" max="23" width="11.57421875" style="445" customWidth="1"/>
  </cols>
  <sheetData>
    <row r="1" spans="1:24" ht="12.75">
      <c r="A1" s="1">
        <v>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14"/>
      <c r="Q1" s="334"/>
      <c r="R1" s="3"/>
      <c r="S1" s="3"/>
      <c r="T1" s="417"/>
      <c r="U1" s="417"/>
      <c r="V1" s="417"/>
      <c r="W1" s="417"/>
      <c r="X1" s="4"/>
    </row>
    <row r="2" spans="1:24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143</v>
      </c>
      <c r="N2" s="2"/>
      <c r="O2" s="2"/>
      <c r="P2" s="314"/>
      <c r="Q2" s="334"/>
      <c r="R2" s="3"/>
      <c r="S2" s="3"/>
      <c r="T2" s="417"/>
      <c r="U2" s="417"/>
      <c r="V2" s="417"/>
      <c r="W2" s="417"/>
      <c r="X2" s="4"/>
    </row>
    <row r="3" spans="1:24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14"/>
      <c r="Q3" s="334"/>
      <c r="R3" s="3"/>
      <c r="S3" s="3"/>
      <c r="T3" s="417"/>
      <c r="U3" s="417"/>
      <c r="V3" s="417"/>
      <c r="W3" s="417"/>
      <c r="X3" s="4"/>
    </row>
    <row r="4" spans="1:24" ht="12.75">
      <c r="A4" s="60" t="s">
        <v>605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2"/>
      <c r="Q4" s="335"/>
      <c r="R4" s="5"/>
      <c r="S4" s="5"/>
      <c r="T4" s="417"/>
      <c r="U4" s="417"/>
      <c r="V4" s="417"/>
      <c r="W4" s="417"/>
      <c r="X4" s="4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2"/>
      <c r="Q5" s="335"/>
      <c r="R5" s="5"/>
      <c r="S5" s="5"/>
      <c r="T5" s="417"/>
      <c r="U5" s="417"/>
      <c r="V5" s="417"/>
      <c r="W5" s="417"/>
      <c r="X5" s="4"/>
    </row>
    <row r="6" spans="1:24" ht="12.75">
      <c r="A6" s="6" t="s">
        <v>19</v>
      </c>
      <c r="B6" s="6"/>
      <c r="C6" s="6" t="s">
        <v>20</v>
      </c>
      <c r="D6" s="6"/>
      <c r="E6" s="6"/>
      <c r="F6" s="6"/>
      <c r="G6" s="6"/>
      <c r="H6" s="6"/>
      <c r="I6" s="6"/>
      <c r="J6" s="6" t="s">
        <v>21</v>
      </c>
      <c r="K6" s="6"/>
      <c r="L6" s="6"/>
      <c r="M6" s="6"/>
      <c r="N6" s="7" t="s">
        <v>0</v>
      </c>
      <c r="O6" s="7" t="s">
        <v>1</v>
      </c>
      <c r="P6" s="315" t="s">
        <v>145</v>
      </c>
      <c r="Q6" s="336" t="s">
        <v>1</v>
      </c>
      <c r="R6" s="7" t="s">
        <v>2</v>
      </c>
      <c r="S6" s="7" t="s">
        <v>2</v>
      </c>
      <c r="T6" s="418" t="s">
        <v>576</v>
      </c>
      <c r="U6" s="418" t="s">
        <v>576</v>
      </c>
      <c r="V6" s="418" t="s">
        <v>576</v>
      </c>
      <c r="W6" s="418" t="s">
        <v>576</v>
      </c>
      <c r="X6" s="4"/>
    </row>
    <row r="7" spans="1:24" ht="12.75">
      <c r="A7" s="6" t="s">
        <v>22</v>
      </c>
      <c r="B7" s="6"/>
      <c r="C7" s="6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169</v>
      </c>
      <c r="O7" s="7" t="s">
        <v>195</v>
      </c>
      <c r="P7" s="383" t="s">
        <v>195</v>
      </c>
      <c r="Q7" s="384" t="s">
        <v>235</v>
      </c>
      <c r="R7" s="7" t="s">
        <v>546</v>
      </c>
      <c r="S7" s="385" t="s">
        <v>557</v>
      </c>
      <c r="T7" s="418" t="s">
        <v>568</v>
      </c>
      <c r="U7" s="418" t="s">
        <v>569</v>
      </c>
      <c r="V7" s="418" t="s">
        <v>570</v>
      </c>
      <c r="W7" s="418" t="s">
        <v>571</v>
      </c>
      <c r="X7" s="4"/>
    </row>
    <row r="8" spans="1:24" ht="12.75">
      <c r="A8" s="6" t="s">
        <v>24</v>
      </c>
      <c r="B8" s="6"/>
      <c r="C8" s="511" t="s">
        <v>236</v>
      </c>
      <c r="D8" s="512"/>
      <c r="E8" s="512"/>
      <c r="F8" s="512"/>
      <c r="G8" s="512"/>
      <c r="H8" s="512"/>
      <c r="I8" s="512"/>
      <c r="J8" s="6" t="s">
        <v>49</v>
      </c>
      <c r="K8" s="6"/>
      <c r="L8" s="6" t="s">
        <v>51</v>
      </c>
      <c r="M8" s="6"/>
      <c r="N8" s="8">
        <v>1</v>
      </c>
      <c r="O8" s="8">
        <v>2</v>
      </c>
      <c r="P8" s="316">
        <v>3</v>
      </c>
      <c r="Q8" s="337">
        <v>4</v>
      </c>
      <c r="R8" s="8">
        <v>5</v>
      </c>
      <c r="S8" s="8">
        <v>6</v>
      </c>
      <c r="T8" s="418" t="s">
        <v>577</v>
      </c>
      <c r="U8" s="418" t="s">
        <v>578</v>
      </c>
      <c r="V8" s="418" t="s">
        <v>579</v>
      </c>
      <c r="W8" s="418" t="s">
        <v>580</v>
      </c>
      <c r="X8" s="4"/>
    </row>
    <row r="9" spans="1:24" ht="12.75">
      <c r="A9" s="6" t="s">
        <v>25</v>
      </c>
      <c r="B9" s="6"/>
      <c r="C9" s="6"/>
      <c r="D9" s="6"/>
      <c r="E9" s="6"/>
      <c r="F9" s="6"/>
      <c r="G9" s="6"/>
      <c r="H9" s="6"/>
      <c r="I9" s="6"/>
      <c r="J9" s="6" t="s">
        <v>50</v>
      </c>
      <c r="K9" s="6" t="s">
        <v>26</v>
      </c>
      <c r="L9" s="6" t="s">
        <v>52</v>
      </c>
      <c r="M9" s="6"/>
      <c r="N9" s="8"/>
      <c r="O9" s="8"/>
      <c r="P9" s="316"/>
      <c r="Q9" s="337"/>
      <c r="R9" s="9"/>
      <c r="S9" s="9"/>
      <c r="T9" s="418"/>
      <c r="U9" s="418"/>
      <c r="V9" s="418"/>
      <c r="W9" s="418"/>
      <c r="X9" s="4"/>
    </row>
    <row r="10" spans="1:24" ht="12.75">
      <c r="A10" s="10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/>
      <c r="K10" s="10" t="s">
        <v>27</v>
      </c>
      <c r="L10" s="10"/>
      <c r="M10" s="10"/>
      <c r="N10" s="10"/>
      <c r="O10" s="10"/>
      <c r="P10" s="56"/>
      <c r="Q10" s="338"/>
      <c r="R10" s="10"/>
      <c r="S10" s="10"/>
      <c r="T10" s="419"/>
      <c r="U10" s="419"/>
      <c r="V10" s="419"/>
      <c r="W10" s="419"/>
      <c r="X10" s="4"/>
    </row>
    <row r="11" spans="1:2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1" t="s">
        <v>118</v>
      </c>
      <c r="L11" s="11" t="s">
        <v>117</v>
      </c>
      <c r="M11" s="12"/>
      <c r="N11" s="12"/>
      <c r="O11" s="12"/>
      <c r="P11" s="317"/>
      <c r="Q11" s="339"/>
      <c r="R11" s="12"/>
      <c r="S11" s="12"/>
      <c r="T11" s="420"/>
      <c r="U11" s="420"/>
      <c r="V11" s="420"/>
      <c r="W11" s="420"/>
      <c r="X11" s="4"/>
    </row>
    <row r="12" spans="1:2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 t="s">
        <v>72</v>
      </c>
      <c r="L12" s="13" t="s">
        <v>73</v>
      </c>
      <c r="M12" s="13"/>
      <c r="N12" s="13"/>
      <c r="O12" s="13"/>
      <c r="P12" s="318"/>
      <c r="Q12" s="340"/>
      <c r="R12" s="13"/>
      <c r="S12" s="13"/>
      <c r="T12" s="421"/>
      <c r="U12" s="421"/>
      <c r="V12" s="421"/>
      <c r="W12" s="421"/>
      <c r="X12" s="4"/>
    </row>
    <row r="13" spans="1:24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74</v>
      </c>
      <c r="L13" s="1" t="s">
        <v>40</v>
      </c>
      <c r="M13" s="1"/>
      <c r="N13" s="1"/>
      <c r="O13" s="1"/>
      <c r="P13" s="196"/>
      <c r="Q13" s="335"/>
      <c r="R13" s="5"/>
      <c r="S13" s="5"/>
      <c r="T13" s="417"/>
      <c r="U13" s="417"/>
      <c r="V13" s="417"/>
      <c r="W13" s="417"/>
      <c r="X13" s="4"/>
    </row>
    <row r="14" spans="1:24" ht="12.75">
      <c r="A14" s="12" t="s">
        <v>139</v>
      </c>
      <c r="B14" s="12"/>
      <c r="C14" s="12"/>
      <c r="D14" s="12"/>
      <c r="E14" s="12"/>
      <c r="F14" s="12"/>
      <c r="G14" s="12"/>
      <c r="H14" s="12"/>
      <c r="I14" s="12"/>
      <c r="J14" s="12"/>
      <c r="K14" s="15" t="s">
        <v>56</v>
      </c>
      <c r="L14" s="15" t="s">
        <v>54</v>
      </c>
      <c r="M14" s="15"/>
      <c r="N14" s="12"/>
      <c r="O14" s="12"/>
      <c r="P14" s="317"/>
      <c r="Q14" s="339"/>
      <c r="R14" s="12"/>
      <c r="S14" s="12"/>
      <c r="T14" s="420"/>
      <c r="U14" s="420"/>
      <c r="V14" s="420"/>
      <c r="W14" s="420"/>
      <c r="X14" s="4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5" t="s">
        <v>57</v>
      </c>
      <c r="L15" s="15" t="s">
        <v>55</v>
      </c>
      <c r="M15" s="15"/>
      <c r="N15" s="12"/>
      <c r="O15" s="12"/>
      <c r="P15" s="317"/>
      <c r="Q15" s="339"/>
      <c r="R15" s="12"/>
      <c r="S15" s="12"/>
      <c r="T15" s="420"/>
      <c r="U15" s="420"/>
      <c r="V15" s="420"/>
      <c r="W15" s="420"/>
      <c r="X15" s="4"/>
    </row>
    <row r="16" spans="1:24" ht="12.75">
      <c r="A16" s="16" t="s">
        <v>239</v>
      </c>
      <c r="B16" s="17"/>
      <c r="C16" s="17"/>
      <c r="D16" s="17"/>
      <c r="E16" s="17"/>
      <c r="F16" s="17"/>
      <c r="G16" s="17"/>
      <c r="H16" s="17"/>
      <c r="I16" s="17"/>
      <c r="J16" s="17"/>
      <c r="K16" s="18" t="s">
        <v>56</v>
      </c>
      <c r="L16" s="18" t="s">
        <v>403</v>
      </c>
      <c r="M16" s="18"/>
      <c r="N16" s="17"/>
      <c r="O16" s="17"/>
      <c r="P16" s="319"/>
      <c r="Q16" s="341"/>
      <c r="R16" s="17"/>
      <c r="S16" s="17"/>
      <c r="T16" s="422"/>
      <c r="U16" s="422"/>
      <c r="V16" s="422"/>
      <c r="W16" s="422"/>
      <c r="X16" s="4"/>
    </row>
    <row r="17" spans="1:24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9"/>
      <c r="L17" s="20" t="s">
        <v>237</v>
      </c>
      <c r="M17" s="19"/>
      <c r="N17" s="17"/>
      <c r="O17" s="17"/>
      <c r="P17" s="319"/>
      <c r="Q17" s="341"/>
      <c r="R17" s="17"/>
      <c r="S17" s="17"/>
      <c r="T17" s="422"/>
      <c r="U17" s="422"/>
      <c r="V17" s="422"/>
      <c r="W17" s="422"/>
      <c r="X17" s="4"/>
    </row>
    <row r="18" spans="1:24" ht="12.75">
      <c r="A18" s="21" t="s">
        <v>238</v>
      </c>
      <c r="B18" s="21"/>
      <c r="C18" s="21"/>
      <c r="D18" s="21"/>
      <c r="E18" s="21"/>
      <c r="F18" s="21"/>
      <c r="G18" s="21"/>
      <c r="H18" s="21"/>
      <c r="I18" s="21"/>
      <c r="J18" s="21">
        <v>111</v>
      </c>
      <c r="K18" s="22" t="s">
        <v>58</v>
      </c>
      <c r="L18" s="485" t="s">
        <v>254</v>
      </c>
      <c r="M18" s="485"/>
      <c r="N18" s="23"/>
      <c r="O18" s="10"/>
      <c r="P18" s="56"/>
      <c r="Q18" s="338"/>
      <c r="R18" s="10"/>
      <c r="S18" s="10"/>
      <c r="T18" s="419"/>
      <c r="U18" s="419"/>
      <c r="V18" s="419"/>
      <c r="W18" s="419"/>
      <c r="X18" s="4"/>
    </row>
    <row r="19" spans="1:24" ht="12.75">
      <c r="A19" s="21" t="s">
        <v>238</v>
      </c>
      <c r="B19" s="21">
        <v>1</v>
      </c>
      <c r="C19" s="21"/>
      <c r="D19" s="21">
        <v>3</v>
      </c>
      <c r="E19" s="21"/>
      <c r="F19" s="21">
        <v>5</v>
      </c>
      <c r="G19" s="21"/>
      <c r="H19" s="21"/>
      <c r="I19" s="21"/>
      <c r="J19" s="21">
        <v>111</v>
      </c>
      <c r="K19" s="25">
        <v>3</v>
      </c>
      <c r="L19" s="25" t="s">
        <v>3</v>
      </c>
      <c r="M19" s="25"/>
      <c r="N19" s="26">
        <f aca="true" t="shared" si="0" ref="N19:S19">N20+N33</f>
        <v>286886</v>
      </c>
      <c r="O19" s="26">
        <f>O20+O33</f>
        <v>247000</v>
      </c>
      <c r="P19" s="26">
        <f t="shared" si="0"/>
        <v>263500</v>
      </c>
      <c r="Q19" s="342">
        <f t="shared" si="0"/>
        <v>513000</v>
      </c>
      <c r="R19" s="26">
        <f>R20+R33</f>
        <v>247000</v>
      </c>
      <c r="S19" s="26">
        <f t="shared" si="0"/>
        <v>247000</v>
      </c>
      <c r="T19" s="423">
        <f>P19/N19</f>
        <v>0.9184832999867544</v>
      </c>
      <c r="U19" s="423">
        <f>Q19/P19</f>
        <v>1.9468690702087286</v>
      </c>
      <c r="V19" s="423">
        <f aca="true" t="shared" si="1" ref="V19:W34">R19/Q19</f>
        <v>0.48148148148148145</v>
      </c>
      <c r="W19" s="423">
        <f t="shared" si="1"/>
        <v>1</v>
      </c>
      <c r="X19" s="4"/>
    </row>
    <row r="20" spans="1:24" ht="12.75">
      <c r="A20" s="21" t="s">
        <v>238</v>
      </c>
      <c r="B20" s="21">
        <v>1</v>
      </c>
      <c r="C20" s="21"/>
      <c r="D20" s="21">
        <v>3</v>
      </c>
      <c r="E20" s="21"/>
      <c r="F20" s="21">
        <v>5</v>
      </c>
      <c r="G20" s="21"/>
      <c r="H20" s="21"/>
      <c r="I20" s="21"/>
      <c r="J20" s="21">
        <v>111</v>
      </c>
      <c r="K20" s="28">
        <v>32</v>
      </c>
      <c r="L20" s="29" t="s">
        <v>8</v>
      </c>
      <c r="M20" s="30"/>
      <c r="N20" s="31">
        <f aca="true" t="shared" si="2" ref="N20:S20">N21+N23</f>
        <v>286886</v>
      </c>
      <c r="O20" s="31">
        <f>O21+O23</f>
        <v>247000</v>
      </c>
      <c r="P20" s="31">
        <f t="shared" si="2"/>
        <v>263500</v>
      </c>
      <c r="Q20" s="342">
        <f t="shared" si="2"/>
        <v>483000</v>
      </c>
      <c r="R20" s="31">
        <f>R21+R23</f>
        <v>247000</v>
      </c>
      <c r="S20" s="31">
        <f t="shared" si="2"/>
        <v>247000</v>
      </c>
      <c r="T20" s="423">
        <f>P20/N20</f>
        <v>0.9184832999867544</v>
      </c>
      <c r="U20" s="423">
        <f aca="true" t="shared" si="3" ref="U20:U35">Q20/P20</f>
        <v>1.8330170777988615</v>
      </c>
      <c r="V20" s="423">
        <f t="shared" si="1"/>
        <v>0.5113871635610766</v>
      </c>
      <c r="W20" s="423">
        <f t="shared" si="1"/>
        <v>1</v>
      </c>
      <c r="X20" s="4"/>
    </row>
    <row r="21" spans="1:24" ht="12.75">
      <c r="A21" s="21" t="s">
        <v>238</v>
      </c>
      <c r="B21" s="21">
        <v>1</v>
      </c>
      <c r="C21" s="21"/>
      <c r="D21" s="21">
        <v>3</v>
      </c>
      <c r="E21" s="21"/>
      <c r="F21" s="21">
        <v>5</v>
      </c>
      <c r="G21" s="21"/>
      <c r="H21" s="21"/>
      <c r="I21" s="21"/>
      <c r="J21" s="21">
        <v>111</v>
      </c>
      <c r="K21" s="25">
        <v>323</v>
      </c>
      <c r="L21" s="493" t="s">
        <v>10</v>
      </c>
      <c r="M21" s="494"/>
      <c r="N21" s="53">
        <f aca="true" t="shared" si="4" ref="N21:S21">N22</f>
        <v>38518</v>
      </c>
      <c r="O21" s="53">
        <f t="shared" si="4"/>
        <v>25000</v>
      </c>
      <c r="P21" s="53">
        <f t="shared" si="4"/>
        <v>30000</v>
      </c>
      <c r="Q21" s="342">
        <f t="shared" si="4"/>
        <v>38000</v>
      </c>
      <c r="R21" s="53">
        <f t="shared" si="4"/>
        <v>25000</v>
      </c>
      <c r="S21" s="53">
        <f t="shared" si="4"/>
        <v>25000</v>
      </c>
      <c r="T21" s="423">
        <f aca="true" t="shared" si="5" ref="T21:T35">P21/N21</f>
        <v>0.7788566384547484</v>
      </c>
      <c r="U21" s="423">
        <f t="shared" si="3"/>
        <v>1.2666666666666666</v>
      </c>
      <c r="V21" s="423">
        <f t="shared" si="1"/>
        <v>0.6578947368421053</v>
      </c>
      <c r="W21" s="423">
        <f t="shared" si="1"/>
        <v>1</v>
      </c>
      <c r="X21" s="4"/>
    </row>
    <row r="22" spans="1:24" ht="12.75">
      <c r="A22" s="21" t="s">
        <v>238</v>
      </c>
      <c r="B22" s="21">
        <v>1</v>
      </c>
      <c r="C22" s="21"/>
      <c r="D22" s="21">
        <v>3</v>
      </c>
      <c r="E22" s="21"/>
      <c r="F22" s="21">
        <v>5</v>
      </c>
      <c r="G22" s="21"/>
      <c r="H22" s="21"/>
      <c r="I22" s="21"/>
      <c r="J22" s="21">
        <v>111</v>
      </c>
      <c r="K22" s="28">
        <v>3233</v>
      </c>
      <c r="L22" s="28" t="s">
        <v>77</v>
      </c>
      <c r="M22" s="28"/>
      <c r="N22" s="34">
        <v>38518</v>
      </c>
      <c r="O22" s="34">
        <v>25000</v>
      </c>
      <c r="P22" s="34">
        <v>30000</v>
      </c>
      <c r="Q22" s="342">
        <v>38000</v>
      </c>
      <c r="R22" s="34">
        <v>25000</v>
      </c>
      <c r="S22" s="34">
        <v>25000</v>
      </c>
      <c r="T22" s="423">
        <f t="shared" si="5"/>
        <v>0.7788566384547484</v>
      </c>
      <c r="U22" s="423">
        <f t="shared" si="3"/>
        <v>1.2666666666666666</v>
      </c>
      <c r="V22" s="423">
        <f t="shared" si="1"/>
        <v>0.6578947368421053</v>
      </c>
      <c r="W22" s="423">
        <f t="shared" si="1"/>
        <v>1</v>
      </c>
      <c r="X22" s="4"/>
    </row>
    <row r="23" spans="1:24" ht="12.75">
      <c r="A23" s="21" t="s">
        <v>238</v>
      </c>
      <c r="B23" s="21">
        <v>1</v>
      </c>
      <c r="C23" s="21"/>
      <c r="D23" s="21">
        <v>3</v>
      </c>
      <c r="E23" s="21"/>
      <c r="F23" s="21">
        <v>5</v>
      </c>
      <c r="G23" s="21"/>
      <c r="H23" s="21"/>
      <c r="I23" s="21"/>
      <c r="J23" s="21">
        <v>111</v>
      </c>
      <c r="K23" s="25">
        <v>329</v>
      </c>
      <c r="L23" s="493" t="s">
        <v>37</v>
      </c>
      <c r="M23" s="494"/>
      <c r="N23" s="53">
        <f aca="true" t="shared" si="6" ref="N23:S23">N24+N25+N26+N27+N28+N29+N30+N31+N32</f>
        <v>248368</v>
      </c>
      <c r="O23" s="53">
        <f t="shared" si="6"/>
        <v>222000</v>
      </c>
      <c r="P23" s="53">
        <f t="shared" si="6"/>
        <v>233500</v>
      </c>
      <c r="Q23" s="342">
        <f t="shared" si="6"/>
        <v>445000</v>
      </c>
      <c r="R23" s="53">
        <f>R24+R25+R26+R27+R28+R29+R30+R31+R32</f>
        <v>222000</v>
      </c>
      <c r="S23" s="53">
        <f t="shared" si="6"/>
        <v>222000</v>
      </c>
      <c r="T23" s="423">
        <f t="shared" si="5"/>
        <v>0.9401372157443794</v>
      </c>
      <c r="U23" s="423">
        <f t="shared" si="3"/>
        <v>1.905781584582441</v>
      </c>
      <c r="V23" s="423">
        <f t="shared" si="1"/>
        <v>0.49887640449438203</v>
      </c>
      <c r="W23" s="423">
        <f t="shared" si="1"/>
        <v>1</v>
      </c>
      <c r="X23" s="36"/>
    </row>
    <row r="24" spans="1:24" ht="12.75">
      <c r="A24" s="21" t="s">
        <v>238</v>
      </c>
      <c r="B24" s="21">
        <v>1</v>
      </c>
      <c r="C24" s="21"/>
      <c r="D24" s="21">
        <v>3</v>
      </c>
      <c r="E24" s="21"/>
      <c r="F24" s="21">
        <v>5</v>
      </c>
      <c r="G24" s="21"/>
      <c r="H24" s="21"/>
      <c r="I24" s="21"/>
      <c r="J24" s="21">
        <v>111</v>
      </c>
      <c r="K24" s="28">
        <v>3291</v>
      </c>
      <c r="L24" s="32" t="s">
        <v>412</v>
      </c>
      <c r="M24" s="33"/>
      <c r="N24" s="31">
        <v>192072</v>
      </c>
      <c r="O24" s="31">
        <v>190000</v>
      </c>
      <c r="P24" s="31">
        <v>201500</v>
      </c>
      <c r="Q24" s="342">
        <v>195000</v>
      </c>
      <c r="R24" s="31">
        <v>190000</v>
      </c>
      <c r="S24" s="31">
        <v>190000</v>
      </c>
      <c r="T24" s="423">
        <f t="shared" si="5"/>
        <v>1.0490857595068517</v>
      </c>
      <c r="U24" s="423">
        <f t="shared" si="3"/>
        <v>0.967741935483871</v>
      </c>
      <c r="V24" s="423">
        <f t="shared" si="1"/>
        <v>0.9743589743589743</v>
      </c>
      <c r="W24" s="423">
        <f t="shared" si="1"/>
        <v>1</v>
      </c>
      <c r="X24" s="36"/>
    </row>
    <row r="25" spans="1:24" ht="12.75">
      <c r="A25" s="21" t="s">
        <v>238</v>
      </c>
      <c r="B25" s="21">
        <v>1</v>
      </c>
      <c r="C25" s="21"/>
      <c r="D25" s="21">
        <v>3</v>
      </c>
      <c r="E25" s="21"/>
      <c r="F25" s="21">
        <v>5</v>
      </c>
      <c r="G25" s="21"/>
      <c r="H25" s="21"/>
      <c r="I25" s="21"/>
      <c r="J25" s="21">
        <v>111</v>
      </c>
      <c r="K25" s="37">
        <v>3291</v>
      </c>
      <c r="L25" s="37" t="s">
        <v>525</v>
      </c>
      <c r="M25" s="37"/>
      <c r="N25" s="38">
        <v>34164</v>
      </c>
      <c r="O25" s="38">
        <v>0</v>
      </c>
      <c r="P25" s="38">
        <v>0</v>
      </c>
      <c r="Q25" s="343">
        <v>0</v>
      </c>
      <c r="R25" s="38">
        <v>0</v>
      </c>
      <c r="S25" s="38">
        <v>0</v>
      </c>
      <c r="T25" s="423">
        <f t="shared" si="5"/>
        <v>0</v>
      </c>
      <c r="U25" s="423" t="e">
        <f t="shared" si="3"/>
        <v>#DIV/0!</v>
      </c>
      <c r="V25" s="423" t="e">
        <f t="shared" si="1"/>
        <v>#DIV/0!</v>
      </c>
      <c r="W25" s="423" t="e">
        <f t="shared" si="1"/>
        <v>#DIV/0!</v>
      </c>
      <c r="X25" s="4"/>
    </row>
    <row r="26" spans="1:24" ht="12.75">
      <c r="A26" s="21" t="s">
        <v>238</v>
      </c>
      <c r="B26" s="21">
        <v>1</v>
      </c>
      <c r="C26" s="21"/>
      <c r="D26" s="21">
        <v>3</v>
      </c>
      <c r="E26" s="21"/>
      <c r="F26" s="21">
        <v>5</v>
      </c>
      <c r="G26" s="21"/>
      <c r="H26" s="21"/>
      <c r="I26" s="21"/>
      <c r="J26" s="21">
        <v>111</v>
      </c>
      <c r="K26" s="37">
        <v>3291</v>
      </c>
      <c r="L26" s="37" t="s">
        <v>538</v>
      </c>
      <c r="M26" s="37"/>
      <c r="N26" s="38">
        <v>0</v>
      </c>
      <c r="O26" s="38">
        <v>0</v>
      </c>
      <c r="P26" s="38">
        <v>0</v>
      </c>
      <c r="Q26" s="343">
        <v>100000</v>
      </c>
      <c r="R26" s="38">
        <v>0</v>
      </c>
      <c r="S26" s="38">
        <v>0</v>
      </c>
      <c r="T26" s="423" t="e">
        <f t="shared" si="5"/>
        <v>#DIV/0!</v>
      </c>
      <c r="U26" s="423" t="e">
        <f t="shared" si="3"/>
        <v>#DIV/0!</v>
      </c>
      <c r="V26" s="423">
        <f t="shared" si="1"/>
        <v>0</v>
      </c>
      <c r="W26" s="423" t="e">
        <f t="shared" si="1"/>
        <v>#DIV/0!</v>
      </c>
      <c r="X26" s="4"/>
    </row>
    <row r="27" spans="1:24" ht="12.75" hidden="1">
      <c r="A27" s="21" t="s">
        <v>238</v>
      </c>
      <c r="B27" s="21">
        <v>1</v>
      </c>
      <c r="C27" s="21"/>
      <c r="D27" s="21">
        <v>3</v>
      </c>
      <c r="E27" s="21"/>
      <c r="F27" s="21">
        <v>5</v>
      </c>
      <c r="G27" s="21"/>
      <c r="H27" s="21"/>
      <c r="I27" s="21"/>
      <c r="J27" s="21">
        <v>111</v>
      </c>
      <c r="K27" s="37">
        <v>3291</v>
      </c>
      <c r="L27" s="508" t="s">
        <v>175</v>
      </c>
      <c r="M27" s="509"/>
      <c r="N27" s="38"/>
      <c r="O27" s="38"/>
      <c r="P27" s="38"/>
      <c r="Q27" s="343"/>
      <c r="R27" s="38"/>
      <c r="S27" s="38"/>
      <c r="T27" s="423" t="e">
        <f t="shared" si="5"/>
        <v>#DIV/0!</v>
      </c>
      <c r="U27" s="423" t="e">
        <f t="shared" si="3"/>
        <v>#DIV/0!</v>
      </c>
      <c r="V27" s="423" t="e">
        <f t="shared" si="1"/>
        <v>#DIV/0!</v>
      </c>
      <c r="W27" s="423" t="e">
        <f t="shared" si="1"/>
        <v>#DIV/0!</v>
      </c>
      <c r="X27" s="4"/>
    </row>
    <row r="28" spans="1:24" ht="12.75" hidden="1">
      <c r="A28" s="21" t="s">
        <v>238</v>
      </c>
      <c r="B28" s="21">
        <v>1</v>
      </c>
      <c r="C28" s="21"/>
      <c r="D28" s="21">
        <v>3</v>
      </c>
      <c r="E28" s="21"/>
      <c r="F28" s="21">
        <v>5</v>
      </c>
      <c r="G28" s="21"/>
      <c r="H28" s="21"/>
      <c r="I28" s="21"/>
      <c r="J28" s="21">
        <v>111</v>
      </c>
      <c r="K28" s="37">
        <v>3291</v>
      </c>
      <c r="L28" s="37" t="s">
        <v>508</v>
      </c>
      <c r="M28" s="37"/>
      <c r="N28" s="39">
        <v>0</v>
      </c>
      <c r="O28" s="39">
        <v>0</v>
      </c>
      <c r="P28" s="39">
        <v>0</v>
      </c>
      <c r="Q28" s="343">
        <v>0</v>
      </c>
      <c r="R28" s="39">
        <v>0</v>
      </c>
      <c r="S28" s="39">
        <v>0</v>
      </c>
      <c r="T28" s="423" t="e">
        <f t="shared" si="5"/>
        <v>#DIV/0!</v>
      </c>
      <c r="U28" s="423" t="e">
        <f t="shared" si="3"/>
        <v>#DIV/0!</v>
      </c>
      <c r="V28" s="423" t="e">
        <f t="shared" si="1"/>
        <v>#DIV/0!</v>
      </c>
      <c r="W28" s="423" t="e">
        <f t="shared" si="1"/>
        <v>#DIV/0!</v>
      </c>
      <c r="X28" s="4"/>
    </row>
    <row r="29" spans="1:24" ht="12.75" hidden="1">
      <c r="A29" s="21" t="s">
        <v>238</v>
      </c>
      <c r="B29" s="21">
        <v>1</v>
      </c>
      <c r="C29" s="21"/>
      <c r="D29" s="21">
        <v>3</v>
      </c>
      <c r="E29" s="21"/>
      <c r="F29" s="21">
        <v>5</v>
      </c>
      <c r="G29" s="21"/>
      <c r="H29" s="21"/>
      <c r="I29" s="21"/>
      <c r="J29" s="21">
        <v>111</v>
      </c>
      <c r="K29" s="37">
        <v>3291</v>
      </c>
      <c r="L29" s="37" t="s">
        <v>185</v>
      </c>
      <c r="M29" s="37"/>
      <c r="N29" s="39">
        <v>0</v>
      </c>
      <c r="O29" s="39">
        <v>0</v>
      </c>
      <c r="P29" s="39">
        <v>0</v>
      </c>
      <c r="Q29" s="343">
        <v>0</v>
      </c>
      <c r="R29" s="39">
        <v>0</v>
      </c>
      <c r="S29" s="39">
        <v>0</v>
      </c>
      <c r="T29" s="423" t="e">
        <f t="shared" si="5"/>
        <v>#DIV/0!</v>
      </c>
      <c r="U29" s="423" t="e">
        <f t="shared" si="3"/>
        <v>#DIV/0!</v>
      </c>
      <c r="V29" s="423" t="e">
        <f t="shared" si="1"/>
        <v>#DIV/0!</v>
      </c>
      <c r="W29" s="423" t="e">
        <f t="shared" si="1"/>
        <v>#DIV/0!</v>
      </c>
      <c r="X29" s="4"/>
    </row>
    <row r="30" spans="1:24" ht="12.75" hidden="1">
      <c r="A30" s="21" t="s">
        <v>238</v>
      </c>
      <c r="B30" s="21">
        <v>1</v>
      </c>
      <c r="C30" s="21"/>
      <c r="D30" s="21">
        <v>3</v>
      </c>
      <c r="E30" s="21"/>
      <c r="F30" s="21">
        <v>5</v>
      </c>
      <c r="G30" s="21"/>
      <c r="H30" s="21"/>
      <c r="I30" s="21"/>
      <c r="J30" s="21">
        <v>111</v>
      </c>
      <c r="K30" s="37">
        <v>3293</v>
      </c>
      <c r="L30" s="508" t="s">
        <v>78</v>
      </c>
      <c r="M30" s="509"/>
      <c r="N30" s="40"/>
      <c r="O30" s="40"/>
      <c r="P30" s="40"/>
      <c r="Q30" s="344"/>
      <c r="R30" s="40"/>
      <c r="S30" s="40"/>
      <c r="T30" s="423" t="e">
        <f t="shared" si="5"/>
        <v>#DIV/0!</v>
      </c>
      <c r="U30" s="423" t="e">
        <f t="shared" si="3"/>
        <v>#DIV/0!</v>
      </c>
      <c r="V30" s="423" t="e">
        <f t="shared" si="1"/>
        <v>#DIV/0!</v>
      </c>
      <c r="W30" s="423" t="e">
        <f t="shared" si="1"/>
        <v>#DIV/0!</v>
      </c>
      <c r="X30" s="36"/>
    </row>
    <row r="31" spans="1:24" ht="12.75">
      <c r="A31" s="21" t="s">
        <v>238</v>
      </c>
      <c r="B31" s="21">
        <v>1</v>
      </c>
      <c r="C31" s="21"/>
      <c r="D31" s="21">
        <v>3</v>
      </c>
      <c r="E31" s="21"/>
      <c r="F31" s="21">
        <v>5</v>
      </c>
      <c r="G31" s="21"/>
      <c r="H31" s="21"/>
      <c r="I31" s="21"/>
      <c r="J31" s="21">
        <v>111</v>
      </c>
      <c r="K31" s="28">
        <v>3291</v>
      </c>
      <c r="L31" s="28" t="s">
        <v>79</v>
      </c>
      <c r="M31" s="28"/>
      <c r="N31" s="34">
        <v>22132</v>
      </c>
      <c r="O31" s="34">
        <v>32000</v>
      </c>
      <c r="P31" s="34">
        <v>32000</v>
      </c>
      <c r="Q31" s="342">
        <v>150000</v>
      </c>
      <c r="R31" s="34">
        <v>32000</v>
      </c>
      <c r="S31" s="34">
        <v>32000</v>
      </c>
      <c r="T31" s="423">
        <f t="shared" si="5"/>
        <v>1.4458702331465751</v>
      </c>
      <c r="U31" s="423">
        <f t="shared" si="3"/>
        <v>4.6875</v>
      </c>
      <c r="V31" s="423">
        <f t="shared" si="1"/>
        <v>0.21333333333333335</v>
      </c>
      <c r="W31" s="423">
        <f t="shared" si="1"/>
        <v>1</v>
      </c>
      <c r="X31" s="4"/>
    </row>
    <row r="32" spans="1:24" ht="12.75" hidden="1">
      <c r="A32" s="4" t="s">
        <v>140</v>
      </c>
      <c r="B32" s="4"/>
      <c r="C32" s="4"/>
      <c r="D32" s="21">
        <v>3</v>
      </c>
      <c r="E32" s="4"/>
      <c r="F32" s="21">
        <v>5</v>
      </c>
      <c r="G32" s="4"/>
      <c r="H32" s="4"/>
      <c r="I32" s="4"/>
      <c r="J32" s="4">
        <v>111</v>
      </c>
      <c r="K32" s="41">
        <v>3291</v>
      </c>
      <c r="L32" s="42" t="s">
        <v>190</v>
      </c>
      <c r="M32" s="43"/>
      <c r="N32" s="34"/>
      <c r="O32" s="34"/>
      <c r="P32" s="34"/>
      <c r="Q32" s="342"/>
      <c r="R32" s="34"/>
      <c r="S32" s="34"/>
      <c r="T32" s="423" t="e">
        <f t="shared" si="5"/>
        <v>#DIV/0!</v>
      </c>
      <c r="U32" s="423" t="e">
        <f t="shared" si="3"/>
        <v>#DIV/0!</v>
      </c>
      <c r="V32" s="423" t="e">
        <f t="shared" si="1"/>
        <v>#DIV/0!</v>
      </c>
      <c r="W32" s="423" t="e">
        <f t="shared" si="1"/>
        <v>#DIV/0!</v>
      </c>
      <c r="X32" s="4"/>
    </row>
    <row r="33" spans="1:24" ht="12.75">
      <c r="A33" s="4" t="s">
        <v>140</v>
      </c>
      <c r="B33" s="4">
        <v>1</v>
      </c>
      <c r="C33" s="4"/>
      <c r="D33" s="21">
        <v>3</v>
      </c>
      <c r="E33" s="4"/>
      <c r="F33" s="21">
        <v>5</v>
      </c>
      <c r="G33" s="4"/>
      <c r="H33" s="4"/>
      <c r="I33" s="4"/>
      <c r="J33" s="4">
        <v>111</v>
      </c>
      <c r="K33" s="37">
        <v>38</v>
      </c>
      <c r="L33" s="44" t="s">
        <v>109</v>
      </c>
      <c r="M33" s="83"/>
      <c r="N33" s="38">
        <f>N34</f>
        <v>0</v>
      </c>
      <c r="O33" s="38">
        <f aca="true" t="shared" si="7" ref="O33:S34">O34</f>
        <v>0</v>
      </c>
      <c r="P33" s="38">
        <f t="shared" si="7"/>
        <v>0</v>
      </c>
      <c r="Q33" s="343">
        <f t="shared" si="7"/>
        <v>30000</v>
      </c>
      <c r="R33" s="38">
        <f t="shared" si="7"/>
        <v>0</v>
      </c>
      <c r="S33" s="38">
        <f t="shared" si="7"/>
        <v>0</v>
      </c>
      <c r="T33" s="423" t="e">
        <f t="shared" si="5"/>
        <v>#DIV/0!</v>
      </c>
      <c r="U33" s="423" t="e">
        <f t="shared" si="3"/>
        <v>#DIV/0!</v>
      </c>
      <c r="V33" s="423">
        <f t="shared" si="1"/>
        <v>0</v>
      </c>
      <c r="W33" s="423" t="e">
        <f t="shared" si="1"/>
        <v>#DIV/0!</v>
      </c>
      <c r="X33" s="4"/>
    </row>
    <row r="34" spans="1:24" ht="12.75">
      <c r="A34" s="4" t="s">
        <v>140</v>
      </c>
      <c r="B34" s="4">
        <v>1</v>
      </c>
      <c r="C34" s="4"/>
      <c r="D34" s="21">
        <v>3</v>
      </c>
      <c r="E34" s="4"/>
      <c r="F34" s="21">
        <v>5</v>
      </c>
      <c r="G34" s="4"/>
      <c r="H34" s="4"/>
      <c r="I34" s="4"/>
      <c r="J34" s="4">
        <v>111</v>
      </c>
      <c r="K34" s="199">
        <v>381</v>
      </c>
      <c r="L34" s="200" t="s">
        <v>101</v>
      </c>
      <c r="M34" s="201"/>
      <c r="N34" s="84">
        <f>N35</f>
        <v>0</v>
      </c>
      <c r="O34" s="84">
        <f t="shared" si="7"/>
        <v>0</v>
      </c>
      <c r="P34" s="84">
        <f t="shared" si="7"/>
        <v>0</v>
      </c>
      <c r="Q34" s="343">
        <f t="shared" si="7"/>
        <v>30000</v>
      </c>
      <c r="R34" s="84">
        <f t="shared" si="7"/>
        <v>0</v>
      </c>
      <c r="S34" s="84">
        <f t="shared" si="7"/>
        <v>0</v>
      </c>
      <c r="T34" s="423" t="e">
        <f t="shared" si="5"/>
        <v>#DIV/0!</v>
      </c>
      <c r="U34" s="423" t="e">
        <f t="shared" si="3"/>
        <v>#DIV/0!</v>
      </c>
      <c r="V34" s="423">
        <f t="shared" si="1"/>
        <v>0</v>
      </c>
      <c r="W34" s="423" t="e">
        <f t="shared" si="1"/>
        <v>#DIV/0!</v>
      </c>
      <c r="X34" s="4"/>
    </row>
    <row r="35" spans="1:24" ht="13.5" thickBot="1">
      <c r="A35" s="4" t="s">
        <v>140</v>
      </c>
      <c r="B35" s="4">
        <v>1</v>
      </c>
      <c r="C35" s="4"/>
      <c r="D35" s="21">
        <v>3</v>
      </c>
      <c r="E35" s="4"/>
      <c r="F35" s="21">
        <v>5</v>
      </c>
      <c r="G35" s="4"/>
      <c r="H35" s="4"/>
      <c r="I35" s="4"/>
      <c r="J35" s="4">
        <v>111</v>
      </c>
      <c r="K35" s="54">
        <v>3811</v>
      </c>
      <c r="L35" s="202" t="s">
        <v>186</v>
      </c>
      <c r="M35" s="203"/>
      <c r="N35" s="55">
        <v>0</v>
      </c>
      <c r="O35" s="55">
        <v>0</v>
      </c>
      <c r="P35" s="55">
        <v>0</v>
      </c>
      <c r="Q35" s="345">
        <v>30000</v>
      </c>
      <c r="R35" s="55">
        <v>0</v>
      </c>
      <c r="S35" s="55">
        <v>0</v>
      </c>
      <c r="T35" s="424" t="e">
        <f t="shared" si="5"/>
        <v>#DIV/0!</v>
      </c>
      <c r="U35" s="423" t="e">
        <f t="shared" si="3"/>
        <v>#DIV/0!</v>
      </c>
      <c r="V35" s="423">
        <f>R35/Q35</f>
        <v>0</v>
      </c>
      <c r="W35" s="423" t="e">
        <f>S35/R35</f>
        <v>#DIV/0!</v>
      </c>
      <c r="X35" s="4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45"/>
      <c r="L36" s="46" t="s">
        <v>126</v>
      </c>
      <c r="M36" s="46"/>
      <c r="N36" s="47">
        <f aca="true" t="shared" si="8" ref="N36:S36">N19</f>
        <v>286886</v>
      </c>
      <c r="O36" s="47">
        <f>O19</f>
        <v>247000</v>
      </c>
      <c r="P36" s="47">
        <f t="shared" si="8"/>
        <v>263500</v>
      </c>
      <c r="Q36" s="346">
        <f t="shared" si="8"/>
        <v>513000</v>
      </c>
      <c r="R36" s="47">
        <f>R19</f>
        <v>247000</v>
      </c>
      <c r="S36" s="47">
        <f t="shared" si="8"/>
        <v>247000</v>
      </c>
      <c r="T36" s="425">
        <f>P36/N36</f>
        <v>0.9184832999867544</v>
      </c>
      <c r="U36" s="425">
        <f>Q36/P36</f>
        <v>1.9468690702087286</v>
      </c>
      <c r="V36" s="425">
        <f>R36/Q36</f>
        <v>0.48148148148148145</v>
      </c>
      <c r="W36" s="425">
        <f>S36/R36</f>
        <v>1</v>
      </c>
      <c r="X36" s="4"/>
    </row>
    <row r="37" spans="1:24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48"/>
      <c r="L37" s="49"/>
      <c r="M37" s="49"/>
      <c r="N37" s="50"/>
      <c r="O37" s="50"/>
      <c r="P37" s="50"/>
      <c r="Q37" s="347"/>
      <c r="R37" s="50"/>
      <c r="S37" s="50"/>
      <c r="T37" s="426"/>
      <c r="U37" s="426"/>
      <c r="V37" s="426"/>
      <c r="W37" s="426"/>
      <c r="X37" s="4"/>
    </row>
    <row r="38" spans="1:24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4" t="s">
        <v>191</v>
      </c>
      <c r="L38" s="13" t="s">
        <v>59</v>
      </c>
      <c r="M38" s="13"/>
      <c r="N38" s="13"/>
      <c r="O38" s="13"/>
      <c r="P38" s="318"/>
      <c r="Q38" s="340"/>
      <c r="R38" s="13"/>
      <c r="S38" s="13"/>
      <c r="T38" s="421"/>
      <c r="U38" s="421"/>
      <c r="V38" s="421"/>
      <c r="W38" s="421"/>
      <c r="X38" s="4"/>
    </row>
    <row r="39" spans="1:24" ht="12.75" hidden="1">
      <c r="A39" s="22" t="s">
        <v>240</v>
      </c>
      <c r="B39" s="10"/>
      <c r="C39" s="10"/>
      <c r="D39" s="10"/>
      <c r="E39" s="10"/>
      <c r="F39" s="10"/>
      <c r="G39" s="10"/>
      <c r="H39" s="10"/>
      <c r="I39" s="10"/>
      <c r="J39" s="10">
        <v>111</v>
      </c>
      <c r="K39" s="10" t="s">
        <v>58</v>
      </c>
      <c r="L39" s="485" t="s">
        <v>380</v>
      </c>
      <c r="M39" s="485"/>
      <c r="N39" s="23"/>
      <c r="O39" s="10"/>
      <c r="P39" s="56"/>
      <c r="Q39" s="338"/>
      <c r="R39" s="513"/>
      <c r="S39" s="513"/>
      <c r="T39" s="532"/>
      <c r="U39" s="532"/>
      <c r="V39" s="532"/>
      <c r="W39" s="532"/>
      <c r="X39" s="4"/>
    </row>
    <row r="40" spans="1:24" ht="12.75" hidden="1">
      <c r="A40" s="21" t="s">
        <v>240</v>
      </c>
      <c r="B40" s="21">
        <v>1</v>
      </c>
      <c r="C40" s="21"/>
      <c r="D40" s="21">
        <v>3</v>
      </c>
      <c r="E40" s="21"/>
      <c r="F40" s="21">
        <v>5</v>
      </c>
      <c r="G40" s="21"/>
      <c r="H40" s="21"/>
      <c r="I40" s="21"/>
      <c r="J40" s="21">
        <v>111</v>
      </c>
      <c r="K40" s="25">
        <v>3</v>
      </c>
      <c r="L40" s="493" t="s">
        <v>3</v>
      </c>
      <c r="M40" s="494"/>
      <c r="N40" s="53">
        <f aca="true" t="shared" si="9" ref="N40:S40">N41</f>
        <v>0</v>
      </c>
      <c r="O40" s="53">
        <f t="shared" si="9"/>
        <v>0</v>
      </c>
      <c r="P40" s="53">
        <f t="shared" si="9"/>
        <v>0</v>
      </c>
      <c r="Q40" s="342">
        <f t="shared" si="9"/>
        <v>0</v>
      </c>
      <c r="R40" s="53">
        <f t="shared" si="9"/>
        <v>0</v>
      </c>
      <c r="S40" s="53">
        <f t="shared" si="9"/>
        <v>0</v>
      </c>
      <c r="T40" s="423" t="e">
        <f>P40/N40</f>
        <v>#DIV/0!</v>
      </c>
      <c r="U40" s="423" t="e">
        <f>Q40/P40</f>
        <v>#DIV/0!</v>
      </c>
      <c r="V40" s="423" t="e">
        <f aca="true" t="shared" si="10" ref="V40:W47">R40/Q40</f>
        <v>#DIV/0!</v>
      </c>
      <c r="W40" s="423" t="e">
        <f t="shared" si="10"/>
        <v>#DIV/0!</v>
      </c>
      <c r="X40" s="4"/>
    </row>
    <row r="41" spans="1:24" ht="12.75" hidden="1">
      <c r="A41" s="21" t="s">
        <v>240</v>
      </c>
      <c r="B41" s="21">
        <v>1</v>
      </c>
      <c r="C41" s="21"/>
      <c r="D41" s="21">
        <v>3</v>
      </c>
      <c r="E41" s="21"/>
      <c r="F41" s="21">
        <v>5</v>
      </c>
      <c r="G41" s="21"/>
      <c r="H41" s="21"/>
      <c r="I41" s="21"/>
      <c r="J41" s="21">
        <v>111</v>
      </c>
      <c r="K41" s="28">
        <v>32</v>
      </c>
      <c r="L41" s="508" t="s">
        <v>8</v>
      </c>
      <c r="M41" s="509"/>
      <c r="N41" s="53">
        <f aca="true" t="shared" si="11" ref="N41:S41">N42+N44+N46</f>
        <v>0</v>
      </c>
      <c r="O41" s="31">
        <f>O42+O44+O46</f>
        <v>0</v>
      </c>
      <c r="P41" s="31">
        <f t="shared" si="11"/>
        <v>0</v>
      </c>
      <c r="Q41" s="342">
        <f t="shared" si="11"/>
        <v>0</v>
      </c>
      <c r="R41" s="31">
        <f>R42+R44+R46</f>
        <v>0</v>
      </c>
      <c r="S41" s="31">
        <f t="shared" si="11"/>
        <v>0</v>
      </c>
      <c r="T41" s="423" t="e">
        <f aca="true" t="shared" si="12" ref="T41:T47">P41/N41</f>
        <v>#DIV/0!</v>
      </c>
      <c r="U41" s="423" t="e">
        <f aca="true" t="shared" si="13" ref="U41:U47">Q41/P41</f>
        <v>#DIV/0!</v>
      </c>
      <c r="V41" s="423" t="e">
        <f t="shared" si="10"/>
        <v>#DIV/0!</v>
      </c>
      <c r="W41" s="423" t="e">
        <f t="shared" si="10"/>
        <v>#DIV/0!</v>
      </c>
      <c r="X41" s="4"/>
    </row>
    <row r="42" spans="1:24" ht="12.75" hidden="1">
      <c r="A42" s="21" t="s">
        <v>240</v>
      </c>
      <c r="B42" s="21">
        <v>1</v>
      </c>
      <c r="C42" s="21"/>
      <c r="D42" s="21">
        <v>3</v>
      </c>
      <c r="E42" s="21"/>
      <c r="F42" s="21">
        <v>5</v>
      </c>
      <c r="G42" s="21"/>
      <c r="H42" s="21"/>
      <c r="I42" s="21"/>
      <c r="J42" s="21">
        <v>111</v>
      </c>
      <c r="K42" s="199">
        <v>322</v>
      </c>
      <c r="L42" s="493" t="s">
        <v>29</v>
      </c>
      <c r="M42" s="494"/>
      <c r="N42" s="84">
        <f aca="true" t="shared" si="14" ref="N42:S42">N43</f>
        <v>0</v>
      </c>
      <c r="O42" s="84">
        <f t="shared" si="14"/>
        <v>0</v>
      </c>
      <c r="P42" s="84">
        <f t="shared" si="14"/>
        <v>0</v>
      </c>
      <c r="Q42" s="343">
        <f t="shared" si="14"/>
        <v>0</v>
      </c>
      <c r="R42" s="84">
        <f t="shared" si="14"/>
        <v>0</v>
      </c>
      <c r="S42" s="84">
        <f t="shared" si="14"/>
        <v>0</v>
      </c>
      <c r="T42" s="423" t="e">
        <f t="shared" si="12"/>
        <v>#DIV/0!</v>
      </c>
      <c r="U42" s="423" t="e">
        <f t="shared" si="13"/>
        <v>#DIV/0!</v>
      </c>
      <c r="V42" s="423" t="e">
        <f t="shared" si="10"/>
        <v>#DIV/0!</v>
      </c>
      <c r="W42" s="423" t="e">
        <f t="shared" si="10"/>
        <v>#DIV/0!</v>
      </c>
      <c r="X42" s="4"/>
    </row>
    <row r="43" spans="1:24" ht="12.75" hidden="1">
      <c r="A43" s="21" t="s">
        <v>240</v>
      </c>
      <c r="B43" s="21">
        <v>1</v>
      </c>
      <c r="C43" s="21"/>
      <c r="D43" s="21">
        <v>3</v>
      </c>
      <c r="E43" s="21"/>
      <c r="F43" s="21">
        <v>5</v>
      </c>
      <c r="G43" s="21"/>
      <c r="H43" s="21"/>
      <c r="I43" s="21"/>
      <c r="J43" s="21">
        <v>111</v>
      </c>
      <c r="K43" s="37">
        <v>3221</v>
      </c>
      <c r="L43" s="32" t="s">
        <v>84</v>
      </c>
      <c r="M43" s="33"/>
      <c r="N43" s="38">
        <v>0</v>
      </c>
      <c r="O43" s="38">
        <v>0</v>
      </c>
      <c r="P43" s="38">
        <v>0</v>
      </c>
      <c r="Q43" s="343">
        <v>0</v>
      </c>
      <c r="R43" s="38">
        <v>0</v>
      </c>
      <c r="S43" s="38">
        <v>0</v>
      </c>
      <c r="T43" s="423" t="e">
        <f t="shared" si="12"/>
        <v>#DIV/0!</v>
      </c>
      <c r="U43" s="423" t="e">
        <f t="shared" si="13"/>
        <v>#DIV/0!</v>
      </c>
      <c r="V43" s="423" t="e">
        <f t="shared" si="10"/>
        <v>#DIV/0!</v>
      </c>
      <c r="W43" s="423" t="e">
        <f t="shared" si="10"/>
        <v>#DIV/0!</v>
      </c>
      <c r="X43" s="4"/>
    </row>
    <row r="44" spans="1:24" ht="12.75" hidden="1">
      <c r="A44" s="21" t="s">
        <v>240</v>
      </c>
      <c r="B44" s="21">
        <v>1</v>
      </c>
      <c r="C44" s="21"/>
      <c r="D44" s="21">
        <v>3</v>
      </c>
      <c r="E44" s="21"/>
      <c r="F44" s="21">
        <v>5</v>
      </c>
      <c r="G44" s="21"/>
      <c r="H44" s="21"/>
      <c r="I44" s="21"/>
      <c r="J44" s="21">
        <v>111</v>
      </c>
      <c r="K44" s="199">
        <v>323</v>
      </c>
      <c r="L44" s="493" t="s">
        <v>10</v>
      </c>
      <c r="M44" s="494"/>
      <c r="N44" s="84">
        <f aca="true" t="shared" si="15" ref="N44:S44">N45</f>
        <v>0</v>
      </c>
      <c r="O44" s="84">
        <f t="shared" si="15"/>
        <v>0</v>
      </c>
      <c r="P44" s="84">
        <f t="shared" si="15"/>
        <v>0</v>
      </c>
      <c r="Q44" s="343">
        <f t="shared" si="15"/>
        <v>0</v>
      </c>
      <c r="R44" s="84">
        <f t="shared" si="15"/>
        <v>0</v>
      </c>
      <c r="S44" s="84">
        <f t="shared" si="15"/>
        <v>0</v>
      </c>
      <c r="T44" s="423" t="e">
        <f t="shared" si="12"/>
        <v>#DIV/0!</v>
      </c>
      <c r="U44" s="423" t="e">
        <f t="shared" si="13"/>
        <v>#DIV/0!</v>
      </c>
      <c r="V44" s="423" t="e">
        <f t="shared" si="10"/>
        <v>#DIV/0!</v>
      </c>
      <c r="W44" s="423" t="e">
        <f t="shared" si="10"/>
        <v>#DIV/0!</v>
      </c>
      <c r="X44" s="4"/>
    </row>
    <row r="45" spans="1:24" ht="12.75" hidden="1">
      <c r="A45" s="21" t="s">
        <v>240</v>
      </c>
      <c r="B45" s="21">
        <v>1</v>
      </c>
      <c r="C45" s="21"/>
      <c r="D45" s="21">
        <v>3</v>
      </c>
      <c r="E45" s="21"/>
      <c r="F45" s="21">
        <v>5</v>
      </c>
      <c r="G45" s="21"/>
      <c r="H45" s="21"/>
      <c r="I45" s="21"/>
      <c r="J45" s="21">
        <v>111</v>
      </c>
      <c r="K45" s="37">
        <v>3233</v>
      </c>
      <c r="L45" s="508" t="s">
        <v>205</v>
      </c>
      <c r="M45" s="509"/>
      <c r="N45" s="38">
        <v>0</v>
      </c>
      <c r="O45" s="38">
        <v>0</v>
      </c>
      <c r="P45" s="38">
        <v>0</v>
      </c>
      <c r="Q45" s="343">
        <v>0</v>
      </c>
      <c r="R45" s="38">
        <v>0</v>
      </c>
      <c r="S45" s="38">
        <v>0</v>
      </c>
      <c r="T45" s="423" t="e">
        <f t="shared" si="12"/>
        <v>#DIV/0!</v>
      </c>
      <c r="U45" s="423" t="e">
        <f t="shared" si="13"/>
        <v>#DIV/0!</v>
      </c>
      <c r="V45" s="423" t="e">
        <f t="shared" si="10"/>
        <v>#DIV/0!</v>
      </c>
      <c r="W45" s="423" t="e">
        <f t="shared" si="10"/>
        <v>#DIV/0!</v>
      </c>
      <c r="X45" s="4"/>
    </row>
    <row r="46" spans="1:24" ht="12.75" hidden="1">
      <c r="A46" s="21" t="s">
        <v>240</v>
      </c>
      <c r="B46" s="21">
        <v>1</v>
      </c>
      <c r="C46" s="21"/>
      <c r="D46" s="21">
        <v>3</v>
      </c>
      <c r="E46" s="21"/>
      <c r="F46" s="21">
        <v>5</v>
      </c>
      <c r="G46" s="21"/>
      <c r="H46" s="21"/>
      <c r="I46" s="21"/>
      <c r="J46" s="21">
        <v>111</v>
      </c>
      <c r="K46" s="199">
        <v>329</v>
      </c>
      <c r="L46" s="493" t="s">
        <v>37</v>
      </c>
      <c r="M46" s="494"/>
      <c r="N46" s="84">
        <f aca="true" t="shared" si="16" ref="N46:S46">N47</f>
        <v>0</v>
      </c>
      <c r="O46" s="84">
        <f t="shared" si="16"/>
        <v>0</v>
      </c>
      <c r="P46" s="84">
        <f t="shared" si="16"/>
        <v>0</v>
      </c>
      <c r="Q46" s="343">
        <f t="shared" si="16"/>
        <v>0</v>
      </c>
      <c r="R46" s="84">
        <f t="shared" si="16"/>
        <v>0</v>
      </c>
      <c r="S46" s="84">
        <f t="shared" si="16"/>
        <v>0</v>
      </c>
      <c r="T46" s="423" t="e">
        <f t="shared" si="12"/>
        <v>#DIV/0!</v>
      </c>
      <c r="U46" s="423" t="e">
        <f t="shared" si="13"/>
        <v>#DIV/0!</v>
      </c>
      <c r="V46" s="423" t="e">
        <f t="shared" si="10"/>
        <v>#DIV/0!</v>
      </c>
      <c r="W46" s="423" t="e">
        <f t="shared" si="10"/>
        <v>#DIV/0!</v>
      </c>
      <c r="X46" s="4"/>
    </row>
    <row r="47" spans="1:24" ht="13.5" hidden="1" thickBot="1">
      <c r="A47" s="21" t="s">
        <v>240</v>
      </c>
      <c r="B47" s="21">
        <v>1</v>
      </c>
      <c r="C47" s="21"/>
      <c r="D47" s="21">
        <v>3</v>
      </c>
      <c r="E47" s="21"/>
      <c r="F47" s="21">
        <v>5</v>
      </c>
      <c r="G47" s="21"/>
      <c r="H47" s="21"/>
      <c r="I47" s="21"/>
      <c r="J47" s="21">
        <v>111</v>
      </c>
      <c r="K47" s="54">
        <v>3291</v>
      </c>
      <c r="L47" s="54" t="s">
        <v>413</v>
      </c>
      <c r="M47" s="54"/>
      <c r="N47" s="55">
        <v>0</v>
      </c>
      <c r="O47" s="55">
        <v>0</v>
      </c>
      <c r="P47" s="55">
        <v>0</v>
      </c>
      <c r="Q47" s="345">
        <v>0</v>
      </c>
      <c r="R47" s="55">
        <v>0</v>
      </c>
      <c r="S47" s="55">
        <v>0</v>
      </c>
      <c r="T47" s="423" t="e">
        <f t="shared" si="12"/>
        <v>#DIV/0!</v>
      </c>
      <c r="U47" s="423" t="e">
        <f t="shared" si="13"/>
        <v>#DIV/0!</v>
      </c>
      <c r="V47" s="423" t="e">
        <f t="shared" si="10"/>
        <v>#DIV/0!</v>
      </c>
      <c r="W47" s="423" t="e">
        <f t="shared" si="10"/>
        <v>#DIV/0!</v>
      </c>
      <c r="X47" s="4"/>
    </row>
    <row r="48" spans="1:24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6"/>
      <c r="L48" s="46" t="s">
        <v>126</v>
      </c>
      <c r="M48" s="46"/>
      <c r="N48" s="47">
        <f aca="true" t="shared" si="17" ref="N48:S48">N40</f>
        <v>0</v>
      </c>
      <c r="O48" s="47">
        <f>O40</f>
        <v>0</v>
      </c>
      <c r="P48" s="47">
        <f t="shared" si="17"/>
        <v>0</v>
      </c>
      <c r="Q48" s="346">
        <f t="shared" si="17"/>
        <v>0</v>
      </c>
      <c r="R48" s="47">
        <f>R40</f>
        <v>0</v>
      </c>
      <c r="S48" s="47">
        <f t="shared" si="17"/>
        <v>0</v>
      </c>
      <c r="T48" s="425" t="e">
        <f>P48/N48</f>
        <v>#DIV/0!</v>
      </c>
      <c r="U48" s="425" t="e">
        <f>U40</f>
        <v>#DIV/0!</v>
      </c>
      <c r="V48" s="425" t="e">
        <f>V40</f>
        <v>#DIV/0!</v>
      </c>
      <c r="W48" s="425" t="e">
        <f>W40</f>
        <v>#DIV/0!</v>
      </c>
      <c r="X48" s="4"/>
    </row>
    <row r="49" spans="1: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9"/>
      <c r="L49" s="49"/>
      <c r="M49" s="49"/>
      <c r="N49" s="50"/>
      <c r="O49" s="50"/>
      <c r="P49" s="50"/>
      <c r="Q49" s="347"/>
      <c r="R49" s="50"/>
      <c r="S49" s="50"/>
      <c r="T49" s="426"/>
      <c r="U49" s="426"/>
      <c r="V49" s="426"/>
      <c r="W49" s="426"/>
      <c r="X49" s="4"/>
    </row>
    <row r="50" spans="1:24" ht="12.75">
      <c r="A50" s="22" t="s">
        <v>241</v>
      </c>
      <c r="B50" s="10"/>
      <c r="C50" s="10"/>
      <c r="D50" s="10"/>
      <c r="E50" s="10"/>
      <c r="F50" s="10"/>
      <c r="G50" s="10"/>
      <c r="H50" s="10"/>
      <c r="I50" s="10"/>
      <c r="J50" s="10"/>
      <c r="K50" s="22" t="s">
        <v>66</v>
      </c>
      <c r="L50" s="485" t="s">
        <v>242</v>
      </c>
      <c r="M50" s="514"/>
      <c r="N50" s="23"/>
      <c r="O50" s="23"/>
      <c r="P50" s="56"/>
      <c r="Q50" s="348"/>
      <c r="R50" s="56"/>
      <c r="S50" s="56"/>
      <c r="T50" s="419"/>
      <c r="U50" s="419"/>
      <c r="V50" s="419"/>
      <c r="W50" s="419"/>
      <c r="X50" s="4"/>
    </row>
    <row r="51" spans="1:24" ht="12.75">
      <c r="A51" s="21" t="s">
        <v>241</v>
      </c>
      <c r="B51" s="21">
        <v>1</v>
      </c>
      <c r="C51" s="21"/>
      <c r="D51" s="21">
        <v>3</v>
      </c>
      <c r="E51" s="21"/>
      <c r="F51" s="21"/>
      <c r="G51" s="21"/>
      <c r="H51" s="21"/>
      <c r="I51" s="21"/>
      <c r="J51" s="21">
        <v>111</v>
      </c>
      <c r="K51" s="25">
        <v>3</v>
      </c>
      <c r="L51" s="25" t="s">
        <v>3</v>
      </c>
      <c r="M51" s="25"/>
      <c r="N51" s="53">
        <f>N52</f>
        <v>40080</v>
      </c>
      <c r="O51" s="53">
        <f aca="true" t="shared" si="18" ref="O51:S53">O52</f>
        <v>40000</v>
      </c>
      <c r="P51" s="53">
        <f t="shared" si="18"/>
        <v>40080</v>
      </c>
      <c r="Q51" s="342">
        <f t="shared" si="18"/>
        <v>40000</v>
      </c>
      <c r="R51" s="53">
        <f t="shared" si="18"/>
        <v>40000</v>
      </c>
      <c r="S51" s="53">
        <f t="shared" si="18"/>
        <v>40000</v>
      </c>
      <c r="T51" s="423">
        <f aca="true" t="shared" si="19" ref="T51:T56">P51/N51</f>
        <v>1</v>
      </c>
      <c r="U51" s="423">
        <f aca="true" t="shared" si="20" ref="U51:U56">Q51/P51</f>
        <v>0.998003992015968</v>
      </c>
      <c r="V51" s="423">
        <f aca="true" t="shared" si="21" ref="V51:W56">R51/Q51</f>
        <v>1</v>
      </c>
      <c r="W51" s="423">
        <f t="shared" si="21"/>
        <v>1</v>
      </c>
      <c r="X51" s="21"/>
    </row>
    <row r="52" spans="1:24" ht="12.75">
      <c r="A52" s="21" t="s">
        <v>241</v>
      </c>
      <c r="B52" s="21">
        <v>1</v>
      </c>
      <c r="C52" s="21"/>
      <c r="D52" s="21">
        <v>3</v>
      </c>
      <c r="E52" s="21"/>
      <c r="F52" s="21"/>
      <c r="G52" s="21"/>
      <c r="H52" s="21"/>
      <c r="I52" s="21"/>
      <c r="J52" s="21">
        <v>111</v>
      </c>
      <c r="K52" s="28">
        <v>38</v>
      </c>
      <c r="L52" s="28" t="s">
        <v>14</v>
      </c>
      <c r="M52" s="28"/>
      <c r="N52" s="31">
        <f>N53</f>
        <v>40080</v>
      </c>
      <c r="O52" s="31">
        <f t="shared" si="18"/>
        <v>40000</v>
      </c>
      <c r="P52" s="31">
        <f t="shared" si="18"/>
        <v>40080</v>
      </c>
      <c r="Q52" s="342">
        <f t="shared" si="18"/>
        <v>40000</v>
      </c>
      <c r="R52" s="31">
        <f t="shared" si="18"/>
        <v>40000</v>
      </c>
      <c r="S52" s="31">
        <f t="shared" si="18"/>
        <v>40000</v>
      </c>
      <c r="T52" s="423">
        <f t="shared" si="19"/>
        <v>1</v>
      </c>
      <c r="U52" s="423">
        <f t="shared" si="20"/>
        <v>0.998003992015968</v>
      </c>
      <c r="V52" s="423">
        <f t="shared" si="21"/>
        <v>1</v>
      </c>
      <c r="W52" s="423">
        <f t="shared" si="21"/>
        <v>1</v>
      </c>
      <c r="X52" s="21"/>
    </row>
    <row r="53" spans="1:24" ht="12.75">
      <c r="A53" s="21" t="s">
        <v>241</v>
      </c>
      <c r="B53" s="21">
        <v>1</v>
      </c>
      <c r="C53" s="21"/>
      <c r="D53" s="21">
        <v>3</v>
      </c>
      <c r="E53" s="21"/>
      <c r="F53" s="21"/>
      <c r="G53" s="21"/>
      <c r="H53" s="21"/>
      <c r="I53" s="21"/>
      <c r="J53" s="21">
        <v>111</v>
      </c>
      <c r="K53" s="199">
        <v>381</v>
      </c>
      <c r="L53" s="493" t="s">
        <v>15</v>
      </c>
      <c r="M53" s="494"/>
      <c r="N53" s="84">
        <f>N54</f>
        <v>40080</v>
      </c>
      <c r="O53" s="84">
        <f t="shared" si="18"/>
        <v>40000</v>
      </c>
      <c r="P53" s="84">
        <f t="shared" si="18"/>
        <v>40080</v>
      </c>
      <c r="Q53" s="343">
        <f t="shared" si="18"/>
        <v>40000</v>
      </c>
      <c r="R53" s="84">
        <f t="shared" si="18"/>
        <v>40000</v>
      </c>
      <c r="S53" s="84">
        <f t="shared" si="18"/>
        <v>40000</v>
      </c>
      <c r="T53" s="423">
        <f t="shared" si="19"/>
        <v>1</v>
      </c>
      <c r="U53" s="423">
        <f t="shared" si="20"/>
        <v>0.998003992015968</v>
      </c>
      <c r="V53" s="423">
        <f t="shared" si="21"/>
        <v>1</v>
      </c>
      <c r="W53" s="423">
        <f t="shared" si="21"/>
        <v>1</v>
      </c>
      <c r="X53" s="21"/>
    </row>
    <row r="54" spans="1:24" ht="12.75">
      <c r="A54" s="21" t="s">
        <v>241</v>
      </c>
      <c r="B54" s="21">
        <v>1</v>
      </c>
      <c r="C54" s="21"/>
      <c r="D54" s="21">
        <v>3</v>
      </c>
      <c r="E54" s="21"/>
      <c r="F54" s="21"/>
      <c r="G54" s="21"/>
      <c r="H54" s="21"/>
      <c r="I54" s="21"/>
      <c r="J54" s="21">
        <v>111</v>
      </c>
      <c r="K54" s="28">
        <v>3811</v>
      </c>
      <c r="L54" s="508" t="s">
        <v>101</v>
      </c>
      <c r="M54" s="509"/>
      <c r="N54" s="31">
        <v>40080</v>
      </c>
      <c r="O54" s="31">
        <v>40000</v>
      </c>
      <c r="P54" s="31">
        <v>40080</v>
      </c>
      <c r="Q54" s="342">
        <v>40000</v>
      </c>
      <c r="R54" s="31">
        <v>40000</v>
      </c>
      <c r="S54" s="31">
        <v>40000</v>
      </c>
      <c r="T54" s="423">
        <f t="shared" si="19"/>
        <v>1</v>
      </c>
      <c r="U54" s="423">
        <f t="shared" si="20"/>
        <v>0.998003992015968</v>
      </c>
      <c r="V54" s="423">
        <f t="shared" si="21"/>
        <v>1</v>
      </c>
      <c r="W54" s="423">
        <f t="shared" si="21"/>
        <v>1</v>
      </c>
      <c r="X54" s="21"/>
    </row>
    <row r="55" spans="1:24" ht="13.5" thickBot="1">
      <c r="A55" s="57"/>
      <c r="B55" s="13"/>
      <c r="C55" s="13"/>
      <c r="D55" s="13"/>
      <c r="E55" s="13"/>
      <c r="F55" s="13"/>
      <c r="G55" s="13"/>
      <c r="H55" s="13"/>
      <c r="I55" s="13"/>
      <c r="J55" s="13"/>
      <c r="K55" s="58"/>
      <c r="L55" s="506" t="s">
        <v>126</v>
      </c>
      <c r="M55" s="507"/>
      <c r="N55" s="59">
        <f aca="true" t="shared" si="22" ref="N55:S55">N51</f>
        <v>40080</v>
      </c>
      <c r="O55" s="59">
        <f>O51</f>
        <v>40000</v>
      </c>
      <c r="P55" s="59">
        <f t="shared" si="22"/>
        <v>40080</v>
      </c>
      <c r="Q55" s="349">
        <f t="shared" si="22"/>
        <v>40000</v>
      </c>
      <c r="R55" s="59">
        <f>R51</f>
        <v>40000</v>
      </c>
      <c r="S55" s="59">
        <f t="shared" si="22"/>
        <v>40000</v>
      </c>
      <c r="T55" s="427">
        <f t="shared" si="19"/>
        <v>1</v>
      </c>
      <c r="U55" s="427">
        <f t="shared" si="20"/>
        <v>0.998003992015968</v>
      </c>
      <c r="V55" s="427">
        <f t="shared" si="21"/>
        <v>1</v>
      </c>
      <c r="W55" s="427">
        <f t="shared" si="21"/>
        <v>1</v>
      </c>
      <c r="X55" s="4"/>
    </row>
    <row r="56" spans="1:24" ht="13.5" thickBot="1">
      <c r="A56" s="60"/>
      <c r="B56" s="1"/>
      <c r="C56" s="1"/>
      <c r="D56" s="1"/>
      <c r="E56" s="1"/>
      <c r="F56" s="1"/>
      <c r="G56" s="1"/>
      <c r="H56" s="1"/>
      <c r="I56" s="1"/>
      <c r="J56" s="1"/>
      <c r="K56" s="61"/>
      <c r="L56" s="518" t="s">
        <v>260</v>
      </c>
      <c r="M56" s="519"/>
      <c r="N56" s="62">
        <f aca="true" t="shared" si="23" ref="N56:S56">N55+N48+N36</f>
        <v>326966</v>
      </c>
      <c r="O56" s="62">
        <f t="shared" si="23"/>
        <v>287000</v>
      </c>
      <c r="P56" s="62">
        <f t="shared" si="23"/>
        <v>303580</v>
      </c>
      <c r="Q56" s="350">
        <f t="shared" si="23"/>
        <v>553000</v>
      </c>
      <c r="R56" s="62">
        <f>R55+R48+R36</f>
        <v>287000</v>
      </c>
      <c r="S56" s="62">
        <f t="shared" si="23"/>
        <v>287000</v>
      </c>
      <c r="T56" s="428">
        <f t="shared" si="19"/>
        <v>0.9284757436553036</v>
      </c>
      <c r="U56" s="428">
        <f t="shared" si="20"/>
        <v>1.821595625535279</v>
      </c>
      <c r="V56" s="428">
        <f t="shared" si="21"/>
        <v>0.5189873417721519</v>
      </c>
      <c r="W56" s="428">
        <f t="shared" si="21"/>
        <v>1</v>
      </c>
      <c r="X56" s="4"/>
    </row>
    <row r="57" spans="1:24" ht="13.5" thickTop="1">
      <c r="A57" s="21"/>
      <c r="B57" s="4"/>
      <c r="C57" s="4"/>
      <c r="D57" s="4"/>
      <c r="E57" s="4"/>
      <c r="F57" s="4"/>
      <c r="G57" s="4"/>
      <c r="H57" s="4"/>
      <c r="I57" s="4"/>
      <c r="J57" s="4"/>
      <c r="K57" s="63"/>
      <c r="L57" s="64"/>
      <c r="M57" s="64"/>
      <c r="N57" s="65"/>
      <c r="O57" s="65"/>
      <c r="P57" s="65"/>
      <c r="Q57" s="347"/>
      <c r="R57" s="65"/>
      <c r="S57" s="65"/>
      <c r="T57" s="426"/>
      <c r="U57" s="426"/>
      <c r="V57" s="426"/>
      <c r="W57" s="426"/>
      <c r="X57" s="4"/>
    </row>
    <row r="58" spans="1: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66" t="s">
        <v>191</v>
      </c>
      <c r="L58" s="515" t="s">
        <v>243</v>
      </c>
      <c r="M58" s="516"/>
      <c r="N58" s="13"/>
      <c r="O58" s="13"/>
      <c r="P58" s="318"/>
      <c r="Q58" s="340"/>
      <c r="R58" s="13"/>
      <c r="S58" s="13"/>
      <c r="T58" s="421"/>
      <c r="U58" s="421"/>
      <c r="V58" s="421"/>
      <c r="W58" s="421"/>
      <c r="X58" s="4"/>
    </row>
    <row r="59" spans="1:24" ht="12.75">
      <c r="A59" s="22" t="s">
        <v>244</v>
      </c>
      <c r="B59" s="10"/>
      <c r="C59" s="10"/>
      <c r="D59" s="10"/>
      <c r="E59" s="10"/>
      <c r="F59" s="10"/>
      <c r="G59" s="10"/>
      <c r="H59" s="10"/>
      <c r="I59" s="10"/>
      <c r="J59" s="10"/>
      <c r="K59" s="67" t="s">
        <v>401</v>
      </c>
      <c r="L59" s="484" t="s">
        <v>402</v>
      </c>
      <c r="M59" s="484"/>
      <c r="N59" s="23"/>
      <c r="O59" s="23"/>
      <c r="P59" s="56"/>
      <c r="Q59" s="348"/>
      <c r="R59" s="56"/>
      <c r="S59" s="56"/>
      <c r="T59" s="419"/>
      <c r="U59" s="419"/>
      <c r="V59" s="419"/>
      <c r="W59" s="419"/>
      <c r="X59" s="4"/>
    </row>
    <row r="60" spans="1:24" ht="12.75">
      <c r="A60" s="22"/>
      <c r="B60" s="10"/>
      <c r="C60" s="10"/>
      <c r="D60" s="10"/>
      <c r="E60" s="10"/>
      <c r="F60" s="10"/>
      <c r="G60" s="10"/>
      <c r="H60" s="10"/>
      <c r="I60" s="10"/>
      <c r="J60" s="10"/>
      <c r="K60" s="67" t="s">
        <v>60</v>
      </c>
      <c r="L60" s="485" t="s">
        <v>233</v>
      </c>
      <c r="M60" s="485"/>
      <c r="N60" s="23"/>
      <c r="O60" s="23"/>
      <c r="P60" s="56"/>
      <c r="Q60" s="348"/>
      <c r="R60" s="56"/>
      <c r="S60" s="56"/>
      <c r="T60" s="419"/>
      <c r="U60" s="419"/>
      <c r="V60" s="419"/>
      <c r="W60" s="419"/>
      <c r="X60" s="4"/>
    </row>
    <row r="61" spans="1:24" ht="12.75">
      <c r="A61" s="21" t="s">
        <v>245</v>
      </c>
      <c r="B61" s="21">
        <v>1</v>
      </c>
      <c r="C61" s="21"/>
      <c r="D61" s="21">
        <v>3</v>
      </c>
      <c r="E61" s="21"/>
      <c r="F61" s="21"/>
      <c r="G61" s="21"/>
      <c r="H61" s="21"/>
      <c r="I61" s="21"/>
      <c r="J61" s="21">
        <v>111</v>
      </c>
      <c r="K61" s="28">
        <v>3</v>
      </c>
      <c r="L61" s="508" t="s">
        <v>3</v>
      </c>
      <c r="M61" s="509"/>
      <c r="N61" s="31">
        <f aca="true" t="shared" si="24" ref="N61:S61">N62</f>
        <v>4309</v>
      </c>
      <c r="O61" s="31">
        <f t="shared" si="24"/>
        <v>10000</v>
      </c>
      <c r="P61" s="31">
        <f t="shared" si="24"/>
        <v>2000</v>
      </c>
      <c r="Q61" s="342">
        <f t="shared" si="24"/>
        <v>60000</v>
      </c>
      <c r="R61" s="31">
        <f t="shared" si="24"/>
        <v>10000</v>
      </c>
      <c r="S61" s="31">
        <f t="shared" si="24"/>
        <v>10000</v>
      </c>
      <c r="T61" s="423">
        <f>P61/N61</f>
        <v>0.4641448131817127</v>
      </c>
      <c r="U61" s="423">
        <f>Q61/P61</f>
        <v>30</v>
      </c>
      <c r="V61" s="423">
        <f aca="true" t="shared" si="25" ref="V61:W71">R61/Q61</f>
        <v>0.16666666666666666</v>
      </c>
      <c r="W61" s="423">
        <f t="shared" si="25"/>
        <v>1</v>
      </c>
      <c r="X61" s="21"/>
    </row>
    <row r="62" spans="1:24" ht="12.75">
      <c r="A62" s="21" t="s">
        <v>245</v>
      </c>
      <c r="B62" s="21">
        <v>1</v>
      </c>
      <c r="C62" s="21"/>
      <c r="D62" s="21">
        <v>3</v>
      </c>
      <c r="E62" s="21"/>
      <c r="F62" s="21"/>
      <c r="G62" s="21"/>
      <c r="H62" s="21"/>
      <c r="I62" s="21"/>
      <c r="J62" s="21">
        <v>111</v>
      </c>
      <c r="K62" s="28">
        <v>32</v>
      </c>
      <c r="L62" s="510" t="s">
        <v>8</v>
      </c>
      <c r="M62" s="510"/>
      <c r="N62" s="31">
        <f aca="true" t="shared" si="26" ref="N62:S62">N63+N66+N68</f>
        <v>4309</v>
      </c>
      <c r="O62" s="31">
        <f>O63+O66+O68</f>
        <v>10000</v>
      </c>
      <c r="P62" s="31">
        <f t="shared" si="26"/>
        <v>2000</v>
      </c>
      <c r="Q62" s="342">
        <f t="shared" si="26"/>
        <v>60000</v>
      </c>
      <c r="R62" s="31">
        <f>R63+R66+R68</f>
        <v>10000</v>
      </c>
      <c r="S62" s="31">
        <f t="shared" si="26"/>
        <v>10000</v>
      </c>
      <c r="T62" s="423">
        <f aca="true" t="shared" si="27" ref="T62:T70">P62/N62</f>
        <v>0.4641448131817127</v>
      </c>
      <c r="U62" s="423">
        <f aca="true" t="shared" si="28" ref="U62:U70">Q62/P62</f>
        <v>30</v>
      </c>
      <c r="V62" s="423">
        <f t="shared" si="25"/>
        <v>0.16666666666666666</v>
      </c>
      <c r="W62" s="423">
        <f t="shared" si="25"/>
        <v>1</v>
      </c>
      <c r="X62" s="21"/>
    </row>
    <row r="63" spans="1:24" ht="12.75">
      <c r="A63" s="21" t="s">
        <v>245</v>
      </c>
      <c r="B63" s="21">
        <v>1</v>
      </c>
      <c r="C63" s="21"/>
      <c r="D63" s="21">
        <v>3</v>
      </c>
      <c r="E63" s="21"/>
      <c r="F63" s="21"/>
      <c r="G63" s="21"/>
      <c r="H63" s="21"/>
      <c r="I63" s="21"/>
      <c r="J63" s="21">
        <v>111</v>
      </c>
      <c r="K63" s="25">
        <v>322</v>
      </c>
      <c r="L63" s="520" t="s">
        <v>29</v>
      </c>
      <c r="M63" s="520"/>
      <c r="N63" s="53">
        <f aca="true" t="shared" si="29" ref="N63:S63">N64+N65</f>
        <v>4309</v>
      </c>
      <c r="O63" s="53">
        <f>O64+O65</f>
        <v>10000</v>
      </c>
      <c r="P63" s="53">
        <f t="shared" si="29"/>
        <v>2000</v>
      </c>
      <c r="Q63" s="342">
        <f t="shared" si="29"/>
        <v>10000</v>
      </c>
      <c r="R63" s="53">
        <f>R64+R65</f>
        <v>10000</v>
      </c>
      <c r="S63" s="53">
        <f t="shared" si="29"/>
        <v>10000</v>
      </c>
      <c r="T63" s="423">
        <f t="shared" si="27"/>
        <v>0.4641448131817127</v>
      </c>
      <c r="U63" s="423">
        <f t="shared" si="28"/>
        <v>5</v>
      </c>
      <c r="V63" s="423">
        <f t="shared" si="25"/>
        <v>1</v>
      </c>
      <c r="W63" s="423">
        <f t="shared" si="25"/>
        <v>1</v>
      </c>
      <c r="X63" s="21"/>
    </row>
    <row r="64" spans="1:24" ht="12.75">
      <c r="A64" s="21" t="s">
        <v>245</v>
      </c>
      <c r="B64" s="21">
        <v>1</v>
      </c>
      <c r="C64" s="21"/>
      <c r="D64" s="21">
        <v>3</v>
      </c>
      <c r="E64" s="21"/>
      <c r="F64" s="21"/>
      <c r="G64" s="21"/>
      <c r="H64" s="21"/>
      <c r="I64" s="21"/>
      <c r="J64" s="21">
        <v>111</v>
      </c>
      <c r="K64" s="28">
        <v>3221</v>
      </c>
      <c r="L64" s="510" t="s">
        <v>206</v>
      </c>
      <c r="M64" s="510"/>
      <c r="N64" s="31">
        <v>4309</v>
      </c>
      <c r="O64" s="31">
        <v>10000</v>
      </c>
      <c r="P64" s="31">
        <v>2000</v>
      </c>
      <c r="Q64" s="342">
        <v>10000</v>
      </c>
      <c r="R64" s="31">
        <v>10000</v>
      </c>
      <c r="S64" s="31">
        <v>10000</v>
      </c>
      <c r="T64" s="423">
        <f t="shared" si="27"/>
        <v>0.4641448131817127</v>
      </c>
      <c r="U64" s="423">
        <f t="shared" si="28"/>
        <v>5</v>
      </c>
      <c r="V64" s="423">
        <f t="shared" si="25"/>
        <v>1</v>
      </c>
      <c r="W64" s="423">
        <f t="shared" si="25"/>
        <v>1</v>
      </c>
      <c r="X64" s="21"/>
    </row>
    <row r="65" spans="1:24" ht="12.75" hidden="1">
      <c r="A65" s="21" t="s">
        <v>245</v>
      </c>
      <c r="B65" s="21">
        <v>1</v>
      </c>
      <c r="C65" s="21"/>
      <c r="D65" s="21">
        <v>3</v>
      </c>
      <c r="E65" s="21"/>
      <c r="F65" s="21"/>
      <c r="G65" s="21"/>
      <c r="H65" s="21"/>
      <c r="I65" s="21"/>
      <c r="J65" s="21">
        <v>111</v>
      </c>
      <c r="K65" s="28">
        <v>3223</v>
      </c>
      <c r="L65" s="510" t="s">
        <v>85</v>
      </c>
      <c r="M65" s="510"/>
      <c r="N65" s="31">
        <v>0</v>
      </c>
      <c r="O65" s="31">
        <v>0</v>
      </c>
      <c r="P65" s="31">
        <v>0</v>
      </c>
      <c r="Q65" s="342">
        <v>0</v>
      </c>
      <c r="R65" s="31">
        <v>0</v>
      </c>
      <c r="S65" s="31">
        <v>0</v>
      </c>
      <c r="T65" s="423" t="e">
        <f t="shared" si="27"/>
        <v>#DIV/0!</v>
      </c>
      <c r="U65" s="423" t="e">
        <f t="shared" si="28"/>
        <v>#DIV/0!</v>
      </c>
      <c r="V65" s="423" t="e">
        <f t="shared" si="25"/>
        <v>#DIV/0!</v>
      </c>
      <c r="W65" s="423" t="e">
        <f t="shared" si="25"/>
        <v>#DIV/0!</v>
      </c>
      <c r="X65" s="21"/>
    </row>
    <row r="66" spans="1:24" ht="12.75" hidden="1">
      <c r="A66" s="21" t="s">
        <v>245</v>
      </c>
      <c r="B66" s="21">
        <v>1</v>
      </c>
      <c r="C66" s="21"/>
      <c r="D66" s="21">
        <v>3</v>
      </c>
      <c r="E66" s="21"/>
      <c r="F66" s="21"/>
      <c r="G66" s="21"/>
      <c r="H66" s="21"/>
      <c r="I66" s="21"/>
      <c r="J66" s="21">
        <v>111</v>
      </c>
      <c r="K66" s="25">
        <v>323</v>
      </c>
      <c r="L66" s="520" t="s">
        <v>10</v>
      </c>
      <c r="M66" s="520"/>
      <c r="N66" s="53">
        <f aca="true" t="shared" si="30" ref="N66:S66">N67</f>
        <v>0</v>
      </c>
      <c r="O66" s="53">
        <f t="shared" si="30"/>
        <v>0</v>
      </c>
      <c r="P66" s="53">
        <f t="shared" si="30"/>
        <v>0</v>
      </c>
      <c r="Q66" s="342">
        <f t="shared" si="30"/>
        <v>0</v>
      </c>
      <c r="R66" s="53">
        <f t="shared" si="30"/>
        <v>0</v>
      </c>
      <c r="S66" s="53">
        <f t="shared" si="30"/>
        <v>0</v>
      </c>
      <c r="T66" s="423" t="e">
        <f t="shared" si="27"/>
        <v>#DIV/0!</v>
      </c>
      <c r="U66" s="423" t="e">
        <f t="shared" si="28"/>
        <v>#DIV/0!</v>
      </c>
      <c r="V66" s="423" t="e">
        <f t="shared" si="25"/>
        <v>#DIV/0!</v>
      </c>
      <c r="W66" s="423" t="e">
        <f t="shared" si="25"/>
        <v>#DIV/0!</v>
      </c>
      <c r="X66" s="21"/>
    </row>
    <row r="67" spans="1:24" ht="12.75" hidden="1">
      <c r="A67" s="21" t="s">
        <v>245</v>
      </c>
      <c r="B67" s="21">
        <v>1</v>
      </c>
      <c r="C67" s="21"/>
      <c r="D67" s="21">
        <v>3</v>
      </c>
      <c r="E67" s="21"/>
      <c r="F67" s="21"/>
      <c r="G67" s="21"/>
      <c r="H67" s="21"/>
      <c r="I67" s="21"/>
      <c r="J67" s="21">
        <v>111</v>
      </c>
      <c r="K67" s="28">
        <v>3234</v>
      </c>
      <c r="L67" s="510" t="s">
        <v>89</v>
      </c>
      <c r="M67" s="510"/>
      <c r="N67" s="31">
        <v>0</v>
      </c>
      <c r="O67" s="31">
        <v>0</v>
      </c>
      <c r="P67" s="31">
        <v>0</v>
      </c>
      <c r="Q67" s="342">
        <v>0</v>
      </c>
      <c r="R67" s="31">
        <v>0</v>
      </c>
      <c r="S67" s="31">
        <v>0</v>
      </c>
      <c r="T67" s="423" t="e">
        <f t="shared" si="27"/>
        <v>#DIV/0!</v>
      </c>
      <c r="U67" s="423" t="e">
        <f t="shared" si="28"/>
        <v>#DIV/0!</v>
      </c>
      <c r="V67" s="423" t="e">
        <f t="shared" si="25"/>
        <v>#DIV/0!</v>
      </c>
      <c r="W67" s="423" t="e">
        <f t="shared" si="25"/>
        <v>#DIV/0!</v>
      </c>
      <c r="X67" s="21"/>
    </row>
    <row r="68" spans="1:24" ht="12.75">
      <c r="A68" s="21" t="s">
        <v>245</v>
      </c>
      <c r="B68" s="21">
        <v>1</v>
      </c>
      <c r="C68" s="21"/>
      <c r="D68" s="21">
        <v>3</v>
      </c>
      <c r="E68" s="21"/>
      <c r="F68" s="21"/>
      <c r="G68" s="21"/>
      <c r="H68" s="21"/>
      <c r="I68" s="21"/>
      <c r="J68" s="21">
        <v>111</v>
      </c>
      <c r="K68" s="25">
        <v>329</v>
      </c>
      <c r="L68" s="204" t="s">
        <v>37</v>
      </c>
      <c r="M68" s="204"/>
      <c r="N68" s="53">
        <f>N69</f>
        <v>0</v>
      </c>
      <c r="O68" s="53">
        <f>O69</f>
        <v>0</v>
      </c>
      <c r="P68" s="53">
        <f>P69</f>
        <v>0</v>
      </c>
      <c r="Q68" s="342">
        <f>Q69+Q70</f>
        <v>50000</v>
      </c>
      <c r="R68" s="53">
        <f>R69+R70</f>
        <v>0</v>
      </c>
      <c r="S68" s="53">
        <f>S69+S70</f>
        <v>0</v>
      </c>
      <c r="T68" s="423" t="e">
        <f t="shared" si="27"/>
        <v>#DIV/0!</v>
      </c>
      <c r="U68" s="423" t="e">
        <f t="shared" si="28"/>
        <v>#DIV/0!</v>
      </c>
      <c r="V68" s="423">
        <f t="shared" si="25"/>
        <v>0</v>
      </c>
      <c r="W68" s="423" t="e">
        <f t="shared" si="25"/>
        <v>#DIV/0!</v>
      </c>
      <c r="X68" s="21"/>
    </row>
    <row r="69" spans="1:24" ht="12.75">
      <c r="A69" s="21" t="s">
        <v>245</v>
      </c>
      <c r="B69" s="21">
        <v>1</v>
      </c>
      <c r="C69" s="21"/>
      <c r="D69" s="21">
        <v>3</v>
      </c>
      <c r="E69" s="21"/>
      <c r="F69" s="21"/>
      <c r="G69" s="21"/>
      <c r="H69" s="21"/>
      <c r="I69" s="21"/>
      <c r="J69" s="21">
        <v>111</v>
      </c>
      <c r="K69" s="28">
        <v>3291</v>
      </c>
      <c r="L69" s="510" t="s">
        <v>591</v>
      </c>
      <c r="M69" s="510"/>
      <c r="N69" s="31">
        <v>0</v>
      </c>
      <c r="O69" s="31">
        <v>0</v>
      </c>
      <c r="P69" s="31">
        <v>0</v>
      </c>
      <c r="Q69" s="342">
        <v>20000</v>
      </c>
      <c r="R69" s="31">
        <v>0</v>
      </c>
      <c r="S69" s="31">
        <v>0</v>
      </c>
      <c r="T69" s="423" t="e">
        <f t="shared" si="27"/>
        <v>#DIV/0!</v>
      </c>
      <c r="U69" s="423" t="e">
        <f t="shared" si="28"/>
        <v>#DIV/0!</v>
      </c>
      <c r="V69" s="423">
        <f t="shared" si="25"/>
        <v>0</v>
      </c>
      <c r="W69" s="423" t="e">
        <f t="shared" si="25"/>
        <v>#DIV/0!</v>
      </c>
      <c r="X69" s="21"/>
    </row>
    <row r="70" spans="1:24" ht="12.75">
      <c r="A70" s="21"/>
      <c r="B70" s="21"/>
      <c r="C70" s="21"/>
      <c r="D70" s="21"/>
      <c r="E70" s="21"/>
      <c r="F70" s="21"/>
      <c r="G70" s="21"/>
      <c r="H70" s="21"/>
      <c r="I70" s="21"/>
      <c r="J70" s="21">
        <v>111</v>
      </c>
      <c r="K70" s="448">
        <v>3291</v>
      </c>
      <c r="L70" s="510" t="s">
        <v>207</v>
      </c>
      <c r="M70" s="510"/>
      <c r="N70" s="449">
        <v>0</v>
      </c>
      <c r="O70" s="449">
        <v>0</v>
      </c>
      <c r="P70" s="449">
        <v>0</v>
      </c>
      <c r="Q70" s="368">
        <v>30000</v>
      </c>
      <c r="R70" s="449">
        <v>0</v>
      </c>
      <c r="S70" s="449">
        <v>0</v>
      </c>
      <c r="T70" s="423" t="e">
        <f t="shared" si="27"/>
        <v>#DIV/0!</v>
      </c>
      <c r="U70" s="423" t="e">
        <f t="shared" si="28"/>
        <v>#DIV/0!</v>
      </c>
      <c r="V70" s="423">
        <f t="shared" si="25"/>
        <v>0</v>
      </c>
      <c r="W70" s="423" t="e">
        <f t="shared" si="25"/>
        <v>#DIV/0!</v>
      </c>
      <c r="X70" s="21"/>
    </row>
    <row r="71" spans="1:2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46"/>
      <c r="L71" s="46" t="s">
        <v>126</v>
      </c>
      <c r="M71" s="46"/>
      <c r="N71" s="47">
        <f aca="true" t="shared" si="31" ref="N71:S71">N61</f>
        <v>4309</v>
      </c>
      <c r="O71" s="47">
        <f>O61</f>
        <v>10000</v>
      </c>
      <c r="P71" s="47">
        <f t="shared" si="31"/>
        <v>2000</v>
      </c>
      <c r="Q71" s="346">
        <f t="shared" si="31"/>
        <v>60000</v>
      </c>
      <c r="R71" s="47">
        <f>R61</f>
        <v>10000</v>
      </c>
      <c r="S71" s="47">
        <f t="shared" si="31"/>
        <v>10000</v>
      </c>
      <c r="T71" s="425">
        <f>P71/N71</f>
        <v>0.4641448131817127</v>
      </c>
      <c r="U71" s="425">
        <f>Q71/P71</f>
        <v>30</v>
      </c>
      <c r="V71" s="425">
        <f t="shared" si="25"/>
        <v>0.16666666666666666</v>
      </c>
      <c r="W71" s="425">
        <f t="shared" si="25"/>
        <v>1</v>
      </c>
      <c r="X71" s="4"/>
    </row>
    <row r="72" spans="1: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9"/>
      <c r="L72" s="49"/>
      <c r="M72" s="49"/>
      <c r="N72" s="50"/>
      <c r="O72" s="50"/>
      <c r="P72" s="50"/>
      <c r="Q72" s="347"/>
      <c r="R72" s="50"/>
      <c r="S72" s="50"/>
      <c r="T72" s="426"/>
      <c r="U72" s="426"/>
      <c r="V72" s="426"/>
      <c r="W72" s="426"/>
      <c r="X72" s="4"/>
    </row>
    <row r="73" spans="1:24" ht="12.75">
      <c r="A73" s="22" t="s">
        <v>246</v>
      </c>
      <c r="B73" s="10"/>
      <c r="C73" s="10"/>
      <c r="D73" s="10"/>
      <c r="E73" s="10"/>
      <c r="F73" s="10"/>
      <c r="G73" s="10"/>
      <c r="H73" s="10"/>
      <c r="I73" s="10"/>
      <c r="J73" s="10"/>
      <c r="K73" s="69" t="s">
        <v>28</v>
      </c>
      <c r="L73" s="485" t="s">
        <v>208</v>
      </c>
      <c r="M73" s="485"/>
      <c r="N73" s="70"/>
      <c r="O73" s="70"/>
      <c r="P73" s="70"/>
      <c r="Q73" s="351"/>
      <c r="R73" s="70"/>
      <c r="S73" s="70"/>
      <c r="T73" s="429"/>
      <c r="U73" s="429"/>
      <c r="V73" s="429"/>
      <c r="W73" s="429"/>
      <c r="X73" s="4"/>
    </row>
    <row r="74" spans="1:24" ht="12.75">
      <c r="A74" s="21" t="s">
        <v>246</v>
      </c>
      <c r="B74" s="21">
        <v>1</v>
      </c>
      <c r="C74" s="21"/>
      <c r="D74" s="21">
        <v>3</v>
      </c>
      <c r="E74" s="21"/>
      <c r="F74" s="21"/>
      <c r="G74" s="21"/>
      <c r="H74" s="21"/>
      <c r="I74" s="21"/>
      <c r="J74" s="21">
        <v>660</v>
      </c>
      <c r="K74" s="25">
        <v>3</v>
      </c>
      <c r="L74" s="493" t="s">
        <v>3</v>
      </c>
      <c r="M74" s="494"/>
      <c r="N74" s="53">
        <f aca="true" t="shared" si="32" ref="N74:S74">N75</f>
        <v>0</v>
      </c>
      <c r="O74" s="53">
        <f t="shared" si="32"/>
        <v>35000</v>
      </c>
      <c r="P74" s="53">
        <f t="shared" si="32"/>
        <v>0</v>
      </c>
      <c r="Q74" s="342">
        <f t="shared" si="32"/>
        <v>55000</v>
      </c>
      <c r="R74" s="53">
        <f t="shared" si="32"/>
        <v>15000</v>
      </c>
      <c r="S74" s="53">
        <f t="shared" si="32"/>
        <v>15000</v>
      </c>
      <c r="T74" s="423" t="e">
        <f aca="true" t="shared" si="33" ref="T74:T81">P74/N74</f>
        <v>#DIV/0!</v>
      </c>
      <c r="U74" s="423" t="e">
        <f aca="true" t="shared" si="34" ref="U74:U81">Q74/P74</f>
        <v>#DIV/0!</v>
      </c>
      <c r="V74" s="423">
        <f aca="true" t="shared" si="35" ref="V74:W81">R74/Q74</f>
        <v>0.2727272727272727</v>
      </c>
      <c r="W74" s="423">
        <f t="shared" si="35"/>
        <v>1</v>
      </c>
      <c r="X74" s="21"/>
    </row>
    <row r="75" spans="1:24" ht="12.75">
      <c r="A75" s="21" t="s">
        <v>246</v>
      </c>
      <c r="B75" s="21">
        <v>1</v>
      </c>
      <c r="C75" s="21"/>
      <c r="D75" s="21">
        <v>3</v>
      </c>
      <c r="E75" s="21"/>
      <c r="F75" s="21"/>
      <c r="G75" s="21"/>
      <c r="H75" s="21"/>
      <c r="I75" s="21"/>
      <c r="J75" s="21">
        <v>660</v>
      </c>
      <c r="K75" s="28">
        <v>32</v>
      </c>
      <c r="L75" s="508" t="s">
        <v>8</v>
      </c>
      <c r="M75" s="509"/>
      <c r="N75" s="31">
        <f aca="true" t="shared" si="36" ref="N75:S75">N76+N78</f>
        <v>0</v>
      </c>
      <c r="O75" s="31">
        <f>O76+O78</f>
        <v>35000</v>
      </c>
      <c r="P75" s="31">
        <f t="shared" si="36"/>
        <v>0</v>
      </c>
      <c r="Q75" s="342">
        <f t="shared" si="36"/>
        <v>55000</v>
      </c>
      <c r="R75" s="31">
        <f>R76+R78</f>
        <v>15000</v>
      </c>
      <c r="S75" s="31">
        <f t="shared" si="36"/>
        <v>15000</v>
      </c>
      <c r="T75" s="423" t="e">
        <f t="shared" si="33"/>
        <v>#DIV/0!</v>
      </c>
      <c r="U75" s="423" t="e">
        <f t="shared" si="34"/>
        <v>#DIV/0!</v>
      </c>
      <c r="V75" s="423">
        <f t="shared" si="35"/>
        <v>0.2727272727272727</v>
      </c>
      <c r="W75" s="423">
        <f t="shared" si="35"/>
        <v>1</v>
      </c>
      <c r="X75" s="21"/>
    </row>
    <row r="76" spans="1:24" ht="12.75">
      <c r="A76" s="21" t="s">
        <v>246</v>
      </c>
      <c r="B76" s="21">
        <v>1</v>
      </c>
      <c r="C76" s="21"/>
      <c r="D76" s="21">
        <v>3</v>
      </c>
      <c r="E76" s="21"/>
      <c r="F76" s="21"/>
      <c r="G76" s="21"/>
      <c r="H76" s="21"/>
      <c r="I76" s="21"/>
      <c r="J76" s="21">
        <v>660</v>
      </c>
      <c r="K76" s="25">
        <v>322</v>
      </c>
      <c r="L76" s="493" t="s">
        <v>29</v>
      </c>
      <c r="M76" s="494"/>
      <c r="N76" s="53">
        <f aca="true" t="shared" si="37" ref="N76:S76">N77</f>
        <v>0</v>
      </c>
      <c r="O76" s="53">
        <f t="shared" si="37"/>
        <v>5000</v>
      </c>
      <c r="P76" s="53">
        <f t="shared" si="37"/>
        <v>0</v>
      </c>
      <c r="Q76" s="342">
        <f t="shared" si="37"/>
        <v>5000</v>
      </c>
      <c r="R76" s="53">
        <f t="shared" si="37"/>
        <v>5000</v>
      </c>
      <c r="S76" s="53">
        <f t="shared" si="37"/>
        <v>5000</v>
      </c>
      <c r="T76" s="423" t="e">
        <f t="shared" si="33"/>
        <v>#DIV/0!</v>
      </c>
      <c r="U76" s="423" t="e">
        <f t="shared" si="34"/>
        <v>#DIV/0!</v>
      </c>
      <c r="V76" s="423">
        <f t="shared" si="35"/>
        <v>1</v>
      </c>
      <c r="W76" s="423">
        <f t="shared" si="35"/>
        <v>1</v>
      </c>
      <c r="X76" s="21"/>
    </row>
    <row r="77" spans="1:24" ht="12.75">
      <c r="A77" s="21" t="s">
        <v>246</v>
      </c>
      <c r="B77" s="21">
        <v>1</v>
      </c>
      <c r="C77" s="21"/>
      <c r="D77" s="21">
        <v>3</v>
      </c>
      <c r="E77" s="21"/>
      <c r="F77" s="21"/>
      <c r="G77" s="21"/>
      <c r="H77" s="21"/>
      <c r="I77" s="21"/>
      <c r="J77" s="21">
        <v>660</v>
      </c>
      <c r="K77" s="28">
        <v>3224</v>
      </c>
      <c r="L77" s="508" t="s">
        <v>209</v>
      </c>
      <c r="M77" s="509"/>
      <c r="N77" s="31">
        <v>0</v>
      </c>
      <c r="O77" s="31">
        <v>5000</v>
      </c>
      <c r="P77" s="31">
        <v>0</v>
      </c>
      <c r="Q77" s="342">
        <v>5000</v>
      </c>
      <c r="R77" s="31">
        <v>5000</v>
      </c>
      <c r="S77" s="31">
        <v>5000</v>
      </c>
      <c r="T77" s="423" t="e">
        <f t="shared" si="33"/>
        <v>#DIV/0!</v>
      </c>
      <c r="U77" s="423" t="e">
        <f t="shared" si="34"/>
        <v>#DIV/0!</v>
      </c>
      <c r="V77" s="423">
        <f t="shared" si="35"/>
        <v>1</v>
      </c>
      <c r="W77" s="423">
        <f t="shared" si="35"/>
        <v>1</v>
      </c>
      <c r="X77" s="21"/>
    </row>
    <row r="78" spans="1:24" ht="12.75">
      <c r="A78" s="21" t="s">
        <v>246</v>
      </c>
      <c r="B78" s="21">
        <v>1</v>
      </c>
      <c r="C78" s="21"/>
      <c r="D78" s="21">
        <v>3</v>
      </c>
      <c r="E78" s="21"/>
      <c r="F78" s="21"/>
      <c r="G78" s="21"/>
      <c r="H78" s="21"/>
      <c r="I78" s="21"/>
      <c r="J78" s="21">
        <v>660</v>
      </c>
      <c r="K78" s="25">
        <v>323</v>
      </c>
      <c r="L78" s="493" t="s">
        <v>10</v>
      </c>
      <c r="M78" s="494"/>
      <c r="N78" s="53">
        <f aca="true" t="shared" si="38" ref="N78:S78">N79</f>
        <v>0</v>
      </c>
      <c r="O78" s="53">
        <f t="shared" si="38"/>
        <v>30000</v>
      </c>
      <c r="P78" s="53">
        <f t="shared" si="38"/>
        <v>0</v>
      </c>
      <c r="Q78" s="342">
        <f t="shared" si="38"/>
        <v>50000</v>
      </c>
      <c r="R78" s="53">
        <f t="shared" si="38"/>
        <v>10000</v>
      </c>
      <c r="S78" s="53">
        <f t="shared" si="38"/>
        <v>10000</v>
      </c>
      <c r="T78" s="423" t="e">
        <f t="shared" si="33"/>
        <v>#DIV/0!</v>
      </c>
      <c r="U78" s="423" t="e">
        <f t="shared" si="34"/>
        <v>#DIV/0!</v>
      </c>
      <c r="V78" s="423">
        <f t="shared" si="35"/>
        <v>0.2</v>
      </c>
      <c r="W78" s="423">
        <f t="shared" si="35"/>
        <v>1</v>
      </c>
      <c r="X78" s="21"/>
    </row>
    <row r="79" spans="1:24" ht="12.75">
      <c r="A79" s="21" t="s">
        <v>246</v>
      </c>
      <c r="B79" s="21">
        <v>1</v>
      </c>
      <c r="C79" s="21"/>
      <c r="D79" s="21">
        <v>3</v>
      </c>
      <c r="E79" s="21"/>
      <c r="F79" s="21"/>
      <c r="G79" s="21"/>
      <c r="H79" s="21"/>
      <c r="I79" s="21"/>
      <c r="J79" s="21">
        <v>660</v>
      </c>
      <c r="K79" s="28">
        <v>3232</v>
      </c>
      <c r="L79" s="508" t="s">
        <v>210</v>
      </c>
      <c r="M79" s="509"/>
      <c r="N79" s="31">
        <v>0</v>
      </c>
      <c r="O79" s="31">
        <v>30000</v>
      </c>
      <c r="P79" s="31">
        <v>0</v>
      </c>
      <c r="Q79" s="342">
        <v>50000</v>
      </c>
      <c r="R79" s="31">
        <v>10000</v>
      </c>
      <c r="S79" s="31">
        <v>10000</v>
      </c>
      <c r="T79" s="423" t="e">
        <f t="shared" si="33"/>
        <v>#DIV/0!</v>
      </c>
      <c r="U79" s="423" t="e">
        <f t="shared" si="34"/>
        <v>#DIV/0!</v>
      </c>
      <c r="V79" s="423">
        <f t="shared" si="35"/>
        <v>0.2</v>
      </c>
      <c r="W79" s="423">
        <f t="shared" si="35"/>
        <v>1</v>
      </c>
      <c r="X79" s="21"/>
    </row>
    <row r="80" spans="1:24" ht="12.75">
      <c r="A80" s="57"/>
      <c r="B80" s="13"/>
      <c r="C80" s="13"/>
      <c r="D80" s="13"/>
      <c r="E80" s="13"/>
      <c r="F80" s="13"/>
      <c r="G80" s="13"/>
      <c r="H80" s="13"/>
      <c r="I80" s="13"/>
      <c r="J80" s="13"/>
      <c r="K80" s="46"/>
      <c r="L80" s="46" t="s">
        <v>126</v>
      </c>
      <c r="M80" s="46"/>
      <c r="N80" s="47">
        <f aca="true" t="shared" si="39" ref="N80:S80">N74</f>
        <v>0</v>
      </c>
      <c r="O80" s="47">
        <f>O74</f>
        <v>35000</v>
      </c>
      <c r="P80" s="47">
        <f t="shared" si="39"/>
        <v>0</v>
      </c>
      <c r="Q80" s="346">
        <f t="shared" si="39"/>
        <v>55000</v>
      </c>
      <c r="R80" s="47">
        <f>R74</f>
        <v>15000</v>
      </c>
      <c r="S80" s="47">
        <f t="shared" si="39"/>
        <v>15000</v>
      </c>
      <c r="T80" s="425" t="e">
        <f t="shared" si="33"/>
        <v>#DIV/0!</v>
      </c>
      <c r="U80" s="425" t="e">
        <f t="shared" si="34"/>
        <v>#DIV/0!</v>
      </c>
      <c r="V80" s="425">
        <f t="shared" si="35"/>
        <v>0.2727272727272727</v>
      </c>
      <c r="W80" s="425">
        <f t="shared" si="35"/>
        <v>1</v>
      </c>
      <c r="X80" s="4"/>
    </row>
    <row r="81" spans="1:24" ht="12.75">
      <c r="A81" s="21"/>
      <c r="B81" s="4"/>
      <c r="C81" s="4"/>
      <c r="D81" s="4"/>
      <c r="E81" s="4"/>
      <c r="F81" s="4"/>
      <c r="G81" s="4"/>
      <c r="H81" s="4"/>
      <c r="I81" s="4"/>
      <c r="J81" s="4"/>
      <c r="K81" s="88"/>
      <c r="L81" s="517" t="s">
        <v>250</v>
      </c>
      <c r="M81" s="517"/>
      <c r="N81" s="88">
        <f aca="true" t="shared" si="40" ref="N81:S81">N80+N71</f>
        <v>4309</v>
      </c>
      <c r="O81" s="88">
        <f t="shared" si="40"/>
        <v>45000</v>
      </c>
      <c r="P81" s="88">
        <f t="shared" si="40"/>
        <v>2000</v>
      </c>
      <c r="Q81" s="352">
        <f t="shared" si="40"/>
        <v>115000</v>
      </c>
      <c r="R81" s="88">
        <f>R80+R71</f>
        <v>25000</v>
      </c>
      <c r="S81" s="88">
        <f t="shared" si="40"/>
        <v>25000</v>
      </c>
      <c r="T81" s="430">
        <f t="shared" si="33"/>
        <v>0.4641448131817127</v>
      </c>
      <c r="U81" s="430">
        <f t="shared" si="34"/>
        <v>57.5</v>
      </c>
      <c r="V81" s="430">
        <f t="shared" si="35"/>
        <v>0.21739130434782608</v>
      </c>
      <c r="W81" s="430">
        <f t="shared" si="35"/>
        <v>1</v>
      </c>
      <c r="X81" s="4"/>
    </row>
    <row r="82" spans="1:24" ht="12.75">
      <c r="A82" s="21"/>
      <c r="B82" s="4"/>
      <c r="C82" s="4"/>
      <c r="D82" s="4"/>
      <c r="E82" s="4"/>
      <c r="F82" s="4"/>
      <c r="G82" s="4"/>
      <c r="H82" s="4"/>
      <c r="I82" s="4"/>
      <c r="J82" s="4"/>
      <c r="K82" s="63"/>
      <c r="L82" s="73"/>
      <c r="M82" s="74"/>
      <c r="N82" s="75"/>
      <c r="O82" s="48"/>
      <c r="P82" s="50"/>
      <c r="Q82" s="353"/>
      <c r="R82" s="48"/>
      <c r="S82" s="48"/>
      <c r="T82" s="426"/>
      <c r="U82" s="426"/>
      <c r="V82" s="426"/>
      <c r="W82" s="426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66" t="s">
        <v>252</v>
      </c>
      <c r="L83" s="515" t="s">
        <v>381</v>
      </c>
      <c r="M83" s="516"/>
      <c r="N83" s="13"/>
      <c r="O83" s="13"/>
      <c r="P83" s="318"/>
      <c r="Q83" s="340"/>
      <c r="R83" s="13"/>
      <c r="S83" s="13"/>
      <c r="T83" s="421"/>
      <c r="U83" s="421"/>
      <c r="V83" s="421"/>
      <c r="W83" s="421"/>
      <c r="X83" s="4"/>
    </row>
    <row r="84" spans="1:24" ht="12.75">
      <c r="A84" s="22" t="s">
        <v>247</v>
      </c>
      <c r="B84" s="10"/>
      <c r="C84" s="10"/>
      <c r="D84" s="10"/>
      <c r="E84" s="10"/>
      <c r="F84" s="10"/>
      <c r="G84" s="10"/>
      <c r="H84" s="10"/>
      <c r="I84" s="10"/>
      <c r="J84" s="10"/>
      <c r="K84" s="67" t="s">
        <v>257</v>
      </c>
      <c r="L84" s="67" t="s">
        <v>404</v>
      </c>
      <c r="M84" s="67"/>
      <c r="N84" s="23"/>
      <c r="O84" s="23"/>
      <c r="P84" s="56"/>
      <c r="Q84" s="348"/>
      <c r="R84" s="56"/>
      <c r="S84" s="56"/>
      <c r="T84" s="419"/>
      <c r="U84" s="419"/>
      <c r="V84" s="419"/>
      <c r="W84" s="419"/>
      <c r="X84" s="4"/>
    </row>
    <row r="85" spans="1:24" ht="12.7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67" t="s">
        <v>28</v>
      </c>
      <c r="L85" s="10"/>
      <c r="M85" s="10"/>
      <c r="N85" s="23"/>
      <c r="O85" s="23"/>
      <c r="P85" s="56"/>
      <c r="Q85" s="348"/>
      <c r="R85" s="56"/>
      <c r="S85" s="56"/>
      <c r="T85" s="419"/>
      <c r="U85" s="419"/>
      <c r="V85" s="419"/>
      <c r="W85" s="419"/>
      <c r="X85" s="4"/>
    </row>
    <row r="86" spans="1:24" ht="12.75">
      <c r="A86" s="21" t="s">
        <v>248</v>
      </c>
      <c r="B86" s="21">
        <v>1</v>
      </c>
      <c r="C86" s="21"/>
      <c r="D86" s="21">
        <v>3</v>
      </c>
      <c r="E86" s="21"/>
      <c r="F86" s="21">
        <v>5</v>
      </c>
      <c r="G86" s="21"/>
      <c r="H86" s="21"/>
      <c r="I86" s="21"/>
      <c r="J86" s="21">
        <v>116</v>
      </c>
      <c r="K86" s="25">
        <v>3</v>
      </c>
      <c r="L86" s="25" t="s">
        <v>3</v>
      </c>
      <c r="M86" s="25"/>
      <c r="N86" s="53">
        <f aca="true" t="shared" si="41" ref="N86:S86">N87+N92</f>
        <v>77716</v>
      </c>
      <c r="O86" s="53">
        <f>O87+O92</f>
        <v>68000</v>
      </c>
      <c r="P86" s="53">
        <f t="shared" si="41"/>
        <v>78000</v>
      </c>
      <c r="Q86" s="342">
        <f t="shared" si="41"/>
        <v>79000</v>
      </c>
      <c r="R86" s="53">
        <f>R87+R92</f>
        <v>68000</v>
      </c>
      <c r="S86" s="53">
        <f t="shared" si="41"/>
        <v>68000</v>
      </c>
      <c r="T86" s="423">
        <f>P86/N86</f>
        <v>1.00365433115446</v>
      </c>
      <c r="U86" s="423">
        <f>Q86/P86</f>
        <v>1.0128205128205128</v>
      </c>
      <c r="V86" s="423">
        <f aca="true" t="shared" si="42" ref="V86:W97">R86/Q86</f>
        <v>0.8607594936708861</v>
      </c>
      <c r="W86" s="423">
        <f t="shared" si="42"/>
        <v>1</v>
      </c>
      <c r="X86" s="4"/>
    </row>
    <row r="87" spans="1:24" ht="12.75">
      <c r="A87" s="21" t="s">
        <v>248</v>
      </c>
      <c r="B87" s="21">
        <v>1</v>
      </c>
      <c r="C87" s="21"/>
      <c r="D87" s="21">
        <v>3</v>
      </c>
      <c r="E87" s="21"/>
      <c r="F87" s="21">
        <v>5</v>
      </c>
      <c r="G87" s="21"/>
      <c r="H87" s="21"/>
      <c r="I87" s="21"/>
      <c r="J87" s="21">
        <v>116</v>
      </c>
      <c r="K87" s="28">
        <v>32</v>
      </c>
      <c r="L87" s="29" t="s">
        <v>8</v>
      </c>
      <c r="M87" s="30"/>
      <c r="N87" s="31">
        <f aca="true" t="shared" si="43" ref="N87:S87">N88+N90</f>
        <v>32716</v>
      </c>
      <c r="O87" s="31">
        <f>O88+O90</f>
        <v>34000</v>
      </c>
      <c r="P87" s="31">
        <f t="shared" si="43"/>
        <v>33000</v>
      </c>
      <c r="Q87" s="342">
        <f t="shared" si="43"/>
        <v>34000</v>
      </c>
      <c r="R87" s="31">
        <f>R88+R90</f>
        <v>34000</v>
      </c>
      <c r="S87" s="31">
        <f t="shared" si="43"/>
        <v>34000</v>
      </c>
      <c r="T87" s="423">
        <f aca="true" t="shared" si="44" ref="T87:T94">P87/N87</f>
        <v>1.008680767820027</v>
      </c>
      <c r="U87" s="423">
        <f aca="true" t="shared" si="45" ref="U87:U94">Q87/P87</f>
        <v>1.0303030303030303</v>
      </c>
      <c r="V87" s="423">
        <f t="shared" si="42"/>
        <v>1</v>
      </c>
      <c r="W87" s="423">
        <f t="shared" si="42"/>
        <v>1</v>
      </c>
      <c r="X87" s="4"/>
    </row>
    <row r="88" spans="1:24" ht="12.75" hidden="1">
      <c r="A88" s="21" t="s">
        <v>248</v>
      </c>
      <c r="B88" s="21">
        <v>1</v>
      </c>
      <c r="C88" s="21"/>
      <c r="D88" s="21">
        <v>3</v>
      </c>
      <c r="E88" s="21"/>
      <c r="F88" s="21">
        <v>5</v>
      </c>
      <c r="G88" s="21"/>
      <c r="H88" s="21"/>
      <c r="I88" s="21"/>
      <c r="J88" s="21">
        <v>116</v>
      </c>
      <c r="K88" s="25">
        <v>322</v>
      </c>
      <c r="L88" s="493" t="s">
        <v>221</v>
      </c>
      <c r="M88" s="494"/>
      <c r="N88" s="53">
        <f aca="true" t="shared" si="46" ref="N88:S88">N89</f>
        <v>0</v>
      </c>
      <c r="O88" s="53">
        <f t="shared" si="46"/>
        <v>0</v>
      </c>
      <c r="P88" s="53">
        <f t="shared" si="46"/>
        <v>0</v>
      </c>
      <c r="Q88" s="342">
        <f t="shared" si="46"/>
        <v>0</v>
      </c>
      <c r="R88" s="53">
        <f t="shared" si="46"/>
        <v>0</v>
      </c>
      <c r="S88" s="53">
        <f t="shared" si="46"/>
        <v>0</v>
      </c>
      <c r="T88" s="423" t="e">
        <f t="shared" si="44"/>
        <v>#DIV/0!</v>
      </c>
      <c r="U88" s="423" t="e">
        <f t="shared" si="45"/>
        <v>#DIV/0!</v>
      </c>
      <c r="V88" s="423" t="e">
        <f t="shared" si="42"/>
        <v>#DIV/0!</v>
      </c>
      <c r="W88" s="423" t="e">
        <f t="shared" si="42"/>
        <v>#DIV/0!</v>
      </c>
      <c r="X88" s="4"/>
    </row>
    <row r="89" spans="1:24" ht="12.75" hidden="1">
      <c r="A89" s="21" t="s">
        <v>248</v>
      </c>
      <c r="B89" s="21">
        <v>1</v>
      </c>
      <c r="C89" s="21"/>
      <c r="D89" s="21">
        <v>3</v>
      </c>
      <c r="E89" s="21"/>
      <c r="F89" s="21">
        <v>5</v>
      </c>
      <c r="G89" s="21"/>
      <c r="H89" s="21"/>
      <c r="I89" s="21"/>
      <c r="J89" s="21">
        <v>116</v>
      </c>
      <c r="K89" s="28">
        <v>3221</v>
      </c>
      <c r="L89" s="28" t="s">
        <v>84</v>
      </c>
      <c r="M89" s="28"/>
      <c r="N89" s="31">
        <v>0</v>
      </c>
      <c r="O89" s="31">
        <v>0</v>
      </c>
      <c r="P89" s="31">
        <v>0</v>
      </c>
      <c r="Q89" s="342">
        <v>0</v>
      </c>
      <c r="R89" s="31">
        <v>0</v>
      </c>
      <c r="S89" s="31">
        <v>0</v>
      </c>
      <c r="T89" s="423" t="e">
        <f t="shared" si="44"/>
        <v>#DIV/0!</v>
      </c>
      <c r="U89" s="423" t="e">
        <f t="shared" si="45"/>
        <v>#DIV/0!</v>
      </c>
      <c r="V89" s="423" t="e">
        <f t="shared" si="42"/>
        <v>#DIV/0!</v>
      </c>
      <c r="W89" s="423" t="e">
        <f t="shared" si="42"/>
        <v>#DIV/0!</v>
      </c>
      <c r="X89" s="4"/>
    </row>
    <row r="90" spans="1:24" ht="12.75">
      <c r="A90" s="21" t="s">
        <v>248</v>
      </c>
      <c r="B90" s="21">
        <v>1</v>
      </c>
      <c r="C90" s="21"/>
      <c r="D90" s="21">
        <v>3</v>
      </c>
      <c r="E90" s="21"/>
      <c r="F90" s="21">
        <v>5</v>
      </c>
      <c r="G90" s="21"/>
      <c r="H90" s="21"/>
      <c r="I90" s="21"/>
      <c r="J90" s="21">
        <v>116</v>
      </c>
      <c r="K90" s="25">
        <v>329</v>
      </c>
      <c r="L90" s="493" t="s">
        <v>37</v>
      </c>
      <c r="M90" s="494"/>
      <c r="N90" s="53">
        <f aca="true" t="shared" si="47" ref="N90:S90">N91</f>
        <v>32716</v>
      </c>
      <c r="O90" s="53">
        <f t="shared" si="47"/>
        <v>34000</v>
      </c>
      <c r="P90" s="53">
        <f t="shared" si="47"/>
        <v>33000</v>
      </c>
      <c r="Q90" s="354">
        <f t="shared" si="47"/>
        <v>34000</v>
      </c>
      <c r="R90" s="53">
        <f t="shared" si="47"/>
        <v>34000</v>
      </c>
      <c r="S90" s="53">
        <f t="shared" si="47"/>
        <v>34000</v>
      </c>
      <c r="T90" s="423">
        <f t="shared" si="44"/>
        <v>1.008680767820027</v>
      </c>
      <c r="U90" s="423">
        <f t="shared" si="45"/>
        <v>1.0303030303030303</v>
      </c>
      <c r="V90" s="423">
        <f t="shared" si="42"/>
        <v>1</v>
      </c>
      <c r="W90" s="423">
        <f t="shared" si="42"/>
        <v>1</v>
      </c>
      <c r="X90" s="4"/>
    </row>
    <row r="91" spans="1:24" ht="12.75">
      <c r="A91" s="21" t="s">
        <v>248</v>
      </c>
      <c r="B91" s="21">
        <v>1</v>
      </c>
      <c r="C91" s="21"/>
      <c r="D91" s="21">
        <v>3</v>
      </c>
      <c r="E91" s="21"/>
      <c r="F91" s="21">
        <v>5</v>
      </c>
      <c r="G91" s="21"/>
      <c r="H91" s="21"/>
      <c r="I91" s="21"/>
      <c r="J91" s="21">
        <v>116</v>
      </c>
      <c r="K91" s="28">
        <v>3291</v>
      </c>
      <c r="L91" s="533" t="s">
        <v>220</v>
      </c>
      <c r="M91" s="509"/>
      <c r="N91" s="31">
        <v>32716</v>
      </c>
      <c r="O91" s="31">
        <v>34000</v>
      </c>
      <c r="P91" s="31">
        <v>33000</v>
      </c>
      <c r="Q91" s="342">
        <v>34000</v>
      </c>
      <c r="R91" s="31">
        <v>34000</v>
      </c>
      <c r="S91" s="31">
        <v>34000</v>
      </c>
      <c r="T91" s="423">
        <f t="shared" si="44"/>
        <v>1.008680767820027</v>
      </c>
      <c r="U91" s="423">
        <f t="shared" si="45"/>
        <v>1.0303030303030303</v>
      </c>
      <c r="V91" s="423">
        <f t="shared" si="42"/>
        <v>1</v>
      </c>
      <c r="W91" s="423">
        <f t="shared" si="42"/>
        <v>1</v>
      </c>
      <c r="X91" s="4"/>
    </row>
    <row r="92" spans="1:24" ht="12.75">
      <c r="A92" s="21" t="s">
        <v>248</v>
      </c>
      <c r="B92" s="21">
        <v>1</v>
      </c>
      <c r="C92" s="21"/>
      <c r="D92" s="21">
        <v>3</v>
      </c>
      <c r="E92" s="21"/>
      <c r="F92" s="21">
        <v>5</v>
      </c>
      <c r="G92" s="21"/>
      <c r="H92" s="21"/>
      <c r="I92" s="21"/>
      <c r="J92" s="21">
        <v>116</v>
      </c>
      <c r="K92" s="28">
        <v>38</v>
      </c>
      <c r="L92" s="28" t="s">
        <v>14</v>
      </c>
      <c r="M92" s="28"/>
      <c r="N92" s="31">
        <f>N93</f>
        <v>45000</v>
      </c>
      <c r="O92" s="31">
        <f aca="true" t="shared" si="48" ref="O92:S93">O93</f>
        <v>34000</v>
      </c>
      <c r="P92" s="31">
        <f t="shared" si="48"/>
        <v>45000</v>
      </c>
      <c r="Q92" s="342">
        <f t="shared" si="48"/>
        <v>45000</v>
      </c>
      <c r="R92" s="31">
        <f t="shared" si="48"/>
        <v>34000</v>
      </c>
      <c r="S92" s="31">
        <f t="shared" si="48"/>
        <v>34000</v>
      </c>
      <c r="T92" s="423">
        <f t="shared" si="44"/>
        <v>1</v>
      </c>
      <c r="U92" s="423">
        <f t="shared" si="45"/>
        <v>1</v>
      </c>
      <c r="V92" s="423">
        <f t="shared" si="42"/>
        <v>0.7555555555555555</v>
      </c>
      <c r="W92" s="423">
        <f t="shared" si="42"/>
        <v>1</v>
      </c>
      <c r="X92" s="4"/>
    </row>
    <row r="93" spans="1:24" ht="12.75">
      <c r="A93" s="21" t="s">
        <v>248</v>
      </c>
      <c r="B93" s="21">
        <v>1</v>
      </c>
      <c r="C93" s="21"/>
      <c r="D93" s="21">
        <v>3</v>
      </c>
      <c r="E93" s="21"/>
      <c r="F93" s="21">
        <v>5</v>
      </c>
      <c r="G93" s="21"/>
      <c r="H93" s="21"/>
      <c r="I93" s="21"/>
      <c r="J93" s="21">
        <v>116</v>
      </c>
      <c r="K93" s="199">
        <v>381</v>
      </c>
      <c r="L93" s="493" t="s">
        <v>15</v>
      </c>
      <c r="M93" s="494"/>
      <c r="N93" s="84">
        <f>N94</f>
        <v>45000</v>
      </c>
      <c r="O93" s="84">
        <f t="shared" si="48"/>
        <v>34000</v>
      </c>
      <c r="P93" s="84">
        <f t="shared" si="48"/>
        <v>45000</v>
      </c>
      <c r="Q93" s="343">
        <f t="shared" si="48"/>
        <v>45000</v>
      </c>
      <c r="R93" s="84">
        <f t="shared" si="48"/>
        <v>34000</v>
      </c>
      <c r="S93" s="84">
        <f t="shared" si="48"/>
        <v>34000</v>
      </c>
      <c r="T93" s="423">
        <f t="shared" si="44"/>
        <v>1</v>
      </c>
      <c r="U93" s="423">
        <f t="shared" si="45"/>
        <v>1</v>
      </c>
      <c r="V93" s="423">
        <f t="shared" si="42"/>
        <v>0.7555555555555555</v>
      </c>
      <c r="W93" s="423">
        <f t="shared" si="42"/>
        <v>1</v>
      </c>
      <c r="X93" s="4"/>
    </row>
    <row r="94" spans="1:24" ht="12.75">
      <c r="A94" s="21" t="s">
        <v>248</v>
      </c>
      <c r="B94" s="21">
        <v>1</v>
      </c>
      <c r="C94" s="21"/>
      <c r="D94" s="21">
        <v>3</v>
      </c>
      <c r="E94" s="21"/>
      <c r="F94" s="21">
        <v>5</v>
      </c>
      <c r="G94" s="21"/>
      <c r="H94" s="21"/>
      <c r="I94" s="21"/>
      <c r="J94" s="21">
        <v>116</v>
      </c>
      <c r="K94" s="28">
        <v>3811</v>
      </c>
      <c r="L94" s="508" t="s">
        <v>101</v>
      </c>
      <c r="M94" s="509"/>
      <c r="N94" s="31">
        <v>45000</v>
      </c>
      <c r="O94" s="31">
        <v>34000</v>
      </c>
      <c r="P94" s="31">
        <v>45000</v>
      </c>
      <c r="Q94" s="342">
        <v>45000</v>
      </c>
      <c r="R94" s="31">
        <v>34000</v>
      </c>
      <c r="S94" s="31">
        <v>34000</v>
      </c>
      <c r="T94" s="423">
        <f t="shared" si="44"/>
        <v>1</v>
      </c>
      <c r="U94" s="423">
        <f t="shared" si="45"/>
        <v>1</v>
      </c>
      <c r="V94" s="423">
        <f t="shared" si="42"/>
        <v>0.7555555555555555</v>
      </c>
      <c r="W94" s="423">
        <f t="shared" si="42"/>
        <v>1</v>
      </c>
      <c r="X94" s="4"/>
    </row>
    <row r="95" spans="1:2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76"/>
      <c r="L95" s="76" t="s">
        <v>126</v>
      </c>
      <c r="M95" s="76"/>
      <c r="N95" s="77">
        <f aca="true" t="shared" si="49" ref="N95:S95">N86</f>
        <v>77716</v>
      </c>
      <c r="O95" s="77">
        <f>O86</f>
        <v>68000</v>
      </c>
      <c r="P95" s="77">
        <f t="shared" si="49"/>
        <v>78000</v>
      </c>
      <c r="Q95" s="349">
        <f t="shared" si="49"/>
        <v>79000</v>
      </c>
      <c r="R95" s="77">
        <f>R86</f>
        <v>68000</v>
      </c>
      <c r="S95" s="77">
        <f t="shared" si="49"/>
        <v>68000</v>
      </c>
      <c r="T95" s="427">
        <f>P95/N95</f>
        <v>1.00365433115446</v>
      </c>
      <c r="U95" s="427">
        <f>Q95/P95</f>
        <v>1.0128205128205128</v>
      </c>
      <c r="V95" s="427">
        <f t="shared" si="42"/>
        <v>0.8607594936708861</v>
      </c>
      <c r="W95" s="427">
        <f t="shared" si="42"/>
        <v>1</v>
      </c>
      <c r="X95" s="4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2"/>
      <c r="L96" s="71" t="s">
        <v>258</v>
      </c>
      <c r="M96" s="72"/>
      <c r="N96" s="78">
        <f aca="true" t="shared" si="50" ref="N96:S96">N95</f>
        <v>77716</v>
      </c>
      <c r="O96" s="78">
        <f t="shared" si="50"/>
        <v>68000</v>
      </c>
      <c r="P96" s="78">
        <f t="shared" si="50"/>
        <v>78000</v>
      </c>
      <c r="Q96" s="352">
        <f t="shared" si="50"/>
        <v>79000</v>
      </c>
      <c r="R96" s="78">
        <f>R95</f>
        <v>68000</v>
      </c>
      <c r="S96" s="78">
        <f t="shared" si="50"/>
        <v>68000</v>
      </c>
      <c r="T96" s="430">
        <f>P96/N96</f>
        <v>1.00365433115446</v>
      </c>
      <c r="U96" s="430">
        <f>Q96/P96</f>
        <v>1.0128205128205128</v>
      </c>
      <c r="V96" s="430">
        <f t="shared" si="42"/>
        <v>0.8607594936708861</v>
      </c>
      <c r="W96" s="430">
        <f t="shared" si="42"/>
        <v>1</v>
      </c>
      <c r="X96" s="4"/>
    </row>
    <row r="97" spans="1:2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304"/>
      <c r="L97" s="486" t="s">
        <v>249</v>
      </c>
      <c r="M97" s="487"/>
      <c r="N97" s="305">
        <f aca="true" t="shared" si="51" ref="N97:S97">N96+N81+N56</f>
        <v>408991</v>
      </c>
      <c r="O97" s="305">
        <f t="shared" si="51"/>
        <v>400000</v>
      </c>
      <c r="P97" s="305">
        <f t="shared" si="51"/>
        <v>383580</v>
      </c>
      <c r="Q97" s="355">
        <f t="shared" si="51"/>
        <v>747000</v>
      </c>
      <c r="R97" s="305">
        <f t="shared" si="51"/>
        <v>380000</v>
      </c>
      <c r="S97" s="305">
        <f t="shared" si="51"/>
        <v>380000</v>
      </c>
      <c r="T97" s="432">
        <f>P97/N97</f>
        <v>0.9378690484631691</v>
      </c>
      <c r="U97" s="432">
        <f>Q97/P97</f>
        <v>1.947442515251056</v>
      </c>
      <c r="V97" s="432">
        <f t="shared" si="42"/>
        <v>0.5087014725568942</v>
      </c>
      <c r="W97" s="432">
        <f t="shared" si="42"/>
        <v>1</v>
      </c>
      <c r="X97" s="4"/>
    </row>
    <row r="98" spans="1: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9"/>
      <c r="L98" s="63"/>
      <c r="M98" s="49"/>
      <c r="N98" s="50"/>
      <c r="O98" s="50"/>
      <c r="P98" s="50"/>
      <c r="Q98" s="347"/>
      <c r="R98" s="50"/>
      <c r="S98" s="50"/>
      <c r="T98" s="426"/>
      <c r="U98" s="426"/>
      <c r="V98" s="426"/>
      <c r="W98" s="426"/>
      <c r="X98" s="4"/>
    </row>
    <row r="99" spans="1:24" ht="12.75">
      <c r="A99" s="21"/>
      <c r="B99" s="4"/>
      <c r="C99" s="4"/>
      <c r="D99" s="4"/>
      <c r="E99" s="4"/>
      <c r="F99" s="4"/>
      <c r="G99" s="4"/>
      <c r="H99" s="4"/>
      <c r="I99" s="4"/>
      <c r="J99" s="4"/>
      <c r="K99" s="79" t="s">
        <v>253</v>
      </c>
      <c r="L99" s="530" t="s">
        <v>196</v>
      </c>
      <c r="M99" s="531"/>
      <c r="N99" s="12"/>
      <c r="O99" s="12"/>
      <c r="P99" s="317"/>
      <c r="Q99" s="339"/>
      <c r="R99" s="12"/>
      <c r="S99" s="12"/>
      <c r="T99" s="420"/>
      <c r="U99" s="420"/>
      <c r="V99" s="420"/>
      <c r="W99" s="420"/>
      <c r="X99" s="4"/>
    </row>
    <row r="100" spans="1:24" ht="12.75">
      <c r="A100" s="57"/>
      <c r="B100" s="13"/>
      <c r="C100" s="13"/>
      <c r="D100" s="13"/>
      <c r="E100" s="13"/>
      <c r="F100" s="13"/>
      <c r="G100" s="13"/>
      <c r="H100" s="13"/>
      <c r="I100" s="13"/>
      <c r="J100" s="13"/>
      <c r="K100" s="66" t="s">
        <v>192</v>
      </c>
      <c r="L100" s="66" t="s">
        <v>196</v>
      </c>
      <c r="M100" s="13"/>
      <c r="N100" s="13"/>
      <c r="O100" s="13"/>
      <c r="P100" s="318"/>
      <c r="Q100" s="340"/>
      <c r="R100" s="13"/>
      <c r="S100" s="13"/>
      <c r="T100" s="421"/>
      <c r="U100" s="421"/>
      <c r="V100" s="421"/>
      <c r="W100" s="421"/>
      <c r="X100" s="4"/>
    </row>
    <row r="101" spans="1:24" ht="12.75">
      <c r="A101" s="22" t="s">
        <v>255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9" t="s">
        <v>261</v>
      </c>
      <c r="L101" s="484" t="s">
        <v>405</v>
      </c>
      <c r="M101" s="484"/>
      <c r="N101" s="80"/>
      <c r="O101" s="80"/>
      <c r="P101" s="80"/>
      <c r="Q101" s="351"/>
      <c r="R101" s="80"/>
      <c r="S101" s="80"/>
      <c r="T101" s="429"/>
      <c r="U101" s="429"/>
      <c r="V101" s="429"/>
      <c r="W101" s="429"/>
      <c r="X101" s="4"/>
    </row>
    <row r="102" spans="1:24" ht="12.75">
      <c r="A102" s="22" t="s">
        <v>141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9" t="s">
        <v>28</v>
      </c>
      <c r="L102" s="81" t="s">
        <v>196</v>
      </c>
      <c r="M102" s="69"/>
      <c r="N102" s="80"/>
      <c r="O102" s="80"/>
      <c r="P102" s="80"/>
      <c r="Q102" s="351"/>
      <c r="R102" s="80"/>
      <c r="S102" s="80"/>
      <c r="T102" s="429"/>
      <c r="U102" s="429"/>
      <c r="V102" s="429"/>
      <c r="W102" s="429"/>
      <c r="X102" s="4"/>
    </row>
    <row r="103" spans="1:24" ht="12.75">
      <c r="A103" s="21" t="s">
        <v>256</v>
      </c>
      <c r="B103" s="21">
        <v>1</v>
      </c>
      <c r="C103" s="21"/>
      <c r="D103" s="21">
        <v>3</v>
      </c>
      <c r="E103" s="21"/>
      <c r="F103" s="21">
        <v>5</v>
      </c>
      <c r="G103" s="21"/>
      <c r="H103" s="21"/>
      <c r="I103" s="21"/>
      <c r="J103" s="21">
        <v>111</v>
      </c>
      <c r="K103" s="25">
        <v>3</v>
      </c>
      <c r="L103" s="25" t="s">
        <v>3</v>
      </c>
      <c r="M103" s="25"/>
      <c r="N103" s="53">
        <f aca="true" t="shared" si="52" ref="N103:S103">N104+N113+N119</f>
        <v>556183</v>
      </c>
      <c r="O103" s="53">
        <f>O104+O113+O119</f>
        <v>600750</v>
      </c>
      <c r="P103" s="53">
        <f>P104+P113+P119</f>
        <v>589500</v>
      </c>
      <c r="Q103" s="342">
        <f t="shared" si="52"/>
        <v>542900</v>
      </c>
      <c r="R103" s="53">
        <f>R104+R113+R119</f>
        <v>577000</v>
      </c>
      <c r="S103" s="53">
        <f t="shared" si="52"/>
        <v>577000</v>
      </c>
      <c r="T103" s="423">
        <f>P103/N103</f>
        <v>1.0599029456132245</v>
      </c>
      <c r="U103" s="423">
        <f>Q103/P103</f>
        <v>0.9209499575911789</v>
      </c>
      <c r="V103" s="423">
        <f aca="true" t="shared" si="53" ref="V103:W118">R103/Q103</f>
        <v>1.0628108307238902</v>
      </c>
      <c r="W103" s="423">
        <f t="shared" si="53"/>
        <v>1</v>
      </c>
      <c r="X103" s="4"/>
    </row>
    <row r="104" spans="1:24" ht="12.75">
      <c r="A104" s="21" t="s">
        <v>256</v>
      </c>
      <c r="B104" s="21">
        <v>1</v>
      </c>
      <c r="C104" s="21"/>
      <c r="D104" s="21">
        <v>3</v>
      </c>
      <c r="E104" s="21"/>
      <c r="F104" s="21">
        <v>5</v>
      </c>
      <c r="G104" s="21"/>
      <c r="H104" s="21"/>
      <c r="I104" s="21"/>
      <c r="J104" s="21">
        <v>111</v>
      </c>
      <c r="K104" s="28">
        <v>31</v>
      </c>
      <c r="L104" s="28" t="s">
        <v>212</v>
      </c>
      <c r="M104" s="28"/>
      <c r="N104" s="31">
        <f aca="true" t="shared" si="54" ref="N104:S104">N105+N108+N110</f>
        <v>479606</v>
      </c>
      <c r="O104" s="31">
        <f>O105+O108+O110</f>
        <v>531650</v>
      </c>
      <c r="P104" s="31">
        <f t="shared" si="54"/>
        <v>483100</v>
      </c>
      <c r="Q104" s="342">
        <f t="shared" si="54"/>
        <v>483800</v>
      </c>
      <c r="R104" s="31">
        <f>R105+R108+R110</f>
        <v>507800</v>
      </c>
      <c r="S104" s="31">
        <f t="shared" si="54"/>
        <v>507800</v>
      </c>
      <c r="T104" s="423">
        <f aca="true" t="shared" si="55" ref="T104:T118">P104/N104</f>
        <v>1.0072851465577994</v>
      </c>
      <c r="U104" s="423">
        <f aca="true" t="shared" si="56" ref="U104:U118">Q104/P104</f>
        <v>1.0014489753674187</v>
      </c>
      <c r="V104" s="423">
        <f t="shared" si="53"/>
        <v>1.0496072757337742</v>
      </c>
      <c r="W104" s="423">
        <f t="shared" si="53"/>
        <v>1</v>
      </c>
      <c r="X104" s="4"/>
    </row>
    <row r="105" spans="1:24" ht="12.75">
      <c r="A105" s="21" t="s">
        <v>256</v>
      </c>
      <c r="B105" s="21">
        <v>1</v>
      </c>
      <c r="C105" s="21"/>
      <c r="D105" s="21">
        <v>3</v>
      </c>
      <c r="E105" s="21"/>
      <c r="F105" s="21">
        <v>5</v>
      </c>
      <c r="G105" s="21"/>
      <c r="H105" s="21"/>
      <c r="I105" s="21"/>
      <c r="J105" s="21">
        <v>111</v>
      </c>
      <c r="K105" s="25">
        <v>311</v>
      </c>
      <c r="L105" s="493" t="s">
        <v>214</v>
      </c>
      <c r="M105" s="494"/>
      <c r="N105" s="53">
        <f aca="true" t="shared" si="57" ref="N105:S105">N106+N107</f>
        <v>409220</v>
      </c>
      <c r="O105" s="53">
        <f t="shared" si="57"/>
        <v>453850</v>
      </c>
      <c r="P105" s="53">
        <f t="shared" si="57"/>
        <v>412000</v>
      </c>
      <c r="Q105" s="342">
        <f t="shared" si="57"/>
        <v>410000</v>
      </c>
      <c r="R105" s="53">
        <f>R106+R107</f>
        <v>430000</v>
      </c>
      <c r="S105" s="53">
        <f t="shared" si="57"/>
        <v>430000</v>
      </c>
      <c r="T105" s="423">
        <f t="shared" si="55"/>
        <v>1.006793411856703</v>
      </c>
      <c r="U105" s="423">
        <f t="shared" si="56"/>
        <v>0.9951456310679612</v>
      </c>
      <c r="V105" s="423">
        <f t="shared" si="53"/>
        <v>1.048780487804878</v>
      </c>
      <c r="W105" s="423">
        <f t="shared" si="53"/>
        <v>1</v>
      </c>
      <c r="X105" s="4"/>
    </row>
    <row r="106" spans="1:24" ht="12.75">
      <c r="A106" s="21" t="s">
        <v>256</v>
      </c>
      <c r="B106" s="21">
        <v>1</v>
      </c>
      <c r="C106" s="21"/>
      <c r="D106" s="21">
        <v>3</v>
      </c>
      <c r="E106" s="21"/>
      <c r="F106" s="21">
        <v>5</v>
      </c>
      <c r="G106" s="21"/>
      <c r="H106" s="21"/>
      <c r="I106" s="21"/>
      <c r="J106" s="21">
        <v>111</v>
      </c>
      <c r="K106" s="28">
        <v>3111</v>
      </c>
      <c r="L106" s="508" t="s">
        <v>213</v>
      </c>
      <c r="M106" s="509"/>
      <c r="N106" s="31">
        <v>409220</v>
      </c>
      <c r="O106" s="31">
        <v>453850</v>
      </c>
      <c r="P106" s="31">
        <v>412000</v>
      </c>
      <c r="Q106" s="342">
        <v>410000</v>
      </c>
      <c r="R106" s="31">
        <v>430000</v>
      </c>
      <c r="S106" s="31">
        <v>430000</v>
      </c>
      <c r="T106" s="423">
        <f t="shared" si="55"/>
        <v>1.006793411856703</v>
      </c>
      <c r="U106" s="423">
        <f t="shared" si="56"/>
        <v>0.9951456310679612</v>
      </c>
      <c r="V106" s="423">
        <f t="shared" si="53"/>
        <v>1.048780487804878</v>
      </c>
      <c r="W106" s="423">
        <f t="shared" si="53"/>
        <v>1</v>
      </c>
      <c r="X106" s="4"/>
    </row>
    <row r="107" spans="1:24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8">
        <v>3113</v>
      </c>
      <c r="L107" s="32" t="s">
        <v>156</v>
      </c>
      <c r="M107" s="33"/>
      <c r="N107" s="31">
        <v>0</v>
      </c>
      <c r="O107" s="31">
        <v>0</v>
      </c>
      <c r="P107" s="31">
        <v>0</v>
      </c>
      <c r="Q107" s="342">
        <v>0</v>
      </c>
      <c r="R107" s="31">
        <v>0</v>
      </c>
      <c r="S107" s="31">
        <v>0</v>
      </c>
      <c r="T107" s="423" t="e">
        <f t="shared" si="55"/>
        <v>#DIV/0!</v>
      </c>
      <c r="U107" s="423" t="e">
        <f t="shared" si="56"/>
        <v>#DIV/0!</v>
      </c>
      <c r="V107" s="423" t="e">
        <f t="shared" si="53"/>
        <v>#DIV/0!</v>
      </c>
      <c r="W107" s="423" t="e">
        <f t="shared" si="53"/>
        <v>#DIV/0!</v>
      </c>
      <c r="X107" s="4"/>
    </row>
    <row r="108" spans="1:24" ht="12.75">
      <c r="A108" s="21" t="s">
        <v>256</v>
      </c>
      <c r="B108" s="21">
        <v>1</v>
      </c>
      <c r="C108" s="21"/>
      <c r="D108" s="21">
        <v>3</v>
      </c>
      <c r="E108" s="21"/>
      <c r="F108" s="21">
        <v>5</v>
      </c>
      <c r="G108" s="21"/>
      <c r="H108" s="21"/>
      <c r="I108" s="21"/>
      <c r="J108" s="21">
        <v>111</v>
      </c>
      <c r="K108" s="25">
        <v>312</v>
      </c>
      <c r="L108" s="51" t="s">
        <v>6</v>
      </c>
      <c r="M108" s="52"/>
      <c r="N108" s="53">
        <f aca="true" t="shared" si="58" ref="N108:S108">N109</f>
        <v>0</v>
      </c>
      <c r="O108" s="53">
        <f t="shared" si="58"/>
        <v>2000</v>
      </c>
      <c r="P108" s="53">
        <f t="shared" si="58"/>
        <v>0</v>
      </c>
      <c r="Q108" s="342">
        <f t="shared" si="58"/>
        <v>0</v>
      </c>
      <c r="R108" s="53">
        <f t="shared" si="58"/>
        <v>2000</v>
      </c>
      <c r="S108" s="53">
        <f t="shared" si="58"/>
        <v>2000</v>
      </c>
      <c r="T108" s="423" t="e">
        <f t="shared" si="55"/>
        <v>#DIV/0!</v>
      </c>
      <c r="U108" s="423" t="e">
        <f t="shared" si="56"/>
        <v>#DIV/0!</v>
      </c>
      <c r="V108" s="423" t="e">
        <f t="shared" si="53"/>
        <v>#DIV/0!</v>
      </c>
      <c r="W108" s="423">
        <f t="shared" si="53"/>
        <v>1</v>
      </c>
      <c r="X108" s="4"/>
    </row>
    <row r="109" spans="1:24" ht="12.75">
      <c r="A109" s="21" t="s">
        <v>256</v>
      </c>
      <c r="B109" s="21">
        <v>1</v>
      </c>
      <c r="C109" s="21"/>
      <c r="D109" s="21">
        <v>3</v>
      </c>
      <c r="E109" s="21"/>
      <c r="F109" s="21">
        <v>5</v>
      </c>
      <c r="G109" s="21"/>
      <c r="H109" s="21"/>
      <c r="I109" s="21"/>
      <c r="J109" s="21">
        <v>111</v>
      </c>
      <c r="K109" s="28">
        <v>3121</v>
      </c>
      <c r="L109" s="32" t="s">
        <v>6</v>
      </c>
      <c r="M109" s="33"/>
      <c r="N109" s="31">
        <v>0</v>
      </c>
      <c r="O109" s="31">
        <v>2000</v>
      </c>
      <c r="P109" s="31">
        <v>0</v>
      </c>
      <c r="Q109" s="342">
        <v>0</v>
      </c>
      <c r="R109" s="31">
        <v>2000</v>
      </c>
      <c r="S109" s="31">
        <v>2000</v>
      </c>
      <c r="T109" s="423" t="e">
        <f t="shared" si="55"/>
        <v>#DIV/0!</v>
      </c>
      <c r="U109" s="423" t="e">
        <f t="shared" si="56"/>
        <v>#DIV/0!</v>
      </c>
      <c r="V109" s="423" t="e">
        <f t="shared" si="53"/>
        <v>#DIV/0!</v>
      </c>
      <c r="W109" s="423">
        <f t="shared" si="53"/>
        <v>1</v>
      </c>
      <c r="X109" s="4"/>
    </row>
    <row r="110" spans="1:24" ht="12.75">
      <c r="A110" s="21" t="s">
        <v>256</v>
      </c>
      <c r="B110" s="21">
        <v>1</v>
      </c>
      <c r="C110" s="21"/>
      <c r="D110" s="21">
        <v>3</v>
      </c>
      <c r="E110" s="21"/>
      <c r="F110" s="21">
        <v>5</v>
      </c>
      <c r="G110" s="21"/>
      <c r="H110" s="21"/>
      <c r="I110" s="21"/>
      <c r="J110" s="21">
        <v>111</v>
      </c>
      <c r="K110" s="25">
        <v>313</v>
      </c>
      <c r="L110" s="51" t="s">
        <v>7</v>
      </c>
      <c r="M110" s="52"/>
      <c r="N110" s="53">
        <f aca="true" t="shared" si="59" ref="N110:S110">N111+N112</f>
        <v>70386</v>
      </c>
      <c r="O110" s="53">
        <f>O111+O112</f>
        <v>75800</v>
      </c>
      <c r="P110" s="53">
        <f t="shared" si="59"/>
        <v>71100</v>
      </c>
      <c r="Q110" s="342">
        <f t="shared" si="59"/>
        <v>73800</v>
      </c>
      <c r="R110" s="53">
        <f>R111+R112</f>
        <v>75800</v>
      </c>
      <c r="S110" s="53">
        <f t="shared" si="59"/>
        <v>75800</v>
      </c>
      <c r="T110" s="423">
        <f t="shared" si="55"/>
        <v>1.0101440627397493</v>
      </c>
      <c r="U110" s="423">
        <f t="shared" si="56"/>
        <v>1.0379746835443038</v>
      </c>
      <c r="V110" s="423">
        <f t="shared" si="53"/>
        <v>1.02710027100271</v>
      </c>
      <c r="W110" s="423">
        <f t="shared" si="53"/>
        <v>1</v>
      </c>
      <c r="X110" s="4"/>
    </row>
    <row r="111" spans="1:24" ht="12.75">
      <c r="A111" s="21" t="s">
        <v>256</v>
      </c>
      <c r="B111" s="21">
        <v>1</v>
      </c>
      <c r="C111" s="21"/>
      <c r="D111" s="21">
        <v>3</v>
      </c>
      <c r="E111" s="21"/>
      <c r="F111" s="21">
        <v>5</v>
      </c>
      <c r="G111" s="21"/>
      <c r="H111" s="21"/>
      <c r="I111" s="21"/>
      <c r="J111" s="21">
        <v>111</v>
      </c>
      <c r="K111" s="28">
        <v>3132</v>
      </c>
      <c r="L111" s="32" t="s">
        <v>215</v>
      </c>
      <c r="M111" s="33"/>
      <c r="N111" s="31">
        <v>63429</v>
      </c>
      <c r="O111" s="31">
        <v>68000</v>
      </c>
      <c r="P111" s="31">
        <v>64000</v>
      </c>
      <c r="Q111" s="342">
        <v>66000</v>
      </c>
      <c r="R111" s="31">
        <v>68000</v>
      </c>
      <c r="S111" s="31">
        <v>68000</v>
      </c>
      <c r="T111" s="423">
        <f t="shared" si="55"/>
        <v>1.0090021914266345</v>
      </c>
      <c r="U111" s="423">
        <f t="shared" si="56"/>
        <v>1.03125</v>
      </c>
      <c r="V111" s="423">
        <f t="shared" si="53"/>
        <v>1.0303030303030303</v>
      </c>
      <c r="W111" s="423">
        <f t="shared" si="53"/>
        <v>1</v>
      </c>
      <c r="X111" s="4"/>
    </row>
    <row r="112" spans="1:24" ht="12.75">
      <c r="A112" s="21" t="s">
        <v>256</v>
      </c>
      <c r="B112" s="21">
        <v>1</v>
      </c>
      <c r="C112" s="21"/>
      <c r="D112" s="21">
        <v>3</v>
      </c>
      <c r="E112" s="21"/>
      <c r="F112" s="21">
        <v>5</v>
      </c>
      <c r="G112" s="21"/>
      <c r="H112" s="21"/>
      <c r="I112" s="21"/>
      <c r="J112" s="21">
        <v>111</v>
      </c>
      <c r="K112" s="28">
        <v>3133</v>
      </c>
      <c r="L112" s="508" t="s">
        <v>217</v>
      </c>
      <c r="M112" s="509"/>
      <c r="N112" s="31">
        <v>6957</v>
      </c>
      <c r="O112" s="31">
        <v>7800</v>
      </c>
      <c r="P112" s="31">
        <v>7100</v>
      </c>
      <c r="Q112" s="342">
        <v>7800</v>
      </c>
      <c r="R112" s="31">
        <v>7800</v>
      </c>
      <c r="S112" s="31">
        <v>7800</v>
      </c>
      <c r="T112" s="423">
        <f t="shared" si="55"/>
        <v>1.0205548368549662</v>
      </c>
      <c r="U112" s="423">
        <f t="shared" si="56"/>
        <v>1.0985915492957747</v>
      </c>
      <c r="V112" s="423">
        <f t="shared" si="53"/>
        <v>1</v>
      </c>
      <c r="W112" s="423">
        <f t="shared" si="53"/>
        <v>1</v>
      </c>
      <c r="X112" s="4"/>
    </row>
    <row r="113" spans="1:24" ht="12.75">
      <c r="A113" s="21" t="s">
        <v>256</v>
      </c>
      <c r="B113" s="21">
        <v>1</v>
      </c>
      <c r="C113" s="21"/>
      <c r="D113" s="21">
        <v>3</v>
      </c>
      <c r="E113" s="21"/>
      <c r="F113" s="21">
        <v>5</v>
      </c>
      <c r="G113" s="21"/>
      <c r="H113" s="21"/>
      <c r="I113" s="21"/>
      <c r="J113" s="21">
        <v>111</v>
      </c>
      <c r="K113" s="28">
        <v>32</v>
      </c>
      <c r="L113" s="32" t="s">
        <v>8</v>
      </c>
      <c r="M113" s="33"/>
      <c r="N113" s="31">
        <f aca="true" t="shared" si="60" ref="N113:S113">N114+N116</f>
        <v>76577</v>
      </c>
      <c r="O113" s="31">
        <f>O114+O116</f>
        <v>69100</v>
      </c>
      <c r="P113" s="31">
        <f t="shared" si="60"/>
        <v>106400</v>
      </c>
      <c r="Q113" s="342">
        <f t="shared" si="60"/>
        <v>59100</v>
      </c>
      <c r="R113" s="31">
        <f>R114+R116</f>
        <v>69200</v>
      </c>
      <c r="S113" s="31">
        <f t="shared" si="60"/>
        <v>69200</v>
      </c>
      <c r="T113" s="423">
        <f t="shared" si="55"/>
        <v>1.389451140681928</v>
      </c>
      <c r="U113" s="423">
        <f t="shared" si="56"/>
        <v>0.5554511278195489</v>
      </c>
      <c r="V113" s="423">
        <f t="shared" si="53"/>
        <v>1.1708967851099832</v>
      </c>
      <c r="W113" s="423">
        <f t="shared" si="53"/>
        <v>1</v>
      </c>
      <c r="X113" s="4"/>
    </row>
    <row r="114" spans="1:24" ht="12.75">
      <c r="A114" s="21" t="s">
        <v>256</v>
      </c>
      <c r="B114" s="21">
        <v>1</v>
      </c>
      <c r="C114" s="21"/>
      <c r="D114" s="21">
        <v>3</v>
      </c>
      <c r="E114" s="21"/>
      <c r="F114" s="21">
        <v>5</v>
      </c>
      <c r="G114" s="21"/>
      <c r="H114" s="21"/>
      <c r="I114" s="21"/>
      <c r="J114" s="21">
        <v>111</v>
      </c>
      <c r="K114" s="25">
        <v>321</v>
      </c>
      <c r="L114" s="25" t="s">
        <v>9</v>
      </c>
      <c r="M114" s="25"/>
      <c r="N114" s="53">
        <f aca="true" t="shared" si="61" ref="N114:S114">N115</f>
        <v>1913</v>
      </c>
      <c r="O114" s="53">
        <f t="shared" si="61"/>
        <v>4100</v>
      </c>
      <c r="P114" s="53">
        <f t="shared" si="61"/>
        <v>1400</v>
      </c>
      <c r="Q114" s="342">
        <f t="shared" si="61"/>
        <v>4100</v>
      </c>
      <c r="R114" s="53">
        <f t="shared" si="61"/>
        <v>4200</v>
      </c>
      <c r="S114" s="53">
        <f t="shared" si="61"/>
        <v>4200</v>
      </c>
      <c r="T114" s="423">
        <f t="shared" si="55"/>
        <v>0.7318348144276007</v>
      </c>
      <c r="U114" s="423">
        <f t="shared" si="56"/>
        <v>2.9285714285714284</v>
      </c>
      <c r="V114" s="423">
        <f t="shared" si="53"/>
        <v>1.024390243902439</v>
      </c>
      <c r="W114" s="423">
        <f t="shared" si="53"/>
        <v>1</v>
      </c>
      <c r="X114" s="4"/>
    </row>
    <row r="115" spans="1:24" ht="12.75">
      <c r="A115" s="21" t="s">
        <v>256</v>
      </c>
      <c r="B115" s="21">
        <v>1</v>
      </c>
      <c r="C115" s="21"/>
      <c r="D115" s="21">
        <v>3</v>
      </c>
      <c r="E115" s="21"/>
      <c r="F115" s="21">
        <v>5</v>
      </c>
      <c r="G115" s="21"/>
      <c r="H115" s="21"/>
      <c r="I115" s="21"/>
      <c r="J115" s="21">
        <v>111</v>
      </c>
      <c r="K115" s="28">
        <v>3212</v>
      </c>
      <c r="L115" s="28" t="s">
        <v>382</v>
      </c>
      <c r="M115" s="28"/>
      <c r="N115" s="31">
        <v>1913</v>
      </c>
      <c r="O115" s="31">
        <v>4100</v>
      </c>
      <c r="P115" s="31">
        <v>1400</v>
      </c>
      <c r="Q115" s="342">
        <v>4100</v>
      </c>
      <c r="R115" s="31">
        <v>4200</v>
      </c>
      <c r="S115" s="31">
        <v>4200</v>
      </c>
      <c r="T115" s="423">
        <f t="shared" si="55"/>
        <v>0.7318348144276007</v>
      </c>
      <c r="U115" s="423">
        <f t="shared" si="56"/>
        <v>2.9285714285714284</v>
      </c>
      <c r="V115" s="423">
        <f t="shared" si="53"/>
        <v>1.024390243902439</v>
      </c>
      <c r="W115" s="423">
        <f t="shared" si="53"/>
        <v>1</v>
      </c>
      <c r="X115" s="4"/>
    </row>
    <row r="116" spans="1:24" ht="12.75">
      <c r="A116" s="21" t="s">
        <v>256</v>
      </c>
      <c r="B116" s="21">
        <v>1</v>
      </c>
      <c r="C116" s="21"/>
      <c r="D116" s="21">
        <v>3</v>
      </c>
      <c r="E116" s="21"/>
      <c r="F116" s="21">
        <v>5</v>
      </c>
      <c r="G116" s="21"/>
      <c r="H116" s="21"/>
      <c r="I116" s="21"/>
      <c r="J116" s="21">
        <v>111</v>
      </c>
      <c r="K116" s="25">
        <v>329</v>
      </c>
      <c r="L116" s="493" t="s">
        <v>37</v>
      </c>
      <c r="M116" s="494"/>
      <c r="N116" s="53">
        <f aca="true" t="shared" si="62" ref="N116:S116">N117+N118</f>
        <v>74664</v>
      </c>
      <c r="O116" s="53">
        <f>O117+O118</f>
        <v>65000</v>
      </c>
      <c r="P116" s="53">
        <f t="shared" si="62"/>
        <v>105000</v>
      </c>
      <c r="Q116" s="342">
        <f t="shared" si="62"/>
        <v>55000</v>
      </c>
      <c r="R116" s="53">
        <f>R117+R118</f>
        <v>65000</v>
      </c>
      <c r="S116" s="53">
        <f t="shared" si="62"/>
        <v>65000</v>
      </c>
      <c r="T116" s="423">
        <f t="shared" si="55"/>
        <v>1.406300225008036</v>
      </c>
      <c r="U116" s="423">
        <f t="shared" si="56"/>
        <v>0.5238095238095238</v>
      </c>
      <c r="V116" s="423">
        <f t="shared" si="53"/>
        <v>1.1818181818181819</v>
      </c>
      <c r="W116" s="423">
        <f t="shared" si="53"/>
        <v>1</v>
      </c>
      <c r="X116" s="4"/>
    </row>
    <row r="117" spans="1:24" ht="12.75">
      <c r="A117" s="21" t="s">
        <v>256</v>
      </c>
      <c r="B117" s="21">
        <v>1</v>
      </c>
      <c r="C117" s="21"/>
      <c r="D117" s="21">
        <v>3</v>
      </c>
      <c r="E117" s="21"/>
      <c r="F117" s="21">
        <v>5</v>
      </c>
      <c r="G117" s="21"/>
      <c r="H117" s="21"/>
      <c r="I117" s="21"/>
      <c r="J117" s="21">
        <v>111</v>
      </c>
      <c r="K117" s="28">
        <v>3293</v>
      </c>
      <c r="L117" s="32" t="s">
        <v>78</v>
      </c>
      <c r="M117" s="33"/>
      <c r="N117" s="31">
        <v>71664</v>
      </c>
      <c r="O117" s="31">
        <v>60000</v>
      </c>
      <c r="P117" s="31">
        <v>100000</v>
      </c>
      <c r="Q117" s="342">
        <v>52000</v>
      </c>
      <c r="R117" s="31">
        <v>60000</v>
      </c>
      <c r="S117" s="31">
        <v>60000</v>
      </c>
      <c r="T117" s="423">
        <f t="shared" si="55"/>
        <v>1.3954007590980129</v>
      </c>
      <c r="U117" s="423">
        <f t="shared" si="56"/>
        <v>0.52</v>
      </c>
      <c r="V117" s="423">
        <f t="shared" si="53"/>
        <v>1.1538461538461537</v>
      </c>
      <c r="W117" s="423">
        <f t="shared" si="53"/>
        <v>1</v>
      </c>
      <c r="X117" s="4"/>
    </row>
    <row r="118" spans="1:24" ht="13.5" thickBot="1">
      <c r="A118" s="21" t="s">
        <v>256</v>
      </c>
      <c r="B118" s="21">
        <v>1</v>
      </c>
      <c r="C118" s="21"/>
      <c r="D118" s="21">
        <v>3</v>
      </c>
      <c r="E118" s="21"/>
      <c r="F118" s="21">
        <v>5</v>
      </c>
      <c r="G118" s="21"/>
      <c r="H118" s="21"/>
      <c r="I118" s="21"/>
      <c r="J118" s="21">
        <v>111</v>
      </c>
      <c r="K118" s="28">
        <v>3299</v>
      </c>
      <c r="L118" s="28" t="s">
        <v>218</v>
      </c>
      <c r="M118" s="28"/>
      <c r="N118" s="31">
        <v>3000</v>
      </c>
      <c r="O118" s="31">
        <v>5000</v>
      </c>
      <c r="P118" s="31">
        <v>5000</v>
      </c>
      <c r="Q118" s="342">
        <v>3000</v>
      </c>
      <c r="R118" s="31">
        <v>5000</v>
      </c>
      <c r="S118" s="31">
        <v>5000</v>
      </c>
      <c r="T118" s="423">
        <f t="shared" si="55"/>
        <v>1.6666666666666667</v>
      </c>
      <c r="U118" s="423">
        <f t="shared" si="56"/>
        <v>0.6</v>
      </c>
      <c r="V118" s="423">
        <f t="shared" si="53"/>
        <v>1.6666666666666667</v>
      </c>
      <c r="W118" s="423">
        <f t="shared" si="53"/>
        <v>1</v>
      </c>
      <c r="X118" s="4"/>
    </row>
    <row r="119" spans="1:24" ht="13.5" hidden="1" thickBot="1">
      <c r="A119" s="21" t="s">
        <v>256</v>
      </c>
      <c r="B119" s="21">
        <v>1</v>
      </c>
      <c r="C119" s="21"/>
      <c r="D119" s="21">
        <v>3</v>
      </c>
      <c r="E119" s="21"/>
      <c r="F119" s="21">
        <v>5</v>
      </c>
      <c r="G119" s="21"/>
      <c r="H119" s="21"/>
      <c r="I119" s="21"/>
      <c r="J119" s="21">
        <v>111</v>
      </c>
      <c r="K119" s="37">
        <v>38</v>
      </c>
      <c r="L119" s="44" t="s">
        <v>187</v>
      </c>
      <c r="M119" s="83"/>
      <c r="N119" s="84">
        <f aca="true" t="shared" si="63" ref="N119:W119">N120</f>
        <v>0</v>
      </c>
      <c r="O119" s="84">
        <f t="shared" si="63"/>
        <v>0</v>
      </c>
      <c r="P119" s="84">
        <f t="shared" si="63"/>
        <v>0</v>
      </c>
      <c r="Q119" s="343">
        <f t="shared" si="63"/>
        <v>0</v>
      </c>
      <c r="R119" s="84">
        <f t="shared" si="63"/>
        <v>0</v>
      </c>
      <c r="S119" s="84">
        <f t="shared" si="63"/>
        <v>0</v>
      </c>
      <c r="T119" s="431">
        <f t="shared" si="63"/>
        <v>0</v>
      </c>
      <c r="U119" s="431">
        <f t="shared" si="63"/>
        <v>0</v>
      </c>
      <c r="V119" s="431">
        <f t="shared" si="63"/>
        <v>0</v>
      </c>
      <c r="W119" s="431">
        <f t="shared" si="63"/>
        <v>0</v>
      </c>
      <c r="X119" s="4"/>
    </row>
    <row r="120" spans="1:24" ht="13.5" hidden="1" thickBot="1">
      <c r="A120" s="21" t="s">
        <v>256</v>
      </c>
      <c r="B120" s="21">
        <v>1</v>
      </c>
      <c r="C120" s="21"/>
      <c r="D120" s="21">
        <v>3</v>
      </c>
      <c r="E120" s="21"/>
      <c r="F120" s="21">
        <v>5</v>
      </c>
      <c r="G120" s="21"/>
      <c r="H120" s="21"/>
      <c r="I120" s="21"/>
      <c r="J120" s="21">
        <v>111</v>
      </c>
      <c r="K120" s="199">
        <v>381</v>
      </c>
      <c r="L120" s="493" t="s">
        <v>187</v>
      </c>
      <c r="M120" s="494"/>
      <c r="N120" s="84"/>
      <c r="O120" s="84"/>
      <c r="P120" s="84"/>
      <c r="Q120" s="343"/>
      <c r="R120" s="84"/>
      <c r="S120" s="84"/>
      <c r="T120" s="431"/>
      <c r="U120" s="431"/>
      <c r="V120" s="431"/>
      <c r="W120" s="431"/>
      <c r="X120" s="4"/>
    </row>
    <row r="121" spans="1:24" ht="13.5" hidden="1" thickBot="1">
      <c r="A121" s="21" t="s">
        <v>256</v>
      </c>
      <c r="B121" s="21">
        <v>1</v>
      </c>
      <c r="C121" s="21"/>
      <c r="D121" s="21">
        <v>3</v>
      </c>
      <c r="E121" s="21"/>
      <c r="F121" s="21">
        <v>5</v>
      </c>
      <c r="G121" s="21"/>
      <c r="H121" s="21"/>
      <c r="I121" s="21"/>
      <c r="J121" s="21">
        <v>111</v>
      </c>
      <c r="K121" s="37">
        <v>3811</v>
      </c>
      <c r="L121" s="44" t="s">
        <v>101</v>
      </c>
      <c r="M121" s="83"/>
      <c r="N121" s="84"/>
      <c r="O121" s="84"/>
      <c r="P121" s="84"/>
      <c r="Q121" s="343"/>
      <c r="R121" s="84"/>
      <c r="S121" s="84"/>
      <c r="T121" s="431"/>
      <c r="U121" s="431"/>
      <c r="V121" s="431"/>
      <c r="W121" s="431"/>
      <c r="X121" s="4"/>
    </row>
    <row r="122" spans="1:24" ht="13.5" thickBo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5"/>
      <c r="L122" s="86" t="s">
        <v>126</v>
      </c>
      <c r="M122" s="85"/>
      <c r="N122" s="87">
        <f aca="true" t="shared" si="64" ref="N122:S122">N103</f>
        <v>556183</v>
      </c>
      <c r="O122" s="87">
        <f>O103</f>
        <v>600750</v>
      </c>
      <c r="P122" s="87">
        <f>P103</f>
        <v>589500</v>
      </c>
      <c r="Q122" s="356">
        <f t="shared" si="64"/>
        <v>542900</v>
      </c>
      <c r="R122" s="87">
        <f>R103</f>
        <v>577000</v>
      </c>
      <c r="S122" s="87">
        <f t="shared" si="64"/>
        <v>577000</v>
      </c>
      <c r="T122" s="433">
        <f>P122/N122</f>
        <v>1.0599029456132245</v>
      </c>
      <c r="U122" s="433">
        <f>Q122/P122</f>
        <v>0.9209499575911789</v>
      </c>
      <c r="V122" s="433">
        <f aca="true" t="shared" si="65" ref="V122:W124">R122/Q122</f>
        <v>1.0628108307238902</v>
      </c>
      <c r="W122" s="433">
        <f t="shared" si="65"/>
        <v>1</v>
      </c>
      <c r="X122" s="4"/>
    </row>
    <row r="123" spans="1:24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71"/>
      <c r="L123" s="482" t="s">
        <v>259</v>
      </c>
      <c r="M123" s="483"/>
      <c r="N123" s="88">
        <f>N122</f>
        <v>556183</v>
      </c>
      <c r="O123" s="88">
        <f aca="true" t="shared" si="66" ref="O123:S124">O122</f>
        <v>600750</v>
      </c>
      <c r="P123" s="88">
        <f t="shared" si="66"/>
        <v>589500</v>
      </c>
      <c r="Q123" s="352">
        <f t="shared" si="66"/>
        <v>542900</v>
      </c>
      <c r="R123" s="88">
        <f>R122</f>
        <v>577000</v>
      </c>
      <c r="S123" s="88">
        <f t="shared" si="66"/>
        <v>577000</v>
      </c>
      <c r="T123" s="433">
        <f>P123/N123</f>
        <v>1.0599029456132245</v>
      </c>
      <c r="U123" s="433">
        <f>Q123/P123</f>
        <v>0.9209499575911789</v>
      </c>
      <c r="V123" s="433">
        <f t="shared" si="65"/>
        <v>1.0628108307238902</v>
      </c>
      <c r="W123" s="433">
        <f t="shared" si="65"/>
        <v>1</v>
      </c>
      <c r="X123" s="4"/>
    </row>
    <row r="124" spans="1:24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9"/>
      <c r="L124" s="486" t="s">
        <v>251</v>
      </c>
      <c r="M124" s="487"/>
      <c r="N124" s="90">
        <f>N123</f>
        <v>556183</v>
      </c>
      <c r="O124" s="90">
        <f t="shared" si="66"/>
        <v>600750</v>
      </c>
      <c r="P124" s="90">
        <f t="shared" si="66"/>
        <v>589500</v>
      </c>
      <c r="Q124" s="355">
        <f t="shared" si="66"/>
        <v>542900</v>
      </c>
      <c r="R124" s="90">
        <f>R123</f>
        <v>577000</v>
      </c>
      <c r="S124" s="90">
        <f t="shared" si="66"/>
        <v>577000</v>
      </c>
      <c r="T124" s="432">
        <f>P124/N124</f>
        <v>1.0599029456132245</v>
      </c>
      <c r="U124" s="432">
        <f>Q124/P124</f>
        <v>0.9209499575911789</v>
      </c>
      <c r="V124" s="432">
        <f t="shared" si="65"/>
        <v>1.0628108307238902</v>
      </c>
      <c r="W124" s="432">
        <f t="shared" si="65"/>
        <v>1</v>
      </c>
      <c r="X124" s="4"/>
    </row>
    <row r="125" spans="1:24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63"/>
      <c r="L125" s="63"/>
      <c r="M125" s="63"/>
      <c r="N125" s="65"/>
      <c r="O125" s="65"/>
      <c r="P125" s="65"/>
      <c r="Q125" s="347"/>
      <c r="R125" s="65"/>
      <c r="S125" s="65"/>
      <c r="T125" s="426"/>
      <c r="U125" s="426"/>
      <c r="V125" s="426"/>
      <c r="W125" s="426"/>
      <c r="X125" s="4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1"/>
      <c r="O126" s="91"/>
      <c r="P126" s="92"/>
      <c r="Q126" s="357"/>
      <c r="R126" s="92"/>
      <c r="S126" s="92"/>
      <c r="T126" s="417"/>
      <c r="U126" s="417"/>
      <c r="V126" s="417"/>
      <c r="W126" s="417"/>
      <c r="X126" s="4"/>
    </row>
    <row r="127" spans="1:2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1" t="s">
        <v>193</v>
      </c>
      <c r="L127" s="79" t="s">
        <v>266</v>
      </c>
      <c r="M127" s="11"/>
      <c r="N127" s="93"/>
      <c r="O127" s="93"/>
      <c r="P127" s="93"/>
      <c r="Q127" s="358"/>
      <c r="R127" s="93"/>
      <c r="S127" s="93"/>
      <c r="T127" s="420"/>
      <c r="U127" s="420"/>
      <c r="V127" s="420"/>
      <c r="W127" s="420"/>
      <c r="X127" s="4"/>
    </row>
    <row r="128" spans="1:2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4" t="s">
        <v>119</v>
      </c>
      <c r="L128" s="13" t="s">
        <v>75</v>
      </c>
      <c r="M128" s="13"/>
      <c r="N128" s="94"/>
      <c r="O128" s="94"/>
      <c r="P128" s="94"/>
      <c r="Q128" s="359"/>
      <c r="R128" s="94"/>
      <c r="S128" s="94"/>
      <c r="T128" s="421"/>
      <c r="U128" s="421"/>
      <c r="V128" s="421"/>
      <c r="W128" s="421"/>
      <c r="X128" s="4"/>
    </row>
    <row r="129" spans="1:24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74</v>
      </c>
      <c r="L129" s="5" t="s">
        <v>40</v>
      </c>
      <c r="M129" s="5"/>
      <c r="N129" s="92"/>
      <c r="O129" s="92"/>
      <c r="P129" s="92"/>
      <c r="Q129" s="360"/>
      <c r="R129" s="92"/>
      <c r="S129" s="92"/>
      <c r="T129" s="417"/>
      <c r="U129" s="417"/>
      <c r="V129" s="417"/>
      <c r="W129" s="417"/>
      <c r="X129" s="4"/>
    </row>
    <row r="130" spans="1:24" ht="12.75">
      <c r="A130" s="22" t="s">
        <v>263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67" t="s">
        <v>262</v>
      </c>
      <c r="L130" s="67" t="s">
        <v>406</v>
      </c>
      <c r="M130" s="67"/>
      <c r="N130" s="23"/>
      <c r="O130" s="23"/>
      <c r="P130" s="23"/>
      <c r="Q130" s="348"/>
      <c r="R130" s="23"/>
      <c r="S130" s="23"/>
      <c r="T130" s="419"/>
      <c r="U130" s="419"/>
      <c r="V130" s="419"/>
      <c r="W130" s="419"/>
      <c r="X130" s="4"/>
    </row>
    <row r="131" spans="1:24" ht="12.75">
      <c r="A131" s="22" t="s">
        <v>264</v>
      </c>
      <c r="B131" s="10"/>
      <c r="C131" s="10"/>
      <c r="D131" s="10"/>
      <c r="E131" s="10"/>
      <c r="F131" s="10"/>
      <c r="G131" s="10"/>
      <c r="H131" s="10"/>
      <c r="I131" s="10"/>
      <c r="J131" s="10">
        <v>111</v>
      </c>
      <c r="K131" s="67" t="s">
        <v>28</v>
      </c>
      <c r="L131" s="10" t="s">
        <v>75</v>
      </c>
      <c r="M131" s="10"/>
      <c r="N131" s="23"/>
      <c r="O131" s="23"/>
      <c r="P131" s="23"/>
      <c r="Q131" s="348"/>
      <c r="R131" s="23"/>
      <c r="S131" s="23"/>
      <c r="T131" s="419"/>
      <c r="U131" s="419"/>
      <c r="V131" s="419"/>
      <c r="W131" s="419"/>
      <c r="X131" s="4"/>
    </row>
    <row r="132" spans="1:24" ht="12.75">
      <c r="A132" s="21" t="s">
        <v>264</v>
      </c>
      <c r="B132" s="21">
        <v>1</v>
      </c>
      <c r="C132" s="21"/>
      <c r="D132" s="21">
        <v>3</v>
      </c>
      <c r="E132" s="21"/>
      <c r="F132" s="21">
        <v>5</v>
      </c>
      <c r="G132" s="21"/>
      <c r="H132" s="21"/>
      <c r="I132" s="21"/>
      <c r="J132" s="21">
        <v>111</v>
      </c>
      <c r="K132" s="25">
        <v>3</v>
      </c>
      <c r="L132" s="493" t="s">
        <v>229</v>
      </c>
      <c r="M132" s="494"/>
      <c r="N132" s="53">
        <f aca="true" t="shared" si="67" ref="N132:S132">N133+N149+N191+N195+N202</f>
        <v>1163692</v>
      </c>
      <c r="O132" s="53">
        <f>O133+O149+O191+O195+O202</f>
        <v>1266500</v>
      </c>
      <c r="P132" s="53">
        <f t="shared" si="67"/>
        <v>1567700</v>
      </c>
      <c r="Q132" s="342">
        <f t="shared" si="67"/>
        <v>1370000</v>
      </c>
      <c r="R132" s="53">
        <f>R133+R149+R191+R195+R202</f>
        <v>1201500</v>
      </c>
      <c r="S132" s="53">
        <f t="shared" si="67"/>
        <v>1201500</v>
      </c>
      <c r="T132" s="423">
        <f>P132/N132</f>
        <v>1.347177775562606</v>
      </c>
      <c r="U132" s="423">
        <f>Q132/P132</f>
        <v>0.8738916884608025</v>
      </c>
      <c r="V132" s="423">
        <f aca="true" t="shared" si="68" ref="V132:W147">R132/Q132</f>
        <v>0.877007299270073</v>
      </c>
      <c r="W132" s="423">
        <f t="shared" si="68"/>
        <v>1</v>
      </c>
      <c r="X132" s="4"/>
    </row>
    <row r="133" spans="1:24" ht="12.75">
      <c r="A133" s="21" t="s">
        <v>264</v>
      </c>
      <c r="B133" s="21">
        <v>1</v>
      </c>
      <c r="C133" s="21"/>
      <c r="D133" s="21">
        <v>3</v>
      </c>
      <c r="E133" s="21"/>
      <c r="F133" s="21">
        <v>5</v>
      </c>
      <c r="G133" s="21"/>
      <c r="H133" s="21"/>
      <c r="I133" s="21"/>
      <c r="J133" s="21">
        <v>111</v>
      </c>
      <c r="K133" s="28">
        <v>31</v>
      </c>
      <c r="L133" s="508" t="s">
        <v>227</v>
      </c>
      <c r="M133" s="509"/>
      <c r="N133" s="31">
        <f aca="true" t="shared" si="69" ref="N133:S133">N134+N138+N145</f>
        <v>438272</v>
      </c>
      <c r="O133" s="31">
        <f>O134+O138+O145</f>
        <v>523000</v>
      </c>
      <c r="P133" s="31">
        <f t="shared" si="69"/>
        <v>642700</v>
      </c>
      <c r="Q133" s="342">
        <f t="shared" si="69"/>
        <v>493000</v>
      </c>
      <c r="R133" s="31">
        <f>R134+R138+R145</f>
        <v>452000</v>
      </c>
      <c r="S133" s="31">
        <f t="shared" si="69"/>
        <v>452000</v>
      </c>
      <c r="T133" s="423">
        <f aca="true" t="shared" si="70" ref="T133:T196">P133/N133</f>
        <v>1.4664409316588785</v>
      </c>
      <c r="U133" s="423">
        <f aca="true" t="shared" si="71" ref="U133:U196">Q133/P133</f>
        <v>0.7670763964524662</v>
      </c>
      <c r="V133" s="423">
        <f t="shared" si="68"/>
        <v>0.9168356997971603</v>
      </c>
      <c r="W133" s="423">
        <f t="shared" si="68"/>
        <v>1</v>
      </c>
      <c r="X133" s="4"/>
    </row>
    <row r="134" spans="1:24" ht="12.75">
      <c r="A134" s="21" t="s">
        <v>264</v>
      </c>
      <c r="B134" s="21">
        <v>1</v>
      </c>
      <c r="C134" s="21"/>
      <c r="D134" s="21">
        <v>3</v>
      </c>
      <c r="E134" s="21"/>
      <c r="F134" s="21">
        <v>5</v>
      </c>
      <c r="G134" s="21"/>
      <c r="H134" s="21"/>
      <c r="I134" s="21"/>
      <c r="J134" s="21">
        <v>111</v>
      </c>
      <c r="K134" s="25">
        <v>311</v>
      </c>
      <c r="L134" s="493" t="s">
        <v>228</v>
      </c>
      <c r="M134" s="494"/>
      <c r="N134" s="53">
        <f aca="true" t="shared" si="72" ref="N134:S134">N135+N136+N137</f>
        <v>338009</v>
      </c>
      <c r="O134" s="53">
        <f>O135+O136+O137</f>
        <v>403000</v>
      </c>
      <c r="P134" s="53">
        <f t="shared" si="72"/>
        <v>474200</v>
      </c>
      <c r="Q134" s="342">
        <f t="shared" si="72"/>
        <v>373000</v>
      </c>
      <c r="R134" s="53">
        <f>R135+R136+R137</f>
        <v>373000</v>
      </c>
      <c r="S134" s="53">
        <f t="shared" si="72"/>
        <v>373000</v>
      </c>
      <c r="T134" s="423">
        <f t="shared" si="70"/>
        <v>1.402921223991077</v>
      </c>
      <c r="U134" s="423">
        <f t="shared" si="71"/>
        <v>0.7865879375790805</v>
      </c>
      <c r="V134" s="423">
        <f t="shared" si="68"/>
        <v>1</v>
      </c>
      <c r="W134" s="423">
        <f t="shared" si="68"/>
        <v>1</v>
      </c>
      <c r="X134" s="4"/>
    </row>
    <row r="135" spans="1:24" ht="12.75">
      <c r="A135" s="21" t="s">
        <v>264</v>
      </c>
      <c r="B135" s="21">
        <v>1</v>
      </c>
      <c r="C135" s="21"/>
      <c r="D135" s="21">
        <v>3</v>
      </c>
      <c r="E135" s="21"/>
      <c r="F135" s="21">
        <v>5</v>
      </c>
      <c r="G135" s="21"/>
      <c r="H135" s="21"/>
      <c r="I135" s="21"/>
      <c r="J135" s="21">
        <v>111</v>
      </c>
      <c r="K135" s="28">
        <v>3111</v>
      </c>
      <c r="L135" s="508" t="s">
        <v>173</v>
      </c>
      <c r="M135" s="509"/>
      <c r="N135" s="31">
        <v>279488</v>
      </c>
      <c r="O135" s="31">
        <v>370000</v>
      </c>
      <c r="P135" s="31">
        <v>435000</v>
      </c>
      <c r="Q135" s="342">
        <v>370000</v>
      </c>
      <c r="R135" s="31">
        <v>370000</v>
      </c>
      <c r="S135" s="31">
        <v>370000</v>
      </c>
      <c r="T135" s="423">
        <f t="shared" si="70"/>
        <v>1.556417449049691</v>
      </c>
      <c r="U135" s="423">
        <f t="shared" si="71"/>
        <v>0.8505747126436781</v>
      </c>
      <c r="V135" s="423">
        <f t="shared" si="68"/>
        <v>1</v>
      </c>
      <c r="W135" s="423">
        <f t="shared" si="68"/>
        <v>1</v>
      </c>
      <c r="X135" s="4"/>
    </row>
    <row r="136" spans="1:24" ht="12.75">
      <c r="A136" s="21" t="s">
        <v>264</v>
      </c>
      <c r="B136" s="21">
        <v>1</v>
      </c>
      <c r="C136" s="21"/>
      <c r="D136" s="21">
        <v>3</v>
      </c>
      <c r="E136" s="21"/>
      <c r="F136" s="21">
        <v>5</v>
      </c>
      <c r="G136" s="21"/>
      <c r="H136" s="21"/>
      <c r="I136" s="21"/>
      <c r="J136" s="21">
        <v>111</v>
      </c>
      <c r="K136" s="28">
        <v>3111</v>
      </c>
      <c r="L136" s="32" t="s">
        <v>222</v>
      </c>
      <c r="M136" s="33"/>
      <c r="N136" s="31">
        <v>55552</v>
      </c>
      <c r="O136" s="31">
        <v>30000</v>
      </c>
      <c r="P136" s="31">
        <v>36200</v>
      </c>
      <c r="Q136" s="342">
        <v>0</v>
      </c>
      <c r="R136" s="31">
        <v>0</v>
      </c>
      <c r="S136" s="31">
        <v>0</v>
      </c>
      <c r="T136" s="423">
        <f t="shared" si="70"/>
        <v>0.6516417050691244</v>
      </c>
      <c r="U136" s="423">
        <f t="shared" si="71"/>
        <v>0</v>
      </c>
      <c r="V136" s="423" t="e">
        <f t="shared" si="68"/>
        <v>#DIV/0!</v>
      </c>
      <c r="W136" s="423" t="e">
        <f t="shared" si="68"/>
        <v>#DIV/0!</v>
      </c>
      <c r="X136" s="4"/>
    </row>
    <row r="137" spans="1:24" ht="12.75">
      <c r="A137" s="21" t="s">
        <v>264</v>
      </c>
      <c r="B137" s="21">
        <v>1</v>
      </c>
      <c r="C137" s="21"/>
      <c r="D137" s="21">
        <v>3</v>
      </c>
      <c r="E137" s="21"/>
      <c r="F137" s="21">
        <v>5</v>
      </c>
      <c r="G137" s="21"/>
      <c r="H137" s="21"/>
      <c r="I137" s="21"/>
      <c r="J137" s="21">
        <v>111</v>
      </c>
      <c r="K137" s="28">
        <v>3113</v>
      </c>
      <c r="L137" s="28" t="s">
        <v>156</v>
      </c>
      <c r="M137" s="28"/>
      <c r="N137" s="31">
        <v>2969</v>
      </c>
      <c r="O137" s="31">
        <v>3000</v>
      </c>
      <c r="P137" s="31">
        <v>3000</v>
      </c>
      <c r="Q137" s="342">
        <v>3000</v>
      </c>
      <c r="R137" s="31">
        <v>3000</v>
      </c>
      <c r="S137" s="31">
        <v>3000</v>
      </c>
      <c r="T137" s="423">
        <f t="shared" si="70"/>
        <v>1.0104412260020208</v>
      </c>
      <c r="U137" s="423">
        <f t="shared" si="71"/>
        <v>1</v>
      </c>
      <c r="V137" s="423">
        <f t="shared" si="68"/>
        <v>1</v>
      </c>
      <c r="W137" s="423">
        <f t="shared" si="68"/>
        <v>1</v>
      </c>
      <c r="X137" s="4"/>
    </row>
    <row r="138" spans="1:24" ht="12.75">
      <c r="A138" s="21" t="s">
        <v>264</v>
      </c>
      <c r="B138" s="21">
        <v>1</v>
      </c>
      <c r="C138" s="21"/>
      <c r="D138" s="21">
        <v>3</v>
      </c>
      <c r="E138" s="21"/>
      <c r="F138" s="21">
        <v>5</v>
      </c>
      <c r="G138" s="21"/>
      <c r="H138" s="21"/>
      <c r="I138" s="21"/>
      <c r="J138" s="21">
        <v>111</v>
      </c>
      <c r="K138" s="25">
        <v>312</v>
      </c>
      <c r="L138" s="493" t="s">
        <v>6</v>
      </c>
      <c r="M138" s="494"/>
      <c r="N138" s="53">
        <f aca="true" t="shared" si="73" ref="N138:S138">N139+N140+N141+N142+N143+N144</f>
        <v>37510</v>
      </c>
      <c r="O138" s="53">
        <f>O139+O140+O141+O142+O143+O144</f>
        <v>50000</v>
      </c>
      <c r="P138" s="53">
        <f t="shared" si="73"/>
        <v>83500</v>
      </c>
      <c r="Q138" s="342">
        <f t="shared" si="73"/>
        <v>50000</v>
      </c>
      <c r="R138" s="53">
        <f>R139+R140+R141+R142+R143+R144</f>
        <v>9000</v>
      </c>
      <c r="S138" s="53">
        <f t="shared" si="73"/>
        <v>9000</v>
      </c>
      <c r="T138" s="423">
        <f t="shared" si="70"/>
        <v>2.2260730471874166</v>
      </c>
      <c r="U138" s="423">
        <f t="shared" si="71"/>
        <v>0.5988023952095808</v>
      </c>
      <c r="V138" s="423">
        <f t="shared" si="68"/>
        <v>0.18</v>
      </c>
      <c r="W138" s="423">
        <f t="shared" si="68"/>
        <v>1</v>
      </c>
      <c r="X138" s="4"/>
    </row>
    <row r="139" spans="1:24" ht="12.75">
      <c r="A139" s="21" t="s">
        <v>264</v>
      </c>
      <c r="B139" s="21">
        <v>1</v>
      </c>
      <c r="C139" s="21"/>
      <c r="D139" s="21">
        <v>3</v>
      </c>
      <c r="E139" s="21"/>
      <c r="F139" s="21">
        <v>5</v>
      </c>
      <c r="G139" s="21"/>
      <c r="H139" s="21"/>
      <c r="I139" s="21"/>
      <c r="J139" s="21">
        <v>111</v>
      </c>
      <c r="K139" s="28">
        <v>3121</v>
      </c>
      <c r="L139" s="508" t="s">
        <v>6</v>
      </c>
      <c r="M139" s="509"/>
      <c r="N139" s="31">
        <v>35446</v>
      </c>
      <c r="O139" s="31">
        <v>20000</v>
      </c>
      <c r="P139" s="31">
        <v>40000</v>
      </c>
      <c r="Q139" s="342">
        <v>20000</v>
      </c>
      <c r="R139" s="31">
        <v>9000</v>
      </c>
      <c r="S139" s="31">
        <v>9000</v>
      </c>
      <c r="T139" s="423">
        <f t="shared" si="70"/>
        <v>1.1284771201263895</v>
      </c>
      <c r="U139" s="423">
        <f t="shared" si="71"/>
        <v>0.5</v>
      </c>
      <c r="V139" s="423">
        <f t="shared" si="68"/>
        <v>0.45</v>
      </c>
      <c r="W139" s="423">
        <f t="shared" si="68"/>
        <v>1</v>
      </c>
      <c r="X139" s="4"/>
    </row>
    <row r="140" spans="1:24" ht="12.75" hidden="1">
      <c r="A140" s="21" t="s">
        <v>264</v>
      </c>
      <c r="B140" s="21">
        <v>1</v>
      </c>
      <c r="C140" s="21"/>
      <c r="D140" s="21">
        <v>3</v>
      </c>
      <c r="E140" s="21"/>
      <c r="F140" s="21">
        <v>5</v>
      </c>
      <c r="G140" s="21"/>
      <c r="H140" s="21"/>
      <c r="I140" s="21"/>
      <c r="J140" s="21">
        <v>111</v>
      </c>
      <c r="K140" s="28">
        <v>3121</v>
      </c>
      <c r="L140" s="28" t="s">
        <v>147</v>
      </c>
      <c r="M140" s="28"/>
      <c r="N140" s="31">
        <v>0</v>
      </c>
      <c r="O140" s="31">
        <v>0</v>
      </c>
      <c r="P140" s="31">
        <v>0</v>
      </c>
      <c r="Q140" s="342">
        <v>0</v>
      </c>
      <c r="R140" s="31">
        <v>0</v>
      </c>
      <c r="S140" s="31">
        <v>0</v>
      </c>
      <c r="T140" s="423" t="e">
        <f t="shared" si="70"/>
        <v>#DIV/0!</v>
      </c>
      <c r="U140" s="423" t="e">
        <f t="shared" si="71"/>
        <v>#DIV/0!</v>
      </c>
      <c r="V140" s="423" t="e">
        <f t="shared" si="68"/>
        <v>#DIV/0!</v>
      </c>
      <c r="W140" s="423" t="e">
        <f t="shared" si="68"/>
        <v>#DIV/0!</v>
      </c>
      <c r="X140" s="4"/>
    </row>
    <row r="141" spans="1:24" ht="12.75">
      <c r="A141" s="21" t="s">
        <v>264</v>
      </c>
      <c r="B141" s="21">
        <v>1</v>
      </c>
      <c r="C141" s="21"/>
      <c r="D141" s="21">
        <v>3</v>
      </c>
      <c r="E141" s="21"/>
      <c r="F141" s="21">
        <v>5</v>
      </c>
      <c r="G141" s="21"/>
      <c r="H141" s="21"/>
      <c r="I141" s="21"/>
      <c r="J141" s="21">
        <v>111</v>
      </c>
      <c r="K141" s="28">
        <v>3121</v>
      </c>
      <c r="L141" s="508" t="s">
        <v>148</v>
      </c>
      <c r="M141" s="509"/>
      <c r="N141" s="31">
        <v>2064</v>
      </c>
      <c r="O141" s="31">
        <v>0</v>
      </c>
      <c r="P141" s="31">
        <v>3500</v>
      </c>
      <c r="Q141" s="342">
        <v>0</v>
      </c>
      <c r="R141" s="31">
        <v>0</v>
      </c>
      <c r="S141" s="31">
        <v>0</v>
      </c>
      <c r="T141" s="423">
        <f t="shared" si="70"/>
        <v>1.695736434108527</v>
      </c>
      <c r="U141" s="423">
        <f t="shared" si="71"/>
        <v>0</v>
      </c>
      <c r="V141" s="423" t="e">
        <f t="shared" si="68"/>
        <v>#DIV/0!</v>
      </c>
      <c r="W141" s="423" t="e">
        <f t="shared" si="68"/>
        <v>#DIV/0!</v>
      </c>
      <c r="X141" s="4"/>
    </row>
    <row r="142" spans="1:24" ht="12" customHeight="1" hidden="1">
      <c r="A142" s="21" t="s">
        <v>264</v>
      </c>
      <c r="B142" s="21">
        <v>1</v>
      </c>
      <c r="C142" s="21"/>
      <c r="D142" s="21">
        <v>3</v>
      </c>
      <c r="E142" s="21"/>
      <c r="F142" s="21">
        <v>5</v>
      </c>
      <c r="G142" s="21"/>
      <c r="H142" s="21"/>
      <c r="I142" s="21"/>
      <c r="J142" s="21">
        <v>111</v>
      </c>
      <c r="K142" s="28">
        <v>3121</v>
      </c>
      <c r="L142" s="508" t="s">
        <v>223</v>
      </c>
      <c r="M142" s="509"/>
      <c r="N142" s="31">
        <v>0</v>
      </c>
      <c r="O142" s="31">
        <v>0</v>
      </c>
      <c r="P142" s="31">
        <v>0</v>
      </c>
      <c r="Q142" s="342">
        <v>0</v>
      </c>
      <c r="R142" s="31">
        <v>0</v>
      </c>
      <c r="S142" s="31">
        <v>0</v>
      </c>
      <c r="T142" s="423" t="e">
        <f t="shared" si="70"/>
        <v>#DIV/0!</v>
      </c>
      <c r="U142" s="423" t="e">
        <f t="shared" si="71"/>
        <v>#DIV/0!</v>
      </c>
      <c r="V142" s="423" t="e">
        <f t="shared" si="68"/>
        <v>#DIV/0!</v>
      </c>
      <c r="W142" s="423" t="e">
        <f t="shared" si="68"/>
        <v>#DIV/0!</v>
      </c>
      <c r="X142" s="4"/>
    </row>
    <row r="143" spans="1:24" ht="12.75">
      <c r="A143" s="21" t="s">
        <v>264</v>
      </c>
      <c r="B143" s="21">
        <v>1</v>
      </c>
      <c r="C143" s="21"/>
      <c r="D143" s="21">
        <v>3</v>
      </c>
      <c r="E143" s="21"/>
      <c r="F143" s="21">
        <v>5</v>
      </c>
      <c r="G143" s="21"/>
      <c r="H143" s="21"/>
      <c r="I143" s="21"/>
      <c r="J143" s="21">
        <v>111</v>
      </c>
      <c r="K143" s="28">
        <v>3121</v>
      </c>
      <c r="L143" s="32" t="s">
        <v>224</v>
      </c>
      <c r="M143" s="33"/>
      <c r="N143" s="31">
        <v>0</v>
      </c>
      <c r="O143" s="31">
        <v>30000</v>
      </c>
      <c r="P143" s="31">
        <v>40000</v>
      </c>
      <c r="Q143" s="342">
        <v>30000</v>
      </c>
      <c r="R143" s="31">
        <v>0</v>
      </c>
      <c r="S143" s="31">
        <v>0</v>
      </c>
      <c r="T143" s="423" t="e">
        <f t="shared" si="70"/>
        <v>#DIV/0!</v>
      </c>
      <c r="U143" s="423">
        <f t="shared" si="71"/>
        <v>0.75</v>
      </c>
      <c r="V143" s="423">
        <f t="shared" si="68"/>
        <v>0</v>
      </c>
      <c r="W143" s="423" t="e">
        <f t="shared" si="68"/>
        <v>#DIV/0!</v>
      </c>
      <c r="X143" s="4"/>
    </row>
    <row r="144" spans="1:24" ht="12.75" hidden="1">
      <c r="A144" s="21" t="s">
        <v>264</v>
      </c>
      <c r="B144" s="21">
        <v>1</v>
      </c>
      <c r="C144" s="21"/>
      <c r="D144" s="21">
        <v>3</v>
      </c>
      <c r="E144" s="21"/>
      <c r="F144" s="21">
        <v>5</v>
      </c>
      <c r="G144" s="21"/>
      <c r="H144" s="21"/>
      <c r="I144" s="21"/>
      <c r="J144" s="21">
        <v>111</v>
      </c>
      <c r="K144" s="28">
        <v>3121</v>
      </c>
      <c r="L144" s="508" t="s">
        <v>225</v>
      </c>
      <c r="M144" s="509"/>
      <c r="N144" s="31">
        <v>0</v>
      </c>
      <c r="O144" s="31">
        <v>0</v>
      </c>
      <c r="P144" s="31">
        <v>0</v>
      </c>
      <c r="Q144" s="342">
        <v>0</v>
      </c>
      <c r="R144" s="31">
        <v>0</v>
      </c>
      <c r="S144" s="31">
        <v>0</v>
      </c>
      <c r="T144" s="423" t="e">
        <f t="shared" si="70"/>
        <v>#DIV/0!</v>
      </c>
      <c r="U144" s="423" t="e">
        <f t="shared" si="71"/>
        <v>#DIV/0!</v>
      </c>
      <c r="V144" s="423" t="e">
        <f t="shared" si="68"/>
        <v>#DIV/0!</v>
      </c>
      <c r="W144" s="423" t="e">
        <f t="shared" si="68"/>
        <v>#DIV/0!</v>
      </c>
      <c r="X144" s="4"/>
    </row>
    <row r="145" spans="1:24" ht="12.75">
      <c r="A145" s="21" t="s">
        <v>264</v>
      </c>
      <c r="B145" s="21">
        <v>1</v>
      </c>
      <c r="C145" s="21"/>
      <c r="D145" s="21">
        <v>3</v>
      </c>
      <c r="E145" s="21"/>
      <c r="F145" s="21">
        <v>5</v>
      </c>
      <c r="G145" s="21"/>
      <c r="H145" s="21"/>
      <c r="I145" s="21"/>
      <c r="J145" s="21">
        <v>111</v>
      </c>
      <c r="K145" s="25">
        <v>313</v>
      </c>
      <c r="L145" s="51" t="s">
        <v>7</v>
      </c>
      <c r="M145" s="52"/>
      <c r="N145" s="53">
        <f aca="true" t="shared" si="74" ref="N145:S145">N146+N147+N148</f>
        <v>62753</v>
      </c>
      <c r="O145" s="53">
        <f>O146+O147+O148</f>
        <v>70000</v>
      </c>
      <c r="P145" s="53">
        <f t="shared" si="74"/>
        <v>85000</v>
      </c>
      <c r="Q145" s="342">
        <f t="shared" si="74"/>
        <v>70000</v>
      </c>
      <c r="R145" s="53">
        <f>R146+R147+R148</f>
        <v>70000</v>
      </c>
      <c r="S145" s="53">
        <f t="shared" si="74"/>
        <v>70000</v>
      </c>
      <c r="T145" s="423">
        <f t="shared" si="70"/>
        <v>1.3545169155259509</v>
      </c>
      <c r="U145" s="423">
        <f t="shared" si="71"/>
        <v>0.8235294117647058</v>
      </c>
      <c r="V145" s="423">
        <f t="shared" si="68"/>
        <v>1</v>
      </c>
      <c r="W145" s="423">
        <f t="shared" si="68"/>
        <v>1</v>
      </c>
      <c r="X145" s="4"/>
    </row>
    <row r="146" spans="1:24" ht="12.75" hidden="1">
      <c r="A146" s="21" t="s">
        <v>264</v>
      </c>
      <c r="B146" s="21">
        <v>1</v>
      </c>
      <c r="C146" s="21"/>
      <c r="D146" s="21">
        <v>3</v>
      </c>
      <c r="E146" s="21"/>
      <c r="F146" s="21">
        <v>5</v>
      </c>
      <c r="G146" s="21"/>
      <c r="H146" s="21"/>
      <c r="I146" s="21"/>
      <c r="J146" s="21">
        <v>111</v>
      </c>
      <c r="K146" s="28">
        <v>3131</v>
      </c>
      <c r="L146" s="508" t="s">
        <v>226</v>
      </c>
      <c r="M146" s="509"/>
      <c r="N146" s="31"/>
      <c r="O146" s="31"/>
      <c r="P146" s="31"/>
      <c r="Q146" s="342"/>
      <c r="R146" s="31"/>
      <c r="S146" s="31"/>
      <c r="T146" s="423" t="e">
        <f t="shared" si="70"/>
        <v>#DIV/0!</v>
      </c>
      <c r="U146" s="423" t="e">
        <f t="shared" si="71"/>
        <v>#DIV/0!</v>
      </c>
      <c r="V146" s="423" t="e">
        <f t="shared" si="68"/>
        <v>#DIV/0!</v>
      </c>
      <c r="W146" s="423" t="e">
        <f t="shared" si="68"/>
        <v>#DIV/0!</v>
      </c>
      <c r="X146" s="4"/>
    </row>
    <row r="147" spans="1:24" ht="12.75">
      <c r="A147" s="21" t="s">
        <v>264</v>
      </c>
      <c r="B147" s="21">
        <v>1</v>
      </c>
      <c r="C147" s="21"/>
      <c r="D147" s="21">
        <v>3</v>
      </c>
      <c r="E147" s="21"/>
      <c r="F147" s="21">
        <v>5</v>
      </c>
      <c r="G147" s="21"/>
      <c r="H147" s="21"/>
      <c r="I147" s="21"/>
      <c r="J147" s="21">
        <v>111</v>
      </c>
      <c r="K147" s="28">
        <v>3132</v>
      </c>
      <c r="L147" s="508" t="s">
        <v>216</v>
      </c>
      <c r="M147" s="509"/>
      <c r="N147" s="31">
        <v>56551</v>
      </c>
      <c r="O147" s="31">
        <v>62000</v>
      </c>
      <c r="P147" s="31">
        <v>76000</v>
      </c>
      <c r="Q147" s="342">
        <v>62000</v>
      </c>
      <c r="R147" s="31">
        <v>62000</v>
      </c>
      <c r="S147" s="31">
        <v>62000</v>
      </c>
      <c r="T147" s="423">
        <f t="shared" si="70"/>
        <v>1.3439196477515871</v>
      </c>
      <c r="U147" s="423">
        <f t="shared" si="71"/>
        <v>0.8157894736842105</v>
      </c>
      <c r="V147" s="423">
        <f t="shared" si="68"/>
        <v>1</v>
      </c>
      <c r="W147" s="423">
        <f t="shared" si="68"/>
        <v>1</v>
      </c>
      <c r="X147" s="4"/>
    </row>
    <row r="148" spans="1:24" ht="12.75">
      <c r="A148" s="21" t="s">
        <v>264</v>
      </c>
      <c r="B148" s="21">
        <v>1</v>
      </c>
      <c r="C148" s="21"/>
      <c r="D148" s="21">
        <v>3</v>
      </c>
      <c r="E148" s="21"/>
      <c r="F148" s="21">
        <v>5</v>
      </c>
      <c r="G148" s="21"/>
      <c r="H148" s="21"/>
      <c r="I148" s="21"/>
      <c r="J148" s="21">
        <v>111</v>
      </c>
      <c r="K148" s="28">
        <v>3133</v>
      </c>
      <c r="L148" s="508" t="s">
        <v>231</v>
      </c>
      <c r="M148" s="509"/>
      <c r="N148" s="31">
        <v>6202</v>
      </c>
      <c r="O148" s="31">
        <v>8000</v>
      </c>
      <c r="P148" s="31">
        <v>9000</v>
      </c>
      <c r="Q148" s="342">
        <v>8000</v>
      </c>
      <c r="R148" s="31">
        <v>8000</v>
      </c>
      <c r="S148" s="31">
        <v>8000</v>
      </c>
      <c r="T148" s="423">
        <f t="shared" si="70"/>
        <v>1.4511447920025797</v>
      </c>
      <c r="U148" s="423">
        <f t="shared" si="71"/>
        <v>0.8888888888888888</v>
      </c>
      <c r="V148" s="423">
        <f aca="true" t="shared" si="75" ref="V148:V201">R148/Q148</f>
        <v>1</v>
      </c>
      <c r="W148" s="423">
        <f aca="true" t="shared" si="76" ref="W148:W201">S148/R148</f>
        <v>1</v>
      </c>
      <c r="X148" s="4"/>
    </row>
    <row r="149" spans="1:24" ht="12.75">
      <c r="A149" s="21" t="s">
        <v>264</v>
      </c>
      <c r="B149" s="21">
        <v>1</v>
      </c>
      <c r="C149" s="21"/>
      <c r="D149" s="21">
        <v>3</v>
      </c>
      <c r="E149" s="21"/>
      <c r="F149" s="21">
        <v>5</v>
      </c>
      <c r="G149" s="21"/>
      <c r="H149" s="21"/>
      <c r="I149" s="21"/>
      <c r="J149" s="21">
        <v>111</v>
      </c>
      <c r="K149" s="28">
        <v>32</v>
      </c>
      <c r="L149" s="29" t="s">
        <v>8</v>
      </c>
      <c r="M149" s="30"/>
      <c r="N149" s="31">
        <f aca="true" t="shared" si="77" ref="N149:S149">N150+N155+N160+N182+N185</f>
        <v>682855</v>
      </c>
      <c r="O149" s="31">
        <f>O150+O155+O160+O182+O185</f>
        <v>696500</v>
      </c>
      <c r="P149" s="31">
        <f t="shared" si="77"/>
        <v>787000</v>
      </c>
      <c r="Q149" s="342">
        <f t="shared" si="77"/>
        <v>740000</v>
      </c>
      <c r="R149" s="31">
        <f>R150+R155+R160+R182+R185</f>
        <v>612500</v>
      </c>
      <c r="S149" s="31">
        <f t="shared" si="77"/>
        <v>612500</v>
      </c>
      <c r="T149" s="423">
        <f t="shared" si="70"/>
        <v>1.1525140769270197</v>
      </c>
      <c r="U149" s="423">
        <f t="shared" si="71"/>
        <v>0.940279542566709</v>
      </c>
      <c r="V149" s="423">
        <f t="shared" si="75"/>
        <v>0.8277027027027027</v>
      </c>
      <c r="W149" s="423">
        <f t="shared" si="76"/>
        <v>1</v>
      </c>
      <c r="X149" s="4"/>
    </row>
    <row r="150" spans="1:24" ht="12.75">
      <c r="A150" s="21" t="s">
        <v>264</v>
      </c>
      <c r="B150" s="21">
        <v>1</v>
      </c>
      <c r="C150" s="21"/>
      <c r="D150" s="21">
        <v>3</v>
      </c>
      <c r="E150" s="21"/>
      <c r="F150" s="21">
        <v>5</v>
      </c>
      <c r="G150" s="21"/>
      <c r="H150" s="21"/>
      <c r="I150" s="21"/>
      <c r="J150" s="21">
        <v>111</v>
      </c>
      <c r="K150" s="25">
        <v>321</v>
      </c>
      <c r="L150" s="25" t="s">
        <v>9</v>
      </c>
      <c r="M150" s="25"/>
      <c r="N150" s="53">
        <f aca="true" t="shared" si="78" ref="N150:S150">N151+N152+N153+N154</f>
        <v>72222</v>
      </c>
      <c r="O150" s="53">
        <f>O151+O152+O153+O154</f>
        <v>95000</v>
      </c>
      <c r="P150" s="53">
        <f t="shared" si="78"/>
        <v>97000</v>
      </c>
      <c r="Q150" s="342">
        <f t="shared" si="78"/>
        <v>95000</v>
      </c>
      <c r="R150" s="31">
        <f>R151+R152+R153+R154</f>
        <v>92000</v>
      </c>
      <c r="S150" s="31">
        <f t="shared" si="78"/>
        <v>92000</v>
      </c>
      <c r="T150" s="423">
        <f t="shared" si="70"/>
        <v>1.3430810556340174</v>
      </c>
      <c r="U150" s="423">
        <f t="shared" si="71"/>
        <v>0.979381443298969</v>
      </c>
      <c r="V150" s="423">
        <f t="shared" si="75"/>
        <v>0.968421052631579</v>
      </c>
      <c r="W150" s="423">
        <f t="shared" si="76"/>
        <v>1</v>
      </c>
      <c r="X150" s="4"/>
    </row>
    <row r="151" spans="1:24" ht="12.75">
      <c r="A151" s="21" t="s">
        <v>264</v>
      </c>
      <c r="B151" s="21">
        <v>1</v>
      </c>
      <c r="C151" s="21"/>
      <c r="D151" s="21">
        <v>3</v>
      </c>
      <c r="E151" s="21"/>
      <c r="F151" s="21">
        <v>5</v>
      </c>
      <c r="G151" s="21"/>
      <c r="H151" s="21"/>
      <c r="I151" s="21"/>
      <c r="J151" s="21">
        <v>111</v>
      </c>
      <c r="K151" s="28">
        <v>3211</v>
      </c>
      <c r="L151" s="28" t="s">
        <v>81</v>
      </c>
      <c r="M151" s="28"/>
      <c r="N151" s="31">
        <v>22918</v>
      </c>
      <c r="O151" s="31">
        <v>25000</v>
      </c>
      <c r="P151" s="31">
        <v>25000</v>
      </c>
      <c r="Q151" s="342">
        <v>25000</v>
      </c>
      <c r="R151" s="31">
        <v>25000</v>
      </c>
      <c r="S151" s="31">
        <v>25000</v>
      </c>
      <c r="T151" s="423">
        <f t="shared" si="70"/>
        <v>1.0908456235273585</v>
      </c>
      <c r="U151" s="423">
        <f t="shared" si="71"/>
        <v>1</v>
      </c>
      <c r="V151" s="423">
        <f t="shared" si="75"/>
        <v>1</v>
      </c>
      <c r="W151" s="423">
        <f t="shared" si="76"/>
        <v>1</v>
      </c>
      <c r="X151" s="4"/>
    </row>
    <row r="152" spans="1:24" ht="12.75">
      <c r="A152" s="21" t="s">
        <v>264</v>
      </c>
      <c r="B152" s="21">
        <v>1</v>
      </c>
      <c r="C152" s="21"/>
      <c r="D152" s="21">
        <v>3</v>
      </c>
      <c r="E152" s="21"/>
      <c r="F152" s="21">
        <v>5</v>
      </c>
      <c r="G152" s="21"/>
      <c r="H152" s="21"/>
      <c r="I152" s="21"/>
      <c r="J152" s="21">
        <v>111</v>
      </c>
      <c r="K152" s="28">
        <v>3212</v>
      </c>
      <c r="L152" s="28" t="s">
        <v>174</v>
      </c>
      <c r="M152" s="28"/>
      <c r="N152" s="31">
        <v>26384</v>
      </c>
      <c r="O152" s="31">
        <v>40000</v>
      </c>
      <c r="P152" s="31">
        <v>41000</v>
      </c>
      <c r="Q152" s="342">
        <v>40000</v>
      </c>
      <c r="R152" s="31">
        <v>40000</v>
      </c>
      <c r="S152" s="31">
        <v>40000</v>
      </c>
      <c r="T152" s="423">
        <f t="shared" si="70"/>
        <v>1.5539721043056398</v>
      </c>
      <c r="U152" s="423">
        <f t="shared" si="71"/>
        <v>0.975609756097561</v>
      </c>
      <c r="V152" s="423">
        <f t="shared" si="75"/>
        <v>1</v>
      </c>
      <c r="W152" s="423">
        <f t="shared" si="76"/>
        <v>1</v>
      </c>
      <c r="X152" s="4"/>
    </row>
    <row r="153" spans="1:24" ht="12.75">
      <c r="A153" s="21" t="s">
        <v>264</v>
      </c>
      <c r="B153" s="21">
        <v>1</v>
      </c>
      <c r="C153" s="21"/>
      <c r="D153" s="21">
        <v>3</v>
      </c>
      <c r="E153" s="21"/>
      <c r="F153" s="21">
        <v>5</v>
      </c>
      <c r="G153" s="21"/>
      <c r="H153" s="21"/>
      <c r="I153" s="21"/>
      <c r="J153" s="21">
        <v>111</v>
      </c>
      <c r="K153" s="28">
        <v>3213</v>
      </c>
      <c r="L153" s="28" t="s">
        <v>83</v>
      </c>
      <c r="M153" s="28"/>
      <c r="N153" s="31">
        <v>5550</v>
      </c>
      <c r="O153" s="31">
        <v>15000</v>
      </c>
      <c r="P153" s="31">
        <v>16000</v>
      </c>
      <c r="Q153" s="342">
        <v>15000</v>
      </c>
      <c r="R153" s="31">
        <v>12000</v>
      </c>
      <c r="S153" s="31">
        <v>12000</v>
      </c>
      <c r="T153" s="423">
        <f t="shared" si="70"/>
        <v>2.8828828828828827</v>
      </c>
      <c r="U153" s="423">
        <f t="shared" si="71"/>
        <v>0.9375</v>
      </c>
      <c r="V153" s="423">
        <f t="shared" si="75"/>
        <v>0.8</v>
      </c>
      <c r="W153" s="423">
        <f t="shared" si="76"/>
        <v>1</v>
      </c>
      <c r="X153" s="4"/>
    </row>
    <row r="154" spans="1:24" ht="12.75">
      <c r="A154" s="21" t="s">
        <v>264</v>
      </c>
      <c r="B154" s="21">
        <v>1</v>
      </c>
      <c r="C154" s="21"/>
      <c r="D154" s="21">
        <v>3</v>
      </c>
      <c r="E154" s="21"/>
      <c r="F154" s="21">
        <v>5</v>
      </c>
      <c r="G154" s="21"/>
      <c r="H154" s="21"/>
      <c r="I154" s="21"/>
      <c r="J154" s="21">
        <v>111</v>
      </c>
      <c r="K154" s="28">
        <v>3214</v>
      </c>
      <c r="L154" s="28" t="s">
        <v>149</v>
      </c>
      <c r="M154" s="28"/>
      <c r="N154" s="31">
        <v>17370</v>
      </c>
      <c r="O154" s="31">
        <v>15000</v>
      </c>
      <c r="P154" s="31">
        <v>15000</v>
      </c>
      <c r="Q154" s="342">
        <v>15000</v>
      </c>
      <c r="R154" s="31">
        <v>15000</v>
      </c>
      <c r="S154" s="31">
        <v>15000</v>
      </c>
      <c r="T154" s="423">
        <f t="shared" si="70"/>
        <v>0.8635578583765112</v>
      </c>
      <c r="U154" s="423">
        <f t="shared" si="71"/>
        <v>1</v>
      </c>
      <c r="V154" s="423">
        <f t="shared" si="75"/>
        <v>1</v>
      </c>
      <c r="W154" s="423">
        <f t="shared" si="76"/>
        <v>1</v>
      </c>
      <c r="X154" s="4"/>
    </row>
    <row r="155" spans="1:24" ht="12.75">
      <c r="A155" s="21" t="s">
        <v>264</v>
      </c>
      <c r="B155" s="21">
        <v>1</v>
      </c>
      <c r="C155" s="21"/>
      <c r="D155" s="21">
        <v>3</v>
      </c>
      <c r="E155" s="21"/>
      <c r="F155" s="21">
        <v>5</v>
      </c>
      <c r="G155" s="21"/>
      <c r="H155" s="21"/>
      <c r="I155" s="21"/>
      <c r="J155" s="21">
        <v>111</v>
      </c>
      <c r="K155" s="25">
        <v>322</v>
      </c>
      <c r="L155" s="25" t="s">
        <v>29</v>
      </c>
      <c r="M155" s="25"/>
      <c r="N155" s="53">
        <f aca="true" t="shared" si="79" ref="N155:S155">N156+N157+N158+N159</f>
        <v>138575</v>
      </c>
      <c r="O155" s="53">
        <f t="shared" si="79"/>
        <v>174000</v>
      </c>
      <c r="P155" s="53">
        <f t="shared" si="79"/>
        <v>198000</v>
      </c>
      <c r="Q155" s="342">
        <f t="shared" si="79"/>
        <v>156000</v>
      </c>
      <c r="R155" s="53">
        <f t="shared" si="79"/>
        <v>166000</v>
      </c>
      <c r="S155" s="53">
        <f t="shared" si="79"/>
        <v>166000</v>
      </c>
      <c r="T155" s="423">
        <f t="shared" si="70"/>
        <v>1.4288291538877864</v>
      </c>
      <c r="U155" s="423">
        <f t="shared" si="71"/>
        <v>0.7878787878787878</v>
      </c>
      <c r="V155" s="423">
        <f t="shared" si="75"/>
        <v>1.064102564102564</v>
      </c>
      <c r="W155" s="423">
        <f t="shared" si="76"/>
        <v>1</v>
      </c>
      <c r="X155" s="4"/>
    </row>
    <row r="156" spans="1:24" ht="12.75">
      <c r="A156" s="21" t="s">
        <v>264</v>
      </c>
      <c r="B156" s="21">
        <v>1</v>
      </c>
      <c r="C156" s="21"/>
      <c r="D156" s="21">
        <v>3</v>
      </c>
      <c r="E156" s="21"/>
      <c r="F156" s="21">
        <v>5</v>
      </c>
      <c r="G156" s="21"/>
      <c r="H156" s="21"/>
      <c r="I156" s="21"/>
      <c r="J156" s="21">
        <v>133</v>
      </c>
      <c r="K156" s="28">
        <v>3221</v>
      </c>
      <c r="L156" s="28" t="s">
        <v>84</v>
      </c>
      <c r="M156" s="28"/>
      <c r="N156" s="31">
        <v>41367</v>
      </c>
      <c r="O156" s="31">
        <v>55000</v>
      </c>
      <c r="P156" s="31">
        <v>55000</v>
      </c>
      <c r="Q156" s="342">
        <v>45000</v>
      </c>
      <c r="R156" s="31">
        <v>55000</v>
      </c>
      <c r="S156" s="31">
        <v>55000</v>
      </c>
      <c r="T156" s="423">
        <f t="shared" si="70"/>
        <v>1.3295622114245655</v>
      </c>
      <c r="U156" s="423">
        <f t="shared" si="71"/>
        <v>0.8181818181818182</v>
      </c>
      <c r="V156" s="423">
        <f t="shared" si="75"/>
        <v>1.2222222222222223</v>
      </c>
      <c r="W156" s="423">
        <f t="shared" si="76"/>
        <v>1</v>
      </c>
      <c r="X156" s="4"/>
    </row>
    <row r="157" spans="1:24" ht="12.75">
      <c r="A157" s="21" t="s">
        <v>264</v>
      </c>
      <c r="B157" s="21">
        <v>1</v>
      </c>
      <c r="C157" s="21"/>
      <c r="D157" s="21">
        <v>3</v>
      </c>
      <c r="E157" s="21"/>
      <c r="F157" s="21">
        <v>5</v>
      </c>
      <c r="G157" s="21"/>
      <c r="H157" s="21"/>
      <c r="I157" s="21"/>
      <c r="J157" s="97" t="s">
        <v>265</v>
      </c>
      <c r="K157" s="28">
        <v>3223</v>
      </c>
      <c r="L157" s="29" t="s">
        <v>85</v>
      </c>
      <c r="M157" s="30"/>
      <c r="N157" s="31">
        <v>87296</v>
      </c>
      <c r="O157" s="31">
        <v>100000</v>
      </c>
      <c r="P157" s="31">
        <v>120000</v>
      </c>
      <c r="Q157" s="342">
        <v>100000</v>
      </c>
      <c r="R157" s="31">
        <v>100000</v>
      </c>
      <c r="S157" s="31">
        <v>100000</v>
      </c>
      <c r="T157" s="423">
        <f t="shared" si="70"/>
        <v>1.3746334310850439</v>
      </c>
      <c r="U157" s="423">
        <f t="shared" si="71"/>
        <v>0.8333333333333334</v>
      </c>
      <c r="V157" s="423">
        <f t="shared" si="75"/>
        <v>1</v>
      </c>
      <c r="W157" s="423">
        <f t="shared" si="76"/>
        <v>1</v>
      </c>
      <c r="X157" s="4"/>
    </row>
    <row r="158" spans="1:24" ht="12.75">
      <c r="A158" s="21" t="s">
        <v>264</v>
      </c>
      <c r="B158" s="21">
        <v>1</v>
      </c>
      <c r="C158" s="21"/>
      <c r="D158" s="21">
        <v>3</v>
      </c>
      <c r="E158" s="21"/>
      <c r="F158" s="21">
        <v>5</v>
      </c>
      <c r="G158" s="21"/>
      <c r="H158" s="21"/>
      <c r="I158" s="21"/>
      <c r="J158" s="21">
        <v>133</v>
      </c>
      <c r="K158" s="28">
        <v>3225</v>
      </c>
      <c r="L158" s="28" t="s">
        <v>86</v>
      </c>
      <c r="M158" s="28"/>
      <c r="N158" s="31">
        <v>9912</v>
      </c>
      <c r="O158" s="31">
        <v>18000</v>
      </c>
      <c r="P158" s="31">
        <v>22000</v>
      </c>
      <c r="Q158" s="342">
        <v>10000</v>
      </c>
      <c r="R158" s="31">
        <v>10000</v>
      </c>
      <c r="S158" s="31">
        <v>10000</v>
      </c>
      <c r="T158" s="423">
        <f t="shared" si="70"/>
        <v>2.2195318805488298</v>
      </c>
      <c r="U158" s="423">
        <f t="shared" si="71"/>
        <v>0.45454545454545453</v>
      </c>
      <c r="V158" s="423">
        <f t="shared" si="75"/>
        <v>1</v>
      </c>
      <c r="W158" s="423">
        <f t="shared" si="76"/>
        <v>1</v>
      </c>
      <c r="X158" s="4"/>
    </row>
    <row r="159" spans="1:24" ht="12.75">
      <c r="A159" s="21" t="s">
        <v>264</v>
      </c>
      <c r="B159" s="21">
        <v>1</v>
      </c>
      <c r="C159" s="21"/>
      <c r="D159" s="21">
        <v>3</v>
      </c>
      <c r="E159" s="21"/>
      <c r="F159" s="21">
        <v>5</v>
      </c>
      <c r="G159" s="21"/>
      <c r="H159" s="21"/>
      <c r="I159" s="21"/>
      <c r="J159" s="21">
        <v>133</v>
      </c>
      <c r="K159" s="28">
        <v>3227</v>
      </c>
      <c r="L159" s="28" t="s">
        <v>134</v>
      </c>
      <c r="M159" s="28"/>
      <c r="N159" s="31">
        <v>0</v>
      </c>
      <c r="O159" s="31">
        <v>1000</v>
      </c>
      <c r="P159" s="31">
        <v>1000</v>
      </c>
      <c r="Q159" s="342">
        <v>1000</v>
      </c>
      <c r="R159" s="31">
        <v>1000</v>
      </c>
      <c r="S159" s="31">
        <v>1000</v>
      </c>
      <c r="T159" s="423" t="e">
        <f t="shared" si="70"/>
        <v>#DIV/0!</v>
      </c>
      <c r="U159" s="423">
        <f t="shared" si="71"/>
        <v>1</v>
      </c>
      <c r="V159" s="423">
        <f t="shared" si="75"/>
        <v>1</v>
      </c>
      <c r="W159" s="423">
        <f t="shared" si="76"/>
        <v>1</v>
      </c>
      <c r="X159" s="4"/>
    </row>
    <row r="160" spans="1:24" ht="12.75">
      <c r="A160" s="21" t="s">
        <v>264</v>
      </c>
      <c r="B160" s="21">
        <v>1</v>
      </c>
      <c r="C160" s="21"/>
      <c r="D160" s="21">
        <v>3</v>
      </c>
      <c r="E160" s="21"/>
      <c r="F160" s="21">
        <v>5</v>
      </c>
      <c r="G160" s="21"/>
      <c r="H160" s="21"/>
      <c r="I160" s="21"/>
      <c r="J160" s="21">
        <v>133</v>
      </c>
      <c r="K160" s="25">
        <v>323</v>
      </c>
      <c r="L160" s="25" t="s">
        <v>10</v>
      </c>
      <c r="M160" s="25"/>
      <c r="N160" s="53">
        <f aca="true" t="shared" si="80" ref="N160:S160">N161+N162+N163+N164+N165+N166+N167+N168+N169+N170+N171+N172+N173+N174+N175+N176+N177+N179+N180+N181+N178</f>
        <v>436039</v>
      </c>
      <c r="O160" s="53">
        <f t="shared" si="80"/>
        <v>375000</v>
      </c>
      <c r="P160" s="53">
        <f t="shared" si="80"/>
        <v>445500</v>
      </c>
      <c r="Q160" s="342">
        <f t="shared" si="80"/>
        <v>441500</v>
      </c>
      <c r="R160" s="53">
        <f>R161+R162+R163+R164+R165+R166+R167+R168+R169+R170+R171+R172+R173+R174+R175+R176+R177+R179+R180+R181+R178</f>
        <v>306500</v>
      </c>
      <c r="S160" s="53">
        <f t="shared" si="80"/>
        <v>306500</v>
      </c>
      <c r="T160" s="423">
        <f t="shared" si="70"/>
        <v>1.021697600443997</v>
      </c>
      <c r="U160" s="423">
        <f t="shared" si="71"/>
        <v>0.9910213243546577</v>
      </c>
      <c r="V160" s="423">
        <f t="shared" si="75"/>
        <v>0.6942242355605889</v>
      </c>
      <c r="W160" s="423">
        <f t="shared" si="76"/>
        <v>1</v>
      </c>
      <c r="X160" s="4"/>
    </row>
    <row r="161" spans="1:24" ht="12.75">
      <c r="A161" s="21" t="s">
        <v>264</v>
      </c>
      <c r="B161" s="21">
        <v>1</v>
      </c>
      <c r="C161" s="21"/>
      <c r="D161" s="21">
        <v>3</v>
      </c>
      <c r="E161" s="21"/>
      <c r="F161" s="21">
        <v>5</v>
      </c>
      <c r="G161" s="21"/>
      <c r="H161" s="21"/>
      <c r="I161" s="21"/>
      <c r="J161" s="21">
        <v>133</v>
      </c>
      <c r="K161" s="28">
        <v>3231</v>
      </c>
      <c r="L161" s="28" t="s">
        <v>87</v>
      </c>
      <c r="M161" s="95"/>
      <c r="N161" s="31">
        <v>75054</v>
      </c>
      <c r="O161" s="31">
        <v>65000</v>
      </c>
      <c r="P161" s="31">
        <v>72000</v>
      </c>
      <c r="Q161" s="342">
        <v>75000</v>
      </c>
      <c r="R161" s="31">
        <v>72000</v>
      </c>
      <c r="S161" s="31">
        <v>72000</v>
      </c>
      <c r="T161" s="423">
        <f t="shared" si="70"/>
        <v>0.9593092973059397</v>
      </c>
      <c r="U161" s="423">
        <f t="shared" si="71"/>
        <v>1.0416666666666667</v>
      </c>
      <c r="V161" s="423">
        <f t="shared" si="75"/>
        <v>0.96</v>
      </c>
      <c r="W161" s="423">
        <f t="shared" si="76"/>
        <v>1</v>
      </c>
      <c r="X161" s="4"/>
    </row>
    <row r="162" spans="1:24" ht="12.75">
      <c r="A162" s="21" t="s">
        <v>264</v>
      </c>
      <c r="B162" s="21">
        <v>1</v>
      </c>
      <c r="C162" s="21"/>
      <c r="D162" s="21">
        <v>3</v>
      </c>
      <c r="E162" s="21"/>
      <c r="F162" s="21">
        <v>5</v>
      </c>
      <c r="G162" s="21"/>
      <c r="H162" s="21"/>
      <c r="I162" s="21"/>
      <c r="J162" s="21">
        <v>133</v>
      </c>
      <c r="K162" s="28">
        <v>3232</v>
      </c>
      <c r="L162" s="28" t="s">
        <v>88</v>
      </c>
      <c r="M162" s="95"/>
      <c r="N162" s="31">
        <v>14110</v>
      </c>
      <c r="O162" s="31">
        <v>6000</v>
      </c>
      <c r="P162" s="31">
        <v>17000</v>
      </c>
      <c r="Q162" s="342">
        <v>15000</v>
      </c>
      <c r="R162" s="31">
        <v>6000</v>
      </c>
      <c r="S162" s="31">
        <v>6000</v>
      </c>
      <c r="T162" s="423">
        <f t="shared" si="70"/>
        <v>1.2048192771084338</v>
      </c>
      <c r="U162" s="423">
        <f t="shared" si="71"/>
        <v>0.8823529411764706</v>
      </c>
      <c r="V162" s="423">
        <f t="shared" si="75"/>
        <v>0.4</v>
      </c>
      <c r="W162" s="423">
        <f t="shared" si="76"/>
        <v>1</v>
      </c>
      <c r="X162" s="4"/>
    </row>
    <row r="163" spans="1:24" ht="12.75">
      <c r="A163" s="21" t="s">
        <v>264</v>
      </c>
      <c r="B163" s="21">
        <v>1</v>
      </c>
      <c r="C163" s="21"/>
      <c r="D163" s="21">
        <v>3</v>
      </c>
      <c r="E163" s="21"/>
      <c r="F163" s="21">
        <v>5</v>
      </c>
      <c r="G163" s="21"/>
      <c r="H163" s="21"/>
      <c r="I163" s="21"/>
      <c r="J163" s="21">
        <v>133</v>
      </c>
      <c r="K163" s="28">
        <v>3232</v>
      </c>
      <c r="L163" s="28" t="s">
        <v>129</v>
      </c>
      <c r="M163" s="95"/>
      <c r="N163" s="31">
        <v>30855</v>
      </c>
      <c r="O163" s="31">
        <v>30000</v>
      </c>
      <c r="P163" s="31">
        <v>42000</v>
      </c>
      <c r="Q163" s="342">
        <v>30000</v>
      </c>
      <c r="R163" s="31">
        <v>20000</v>
      </c>
      <c r="S163" s="31">
        <v>20000</v>
      </c>
      <c r="T163" s="423">
        <f t="shared" si="70"/>
        <v>1.3612056392805056</v>
      </c>
      <c r="U163" s="423">
        <f t="shared" si="71"/>
        <v>0.7142857142857143</v>
      </c>
      <c r="V163" s="423">
        <f t="shared" si="75"/>
        <v>0.6666666666666666</v>
      </c>
      <c r="W163" s="423">
        <f t="shared" si="76"/>
        <v>1</v>
      </c>
      <c r="X163" s="4"/>
    </row>
    <row r="164" spans="1:24" ht="12.75">
      <c r="A164" s="21" t="s">
        <v>264</v>
      </c>
      <c r="B164" s="21">
        <v>1</v>
      </c>
      <c r="C164" s="21"/>
      <c r="D164" s="21">
        <v>3</v>
      </c>
      <c r="E164" s="21"/>
      <c r="F164" s="21">
        <v>5</v>
      </c>
      <c r="G164" s="21"/>
      <c r="H164" s="21"/>
      <c r="I164" s="21"/>
      <c r="J164" s="21">
        <v>133</v>
      </c>
      <c r="K164" s="28">
        <v>3232</v>
      </c>
      <c r="L164" s="28" t="s">
        <v>188</v>
      </c>
      <c r="M164" s="95"/>
      <c r="N164" s="31">
        <v>600</v>
      </c>
      <c r="O164" s="31">
        <v>2000</v>
      </c>
      <c r="P164" s="31">
        <v>2000</v>
      </c>
      <c r="Q164" s="342">
        <v>2000</v>
      </c>
      <c r="R164" s="31">
        <v>2000</v>
      </c>
      <c r="S164" s="31">
        <v>2000</v>
      </c>
      <c r="T164" s="423">
        <f t="shared" si="70"/>
        <v>3.3333333333333335</v>
      </c>
      <c r="U164" s="423">
        <f t="shared" si="71"/>
        <v>1</v>
      </c>
      <c r="V164" s="423">
        <f t="shared" si="75"/>
        <v>1</v>
      </c>
      <c r="W164" s="423">
        <f t="shared" si="76"/>
        <v>1</v>
      </c>
      <c r="X164" s="4"/>
    </row>
    <row r="165" spans="1:24" ht="12.75">
      <c r="A165" s="21" t="s">
        <v>264</v>
      </c>
      <c r="B165" s="21">
        <v>1</v>
      </c>
      <c r="C165" s="21"/>
      <c r="D165" s="21">
        <v>3</v>
      </c>
      <c r="E165" s="21"/>
      <c r="F165" s="21">
        <v>5</v>
      </c>
      <c r="G165" s="21"/>
      <c r="H165" s="21"/>
      <c r="I165" s="21"/>
      <c r="J165" s="21">
        <v>133</v>
      </c>
      <c r="K165" s="28">
        <v>3233</v>
      </c>
      <c r="L165" s="28" t="s">
        <v>77</v>
      </c>
      <c r="M165" s="95"/>
      <c r="N165" s="31">
        <v>49002</v>
      </c>
      <c r="O165" s="31">
        <v>40000</v>
      </c>
      <c r="P165" s="31">
        <v>45000</v>
      </c>
      <c r="Q165" s="342">
        <v>40000</v>
      </c>
      <c r="R165" s="31">
        <v>30000</v>
      </c>
      <c r="S165" s="31">
        <v>30000</v>
      </c>
      <c r="T165" s="423">
        <f t="shared" si="70"/>
        <v>0.9183298640871801</v>
      </c>
      <c r="U165" s="423">
        <f t="shared" si="71"/>
        <v>0.8888888888888888</v>
      </c>
      <c r="V165" s="423">
        <f t="shared" si="75"/>
        <v>0.75</v>
      </c>
      <c r="W165" s="423">
        <f t="shared" si="76"/>
        <v>1</v>
      </c>
      <c r="X165" s="4"/>
    </row>
    <row r="166" spans="1:24" ht="12.75">
      <c r="A166" s="21" t="s">
        <v>264</v>
      </c>
      <c r="B166" s="21">
        <v>1</v>
      </c>
      <c r="C166" s="21"/>
      <c r="D166" s="21">
        <v>3</v>
      </c>
      <c r="E166" s="21"/>
      <c r="F166" s="21">
        <v>5</v>
      </c>
      <c r="G166" s="21"/>
      <c r="H166" s="21"/>
      <c r="I166" s="21"/>
      <c r="J166" s="21">
        <v>133</v>
      </c>
      <c r="K166" s="28">
        <v>3234</v>
      </c>
      <c r="L166" s="508" t="s">
        <v>89</v>
      </c>
      <c r="M166" s="509"/>
      <c r="N166" s="31">
        <v>56951</v>
      </c>
      <c r="O166" s="31">
        <v>50000</v>
      </c>
      <c r="P166" s="31">
        <v>35000</v>
      </c>
      <c r="Q166" s="342">
        <v>57000</v>
      </c>
      <c r="R166" s="31">
        <v>30000</v>
      </c>
      <c r="S166" s="31">
        <v>30000</v>
      </c>
      <c r="T166" s="423">
        <f t="shared" si="70"/>
        <v>0.6145633966040983</v>
      </c>
      <c r="U166" s="423">
        <f t="shared" si="71"/>
        <v>1.6285714285714286</v>
      </c>
      <c r="V166" s="423">
        <f t="shared" si="75"/>
        <v>0.5263157894736842</v>
      </c>
      <c r="W166" s="423">
        <f t="shared" si="76"/>
        <v>1</v>
      </c>
      <c r="X166" s="4"/>
    </row>
    <row r="167" spans="1:24" ht="12.75" hidden="1">
      <c r="A167" s="21" t="s">
        <v>264</v>
      </c>
      <c r="B167" s="21">
        <v>1</v>
      </c>
      <c r="C167" s="21"/>
      <c r="D167" s="21">
        <v>3</v>
      </c>
      <c r="E167" s="21"/>
      <c r="F167" s="21">
        <v>5</v>
      </c>
      <c r="G167" s="21"/>
      <c r="H167" s="21"/>
      <c r="I167" s="21"/>
      <c r="J167" s="21">
        <v>133</v>
      </c>
      <c r="K167" s="28">
        <v>3234</v>
      </c>
      <c r="L167" s="29" t="s">
        <v>176</v>
      </c>
      <c r="M167" s="98"/>
      <c r="N167" s="31">
        <v>0</v>
      </c>
      <c r="O167" s="31">
        <v>0</v>
      </c>
      <c r="P167" s="31">
        <v>0</v>
      </c>
      <c r="Q167" s="342">
        <v>0</v>
      </c>
      <c r="R167" s="31">
        <v>0</v>
      </c>
      <c r="S167" s="31">
        <v>0</v>
      </c>
      <c r="T167" s="423" t="e">
        <f t="shared" si="70"/>
        <v>#DIV/0!</v>
      </c>
      <c r="U167" s="423" t="e">
        <f t="shared" si="71"/>
        <v>#DIV/0!</v>
      </c>
      <c r="V167" s="423" t="e">
        <f t="shared" si="75"/>
        <v>#DIV/0!</v>
      </c>
      <c r="W167" s="423" t="e">
        <f t="shared" si="76"/>
        <v>#DIV/0!</v>
      </c>
      <c r="X167" s="4"/>
    </row>
    <row r="168" spans="1:24" ht="12.75" hidden="1">
      <c r="A168" s="21" t="s">
        <v>264</v>
      </c>
      <c r="B168" s="21">
        <v>1</v>
      </c>
      <c r="C168" s="21"/>
      <c r="D168" s="21">
        <v>3</v>
      </c>
      <c r="E168" s="21"/>
      <c r="F168" s="21">
        <v>5</v>
      </c>
      <c r="G168" s="21"/>
      <c r="H168" s="21"/>
      <c r="I168" s="21"/>
      <c r="J168" s="21">
        <v>133</v>
      </c>
      <c r="K168" s="28">
        <v>3234</v>
      </c>
      <c r="L168" s="29" t="s">
        <v>177</v>
      </c>
      <c r="M168" s="98"/>
      <c r="N168" s="31">
        <v>0</v>
      </c>
      <c r="O168" s="31">
        <v>0</v>
      </c>
      <c r="P168" s="31">
        <v>0</v>
      </c>
      <c r="Q168" s="342">
        <v>0</v>
      </c>
      <c r="R168" s="31">
        <v>0</v>
      </c>
      <c r="S168" s="31">
        <v>0</v>
      </c>
      <c r="T168" s="423" t="e">
        <f t="shared" si="70"/>
        <v>#DIV/0!</v>
      </c>
      <c r="U168" s="423" t="e">
        <f t="shared" si="71"/>
        <v>#DIV/0!</v>
      </c>
      <c r="V168" s="423" t="e">
        <f t="shared" si="75"/>
        <v>#DIV/0!</v>
      </c>
      <c r="W168" s="423" t="e">
        <f t="shared" si="76"/>
        <v>#DIV/0!</v>
      </c>
      <c r="X168" s="4"/>
    </row>
    <row r="169" spans="1:24" ht="12.75">
      <c r="A169" s="21" t="s">
        <v>264</v>
      </c>
      <c r="B169" s="21">
        <v>1</v>
      </c>
      <c r="C169" s="21"/>
      <c r="D169" s="21">
        <v>3</v>
      </c>
      <c r="E169" s="21"/>
      <c r="F169" s="21">
        <v>5</v>
      </c>
      <c r="G169" s="21"/>
      <c r="H169" s="21"/>
      <c r="I169" s="21"/>
      <c r="J169" s="21">
        <v>133</v>
      </c>
      <c r="K169" s="28">
        <v>3236</v>
      </c>
      <c r="L169" s="29" t="s">
        <v>150</v>
      </c>
      <c r="M169" s="98"/>
      <c r="N169" s="31">
        <v>0</v>
      </c>
      <c r="O169" s="31">
        <v>5000</v>
      </c>
      <c r="P169" s="31">
        <v>5000</v>
      </c>
      <c r="Q169" s="342">
        <v>5000</v>
      </c>
      <c r="R169" s="31">
        <v>5000</v>
      </c>
      <c r="S169" s="31">
        <v>5000</v>
      </c>
      <c r="T169" s="423" t="e">
        <f t="shared" si="70"/>
        <v>#DIV/0!</v>
      </c>
      <c r="U169" s="423">
        <f t="shared" si="71"/>
        <v>1</v>
      </c>
      <c r="V169" s="423">
        <f t="shared" si="75"/>
        <v>1</v>
      </c>
      <c r="W169" s="423">
        <f t="shared" si="76"/>
        <v>1</v>
      </c>
      <c r="X169" s="4"/>
    </row>
    <row r="170" spans="1:24" ht="12.75">
      <c r="A170" s="21" t="s">
        <v>264</v>
      </c>
      <c r="B170" s="21">
        <v>1</v>
      </c>
      <c r="C170" s="21"/>
      <c r="D170" s="21">
        <v>3</v>
      </c>
      <c r="E170" s="21"/>
      <c r="F170" s="21">
        <v>5</v>
      </c>
      <c r="G170" s="21"/>
      <c r="H170" s="21"/>
      <c r="I170" s="21"/>
      <c r="J170" s="21">
        <v>133</v>
      </c>
      <c r="K170" s="28">
        <v>3236</v>
      </c>
      <c r="L170" s="29" t="s">
        <v>151</v>
      </c>
      <c r="M170" s="98"/>
      <c r="N170" s="31">
        <v>8370</v>
      </c>
      <c r="O170" s="31">
        <v>9000</v>
      </c>
      <c r="P170" s="31">
        <v>9000</v>
      </c>
      <c r="Q170" s="342">
        <v>9000</v>
      </c>
      <c r="R170" s="31">
        <v>9000</v>
      </c>
      <c r="S170" s="31">
        <v>9000</v>
      </c>
      <c r="T170" s="423">
        <f t="shared" si="70"/>
        <v>1.075268817204301</v>
      </c>
      <c r="U170" s="423">
        <f t="shared" si="71"/>
        <v>1</v>
      </c>
      <c r="V170" s="423">
        <f t="shared" si="75"/>
        <v>1</v>
      </c>
      <c r="W170" s="423">
        <f t="shared" si="76"/>
        <v>1</v>
      </c>
      <c r="X170" s="4"/>
    </row>
    <row r="171" spans="1:24" ht="12.75">
      <c r="A171" s="21" t="s">
        <v>264</v>
      </c>
      <c r="B171" s="21">
        <v>1</v>
      </c>
      <c r="C171" s="21"/>
      <c r="D171" s="21">
        <v>3</v>
      </c>
      <c r="E171" s="21"/>
      <c r="F171" s="21">
        <v>5</v>
      </c>
      <c r="G171" s="21"/>
      <c r="H171" s="21"/>
      <c r="I171" s="21"/>
      <c r="J171" s="21">
        <v>133</v>
      </c>
      <c r="K171" s="28">
        <v>3237</v>
      </c>
      <c r="L171" s="508" t="s">
        <v>90</v>
      </c>
      <c r="M171" s="509"/>
      <c r="N171" s="31">
        <v>42454</v>
      </c>
      <c r="O171" s="31">
        <v>40000</v>
      </c>
      <c r="P171" s="31">
        <v>40000</v>
      </c>
      <c r="Q171" s="342">
        <v>40000</v>
      </c>
      <c r="R171" s="31">
        <v>35000</v>
      </c>
      <c r="S171" s="31">
        <v>35000</v>
      </c>
      <c r="T171" s="423">
        <f t="shared" si="70"/>
        <v>0.9421962594808498</v>
      </c>
      <c r="U171" s="423">
        <f t="shared" si="71"/>
        <v>1</v>
      </c>
      <c r="V171" s="423">
        <f t="shared" si="75"/>
        <v>0.875</v>
      </c>
      <c r="W171" s="423">
        <f t="shared" si="76"/>
        <v>1</v>
      </c>
      <c r="X171" s="4"/>
    </row>
    <row r="172" spans="1:24" ht="12.75">
      <c r="A172" s="21" t="s">
        <v>264</v>
      </c>
      <c r="B172" s="21">
        <v>1</v>
      </c>
      <c r="C172" s="21"/>
      <c r="D172" s="21">
        <v>3</v>
      </c>
      <c r="E172" s="21"/>
      <c r="F172" s="21">
        <v>5</v>
      </c>
      <c r="G172" s="21"/>
      <c r="H172" s="21"/>
      <c r="I172" s="21"/>
      <c r="J172" s="21">
        <v>133</v>
      </c>
      <c r="K172" s="28">
        <v>3237</v>
      </c>
      <c r="L172" s="28" t="s">
        <v>91</v>
      </c>
      <c r="M172" s="95"/>
      <c r="N172" s="31">
        <v>35887</v>
      </c>
      <c r="O172" s="31">
        <v>30000</v>
      </c>
      <c r="P172" s="31">
        <v>40000</v>
      </c>
      <c r="Q172" s="342">
        <v>35000</v>
      </c>
      <c r="R172" s="31">
        <v>25000</v>
      </c>
      <c r="S172" s="31">
        <v>25000</v>
      </c>
      <c r="T172" s="423">
        <f t="shared" si="70"/>
        <v>1.1146097472622398</v>
      </c>
      <c r="U172" s="423">
        <f t="shared" si="71"/>
        <v>0.875</v>
      </c>
      <c r="V172" s="423">
        <f t="shared" si="75"/>
        <v>0.7142857142857143</v>
      </c>
      <c r="W172" s="423">
        <f t="shared" si="76"/>
        <v>1</v>
      </c>
      <c r="X172" s="4"/>
    </row>
    <row r="173" spans="1:24" ht="12.75">
      <c r="A173" s="21" t="s">
        <v>264</v>
      </c>
      <c r="B173" s="21">
        <v>1</v>
      </c>
      <c r="C173" s="21"/>
      <c r="D173" s="21">
        <v>3</v>
      </c>
      <c r="E173" s="21"/>
      <c r="F173" s="21">
        <v>5</v>
      </c>
      <c r="G173" s="21"/>
      <c r="H173" s="21"/>
      <c r="I173" s="21"/>
      <c r="J173" s="21">
        <v>133</v>
      </c>
      <c r="K173" s="28">
        <v>3237</v>
      </c>
      <c r="L173" s="28" t="s">
        <v>122</v>
      </c>
      <c r="M173" s="95"/>
      <c r="N173" s="31">
        <v>8072</v>
      </c>
      <c r="O173" s="31">
        <v>30000</v>
      </c>
      <c r="P173" s="31">
        <v>15000</v>
      </c>
      <c r="Q173" s="342">
        <v>30000</v>
      </c>
      <c r="R173" s="31">
        <v>30000</v>
      </c>
      <c r="S173" s="31">
        <v>30000</v>
      </c>
      <c r="T173" s="423">
        <f t="shared" si="70"/>
        <v>1.8582755203171457</v>
      </c>
      <c r="U173" s="423">
        <f t="shared" si="71"/>
        <v>2</v>
      </c>
      <c r="V173" s="423">
        <f t="shared" si="75"/>
        <v>1</v>
      </c>
      <c r="W173" s="423">
        <f t="shared" si="76"/>
        <v>1</v>
      </c>
      <c r="X173" s="4"/>
    </row>
    <row r="174" spans="1:24" ht="12.75">
      <c r="A174" s="21" t="s">
        <v>264</v>
      </c>
      <c r="B174" s="21">
        <v>1</v>
      </c>
      <c r="C174" s="21"/>
      <c r="D174" s="21">
        <v>3</v>
      </c>
      <c r="E174" s="21"/>
      <c r="F174" s="21">
        <v>5</v>
      </c>
      <c r="G174" s="21"/>
      <c r="H174" s="21"/>
      <c r="I174" s="21"/>
      <c r="J174" s="21">
        <v>133</v>
      </c>
      <c r="K174" s="28">
        <v>3237</v>
      </c>
      <c r="L174" s="28" t="s">
        <v>127</v>
      </c>
      <c r="M174" s="95"/>
      <c r="N174" s="31">
        <v>9960</v>
      </c>
      <c r="O174" s="31">
        <v>10000</v>
      </c>
      <c r="P174" s="31">
        <v>10000</v>
      </c>
      <c r="Q174" s="342">
        <v>10000</v>
      </c>
      <c r="R174" s="31">
        <v>10000</v>
      </c>
      <c r="S174" s="31">
        <v>10000</v>
      </c>
      <c r="T174" s="423">
        <f t="shared" si="70"/>
        <v>1.0040160642570282</v>
      </c>
      <c r="U174" s="423">
        <f t="shared" si="71"/>
        <v>1</v>
      </c>
      <c r="V174" s="423">
        <f t="shared" si="75"/>
        <v>1</v>
      </c>
      <c r="W174" s="423">
        <f t="shared" si="76"/>
        <v>1</v>
      </c>
      <c r="X174" s="4"/>
    </row>
    <row r="175" spans="1:24" ht="12.75">
      <c r="A175" s="21" t="s">
        <v>264</v>
      </c>
      <c r="B175" s="21">
        <v>1</v>
      </c>
      <c r="C175" s="21"/>
      <c r="D175" s="21">
        <v>3</v>
      </c>
      <c r="E175" s="21"/>
      <c r="F175" s="21">
        <v>5</v>
      </c>
      <c r="G175" s="21"/>
      <c r="H175" s="21"/>
      <c r="I175" s="21"/>
      <c r="J175" s="21">
        <v>133</v>
      </c>
      <c r="K175" s="28">
        <v>3237</v>
      </c>
      <c r="L175" s="28" t="s">
        <v>152</v>
      </c>
      <c r="M175" s="98"/>
      <c r="N175" s="31">
        <v>3750</v>
      </c>
      <c r="O175" s="31">
        <v>30000</v>
      </c>
      <c r="P175" s="31">
        <v>30000</v>
      </c>
      <c r="Q175" s="342">
        <v>30000</v>
      </c>
      <c r="R175" s="31">
        <v>4000</v>
      </c>
      <c r="S175" s="31">
        <v>4000</v>
      </c>
      <c r="T175" s="423">
        <f t="shared" si="70"/>
        <v>8</v>
      </c>
      <c r="U175" s="423">
        <f t="shared" si="71"/>
        <v>1</v>
      </c>
      <c r="V175" s="423">
        <f t="shared" si="75"/>
        <v>0.13333333333333333</v>
      </c>
      <c r="W175" s="423">
        <f t="shared" si="76"/>
        <v>1</v>
      </c>
      <c r="X175" s="4"/>
    </row>
    <row r="176" spans="1:24" ht="12.75">
      <c r="A176" s="21" t="s">
        <v>264</v>
      </c>
      <c r="B176" s="21">
        <v>1</v>
      </c>
      <c r="C176" s="21"/>
      <c r="D176" s="21">
        <v>3</v>
      </c>
      <c r="E176" s="21"/>
      <c r="F176" s="21">
        <v>5</v>
      </c>
      <c r="G176" s="21"/>
      <c r="H176" s="21"/>
      <c r="I176" s="21"/>
      <c r="J176" s="21">
        <v>133</v>
      </c>
      <c r="K176" s="28">
        <v>3237</v>
      </c>
      <c r="L176" s="28" t="s">
        <v>92</v>
      </c>
      <c r="M176" s="98"/>
      <c r="N176" s="31">
        <v>57495</v>
      </c>
      <c r="O176" s="31">
        <v>10000</v>
      </c>
      <c r="P176" s="31">
        <v>35000</v>
      </c>
      <c r="Q176" s="342">
        <v>10000</v>
      </c>
      <c r="R176" s="31">
        <v>5000</v>
      </c>
      <c r="S176" s="31">
        <v>5000</v>
      </c>
      <c r="T176" s="423">
        <f t="shared" si="70"/>
        <v>0.6087485868336378</v>
      </c>
      <c r="U176" s="423">
        <f t="shared" si="71"/>
        <v>0.2857142857142857</v>
      </c>
      <c r="V176" s="423">
        <f t="shared" si="75"/>
        <v>0.5</v>
      </c>
      <c r="W176" s="423">
        <f t="shared" si="76"/>
        <v>1</v>
      </c>
      <c r="X176" s="4"/>
    </row>
    <row r="177" spans="1:24" ht="12.75">
      <c r="A177" s="21" t="s">
        <v>264</v>
      </c>
      <c r="B177" s="21">
        <v>1</v>
      </c>
      <c r="C177" s="21"/>
      <c r="D177" s="21">
        <v>3</v>
      </c>
      <c r="E177" s="21"/>
      <c r="F177" s="21">
        <v>5</v>
      </c>
      <c r="G177" s="21"/>
      <c r="H177" s="21"/>
      <c r="I177" s="21"/>
      <c r="J177" s="21">
        <v>133</v>
      </c>
      <c r="K177" s="28">
        <v>3237</v>
      </c>
      <c r="L177" s="236" t="s">
        <v>548</v>
      </c>
      <c r="M177" s="98"/>
      <c r="N177" s="31">
        <v>13200</v>
      </c>
      <c r="O177" s="31">
        <v>0</v>
      </c>
      <c r="P177" s="31">
        <v>10000</v>
      </c>
      <c r="Q177" s="342">
        <v>5000</v>
      </c>
      <c r="R177" s="31">
        <v>0</v>
      </c>
      <c r="S177" s="31">
        <v>0</v>
      </c>
      <c r="T177" s="423">
        <f t="shared" si="70"/>
        <v>0.7575757575757576</v>
      </c>
      <c r="U177" s="423">
        <f t="shared" si="71"/>
        <v>0.5</v>
      </c>
      <c r="V177" s="423">
        <f t="shared" si="75"/>
        <v>0</v>
      </c>
      <c r="W177" s="423" t="e">
        <f t="shared" si="76"/>
        <v>#DIV/0!</v>
      </c>
      <c r="X177" s="4"/>
    </row>
    <row r="178" spans="1:24" ht="12.75">
      <c r="A178" s="21"/>
      <c r="B178" s="21"/>
      <c r="C178" s="21"/>
      <c r="D178" s="21"/>
      <c r="E178" s="21"/>
      <c r="F178" s="21">
        <v>5</v>
      </c>
      <c r="G178" s="21"/>
      <c r="H178" s="21"/>
      <c r="I178" s="21"/>
      <c r="J178" s="21">
        <v>133</v>
      </c>
      <c r="K178" s="28">
        <v>3237</v>
      </c>
      <c r="L178" s="29" t="s">
        <v>512</v>
      </c>
      <c r="M178" s="98"/>
      <c r="N178" s="31">
        <v>5513</v>
      </c>
      <c r="O178" s="31">
        <v>0</v>
      </c>
      <c r="P178" s="31">
        <v>5500</v>
      </c>
      <c r="Q178" s="342">
        <v>5500</v>
      </c>
      <c r="R178" s="31">
        <v>5500</v>
      </c>
      <c r="S178" s="31">
        <v>5500</v>
      </c>
      <c r="T178" s="423">
        <f t="shared" si="70"/>
        <v>0.9976419372392527</v>
      </c>
      <c r="U178" s="423">
        <f t="shared" si="71"/>
        <v>1</v>
      </c>
      <c r="V178" s="423">
        <f t="shared" si="75"/>
        <v>1</v>
      </c>
      <c r="W178" s="423">
        <f t="shared" si="76"/>
        <v>1</v>
      </c>
      <c r="X178" s="4"/>
    </row>
    <row r="179" spans="1:24" ht="12.75">
      <c r="A179" s="21" t="s">
        <v>264</v>
      </c>
      <c r="B179" s="21">
        <v>1</v>
      </c>
      <c r="C179" s="21"/>
      <c r="D179" s="21">
        <v>3</v>
      </c>
      <c r="E179" s="21"/>
      <c r="F179" s="21">
        <v>5</v>
      </c>
      <c r="G179" s="21"/>
      <c r="H179" s="21"/>
      <c r="I179" s="21"/>
      <c r="J179" s="21">
        <v>133</v>
      </c>
      <c r="K179" s="28">
        <v>3237</v>
      </c>
      <c r="L179" s="29" t="s">
        <v>153</v>
      </c>
      <c r="M179" s="98"/>
      <c r="N179" s="31">
        <v>0</v>
      </c>
      <c r="O179" s="31">
        <v>5000</v>
      </c>
      <c r="P179" s="31">
        <v>5000</v>
      </c>
      <c r="Q179" s="342">
        <v>30000</v>
      </c>
      <c r="R179" s="31">
        <v>5000</v>
      </c>
      <c r="S179" s="31">
        <v>5000</v>
      </c>
      <c r="T179" s="423" t="e">
        <f t="shared" si="70"/>
        <v>#DIV/0!</v>
      </c>
      <c r="U179" s="423">
        <f t="shared" si="71"/>
        <v>6</v>
      </c>
      <c r="V179" s="423">
        <f t="shared" si="75"/>
        <v>0.16666666666666666</v>
      </c>
      <c r="W179" s="423">
        <f t="shared" si="76"/>
        <v>1</v>
      </c>
      <c r="X179" s="4"/>
    </row>
    <row r="180" spans="1:24" ht="12.75">
      <c r="A180" s="21" t="s">
        <v>264</v>
      </c>
      <c r="B180" s="21">
        <v>1</v>
      </c>
      <c r="C180" s="21"/>
      <c r="D180" s="21">
        <v>3</v>
      </c>
      <c r="E180" s="21"/>
      <c r="F180" s="21">
        <v>5</v>
      </c>
      <c r="G180" s="21"/>
      <c r="H180" s="21"/>
      <c r="I180" s="21"/>
      <c r="J180" s="21">
        <v>133</v>
      </c>
      <c r="K180" s="28">
        <v>3238</v>
      </c>
      <c r="L180" s="29" t="s">
        <v>93</v>
      </c>
      <c r="M180" s="98"/>
      <c r="N180" s="31">
        <v>6265</v>
      </c>
      <c r="O180" s="31">
        <v>8000</v>
      </c>
      <c r="P180" s="31">
        <v>8000</v>
      </c>
      <c r="Q180" s="342">
        <v>8000</v>
      </c>
      <c r="R180" s="31">
        <v>8000</v>
      </c>
      <c r="S180" s="31">
        <v>8000</v>
      </c>
      <c r="T180" s="423">
        <f t="shared" si="70"/>
        <v>1.2769353551476457</v>
      </c>
      <c r="U180" s="423">
        <f t="shared" si="71"/>
        <v>1</v>
      </c>
      <c r="V180" s="423">
        <f t="shared" si="75"/>
        <v>1</v>
      </c>
      <c r="W180" s="423">
        <f t="shared" si="76"/>
        <v>1</v>
      </c>
      <c r="X180" s="4"/>
    </row>
    <row r="181" spans="1:24" ht="12.75">
      <c r="A181" s="21" t="s">
        <v>264</v>
      </c>
      <c r="B181" s="21">
        <v>1</v>
      </c>
      <c r="C181" s="21"/>
      <c r="D181" s="21">
        <v>3</v>
      </c>
      <c r="E181" s="21"/>
      <c r="F181" s="21">
        <v>5</v>
      </c>
      <c r="G181" s="21"/>
      <c r="H181" s="21"/>
      <c r="I181" s="21"/>
      <c r="J181" s="21">
        <v>133</v>
      </c>
      <c r="K181" s="28">
        <v>3239</v>
      </c>
      <c r="L181" s="29" t="s">
        <v>94</v>
      </c>
      <c r="M181" s="98"/>
      <c r="N181" s="31">
        <v>18501</v>
      </c>
      <c r="O181" s="31">
        <v>5000</v>
      </c>
      <c r="P181" s="31">
        <v>20000</v>
      </c>
      <c r="Q181" s="342">
        <v>5000</v>
      </c>
      <c r="R181" s="31">
        <v>5000</v>
      </c>
      <c r="S181" s="31">
        <v>5000</v>
      </c>
      <c r="T181" s="423">
        <f t="shared" si="70"/>
        <v>1.0810226474244635</v>
      </c>
      <c r="U181" s="423">
        <f t="shared" si="71"/>
        <v>0.25</v>
      </c>
      <c r="V181" s="423">
        <f t="shared" si="75"/>
        <v>1</v>
      </c>
      <c r="W181" s="423">
        <f t="shared" si="76"/>
        <v>1</v>
      </c>
      <c r="X181" s="4"/>
    </row>
    <row r="182" spans="1:24" ht="12.75">
      <c r="A182" s="21" t="s">
        <v>264</v>
      </c>
      <c r="B182" s="21">
        <v>1</v>
      </c>
      <c r="C182" s="21"/>
      <c r="D182" s="21">
        <v>3</v>
      </c>
      <c r="E182" s="21"/>
      <c r="F182" s="21">
        <v>5</v>
      </c>
      <c r="G182" s="21"/>
      <c r="H182" s="21"/>
      <c r="I182" s="21"/>
      <c r="J182" s="21">
        <v>133</v>
      </c>
      <c r="K182" s="25">
        <v>324</v>
      </c>
      <c r="L182" s="281" t="s">
        <v>159</v>
      </c>
      <c r="M182" s="287"/>
      <c r="N182" s="53">
        <f aca="true" t="shared" si="81" ref="N182:S182">N183+N184</f>
        <v>210</v>
      </c>
      <c r="O182" s="53">
        <f>O183+O184</f>
        <v>6000</v>
      </c>
      <c r="P182" s="53">
        <f t="shared" si="81"/>
        <v>0</v>
      </c>
      <c r="Q182" s="342">
        <f t="shared" si="81"/>
        <v>1000</v>
      </c>
      <c r="R182" s="53">
        <f>R183+R184</f>
        <v>6000</v>
      </c>
      <c r="S182" s="53">
        <f t="shared" si="81"/>
        <v>6000</v>
      </c>
      <c r="T182" s="423">
        <f t="shared" si="70"/>
        <v>0</v>
      </c>
      <c r="U182" s="423" t="e">
        <f t="shared" si="71"/>
        <v>#DIV/0!</v>
      </c>
      <c r="V182" s="423">
        <f t="shared" si="75"/>
        <v>6</v>
      </c>
      <c r="W182" s="423">
        <f t="shared" si="76"/>
        <v>1</v>
      </c>
      <c r="X182" s="4"/>
    </row>
    <row r="183" spans="1:24" ht="12.75">
      <c r="A183" s="21" t="s">
        <v>264</v>
      </c>
      <c r="B183" s="21">
        <v>1</v>
      </c>
      <c r="C183" s="21"/>
      <c r="D183" s="21">
        <v>3</v>
      </c>
      <c r="E183" s="21"/>
      <c r="F183" s="21">
        <v>5</v>
      </c>
      <c r="G183" s="21"/>
      <c r="H183" s="21"/>
      <c r="I183" s="21"/>
      <c r="J183" s="21">
        <v>133</v>
      </c>
      <c r="K183" s="28">
        <v>3241</v>
      </c>
      <c r="L183" s="29" t="s">
        <v>160</v>
      </c>
      <c r="M183" s="98"/>
      <c r="N183" s="31">
        <v>210</v>
      </c>
      <c r="O183" s="31">
        <v>1000</v>
      </c>
      <c r="P183" s="31">
        <v>0</v>
      </c>
      <c r="Q183" s="342">
        <v>1000</v>
      </c>
      <c r="R183" s="31">
        <v>1000</v>
      </c>
      <c r="S183" s="31">
        <v>1000</v>
      </c>
      <c r="T183" s="423">
        <f t="shared" si="70"/>
        <v>0</v>
      </c>
      <c r="U183" s="423" t="e">
        <f t="shared" si="71"/>
        <v>#DIV/0!</v>
      </c>
      <c r="V183" s="423">
        <f t="shared" si="75"/>
        <v>1</v>
      </c>
      <c r="W183" s="423">
        <f t="shared" si="76"/>
        <v>1</v>
      </c>
      <c r="X183" s="4"/>
    </row>
    <row r="184" spans="1:24" ht="12.75">
      <c r="A184" s="21" t="s">
        <v>264</v>
      </c>
      <c r="B184" s="21">
        <v>1</v>
      </c>
      <c r="C184" s="21"/>
      <c r="D184" s="21">
        <v>3</v>
      </c>
      <c r="E184" s="21"/>
      <c r="F184" s="21">
        <v>5</v>
      </c>
      <c r="G184" s="21"/>
      <c r="H184" s="21"/>
      <c r="I184" s="21"/>
      <c r="J184" s="21">
        <v>133</v>
      </c>
      <c r="K184" s="28">
        <v>3241</v>
      </c>
      <c r="L184" s="29" t="s">
        <v>161</v>
      </c>
      <c r="M184" s="98"/>
      <c r="N184" s="31">
        <v>0</v>
      </c>
      <c r="O184" s="31">
        <v>5000</v>
      </c>
      <c r="P184" s="31">
        <v>0</v>
      </c>
      <c r="Q184" s="342">
        <v>0</v>
      </c>
      <c r="R184" s="31">
        <v>5000</v>
      </c>
      <c r="S184" s="31">
        <v>5000</v>
      </c>
      <c r="T184" s="423" t="e">
        <f t="shared" si="70"/>
        <v>#DIV/0!</v>
      </c>
      <c r="U184" s="423" t="e">
        <f t="shared" si="71"/>
        <v>#DIV/0!</v>
      </c>
      <c r="V184" s="423" t="e">
        <f t="shared" si="75"/>
        <v>#DIV/0!</v>
      </c>
      <c r="W184" s="423">
        <f t="shared" si="76"/>
        <v>1</v>
      </c>
      <c r="X184" s="4"/>
    </row>
    <row r="185" spans="1:24" ht="12.75">
      <c r="A185" s="21" t="s">
        <v>264</v>
      </c>
      <c r="B185" s="21">
        <v>1</v>
      </c>
      <c r="C185" s="21"/>
      <c r="D185" s="21">
        <v>3</v>
      </c>
      <c r="E185" s="21"/>
      <c r="F185" s="21">
        <v>5</v>
      </c>
      <c r="G185" s="21"/>
      <c r="H185" s="21"/>
      <c r="I185" s="21"/>
      <c r="J185" s="21">
        <v>133</v>
      </c>
      <c r="K185" s="25">
        <v>329</v>
      </c>
      <c r="L185" s="25" t="s">
        <v>37</v>
      </c>
      <c r="M185" s="25"/>
      <c r="N185" s="53">
        <f aca="true" t="shared" si="82" ref="N185:S185">N186+N187+N188+N189+N190</f>
        <v>35809</v>
      </c>
      <c r="O185" s="53">
        <f>O186+O187+O188+O189+O190</f>
        <v>46500</v>
      </c>
      <c r="P185" s="53">
        <f t="shared" si="82"/>
        <v>46500</v>
      </c>
      <c r="Q185" s="342">
        <f t="shared" si="82"/>
        <v>46500</v>
      </c>
      <c r="R185" s="53">
        <f>R186+R187+R188+R189+R190</f>
        <v>42000</v>
      </c>
      <c r="S185" s="53">
        <f t="shared" si="82"/>
        <v>42000</v>
      </c>
      <c r="T185" s="423">
        <f t="shared" si="70"/>
        <v>1.2985562288810075</v>
      </c>
      <c r="U185" s="423">
        <f t="shared" si="71"/>
        <v>1</v>
      </c>
      <c r="V185" s="423">
        <f t="shared" si="75"/>
        <v>0.9032258064516129</v>
      </c>
      <c r="W185" s="423">
        <f t="shared" si="76"/>
        <v>1</v>
      </c>
      <c r="X185" s="4"/>
    </row>
    <row r="186" spans="1:24" ht="12.75">
      <c r="A186" s="21" t="s">
        <v>264</v>
      </c>
      <c r="B186" s="21">
        <v>1</v>
      </c>
      <c r="C186" s="21"/>
      <c r="D186" s="21">
        <v>3</v>
      </c>
      <c r="E186" s="21"/>
      <c r="F186" s="21">
        <v>5</v>
      </c>
      <c r="G186" s="21"/>
      <c r="H186" s="21"/>
      <c r="I186" s="21"/>
      <c r="J186" s="21">
        <v>133</v>
      </c>
      <c r="K186" s="28">
        <v>3292</v>
      </c>
      <c r="L186" s="29" t="s">
        <v>95</v>
      </c>
      <c r="M186" s="98"/>
      <c r="N186" s="31">
        <v>27414</v>
      </c>
      <c r="O186" s="31">
        <v>35000</v>
      </c>
      <c r="P186" s="31">
        <v>35000</v>
      </c>
      <c r="Q186" s="342">
        <v>35000</v>
      </c>
      <c r="R186" s="31">
        <v>35000</v>
      </c>
      <c r="S186" s="31">
        <v>35000</v>
      </c>
      <c r="T186" s="423">
        <f t="shared" si="70"/>
        <v>1.2767199241263587</v>
      </c>
      <c r="U186" s="423">
        <f t="shared" si="71"/>
        <v>1</v>
      </c>
      <c r="V186" s="423">
        <f t="shared" si="75"/>
        <v>1</v>
      </c>
      <c r="W186" s="423">
        <f t="shared" si="76"/>
        <v>1</v>
      </c>
      <c r="X186" s="4"/>
    </row>
    <row r="187" spans="1:24" ht="12.75" hidden="1">
      <c r="A187" s="21" t="s">
        <v>264</v>
      </c>
      <c r="B187" s="21">
        <v>1</v>
      </c>
      <c r="C187" s="21"/>
      <c r="D187" s="21">
        <v>3</v>
      </c>
      <c r="E187" s="21"/>
      <c r="F187" s="21">
        <v>5</v>
      </c>
      <c r="G187" s="21"/>
      <c r="H187" s="21"/>
      <c r="I187" s="21"/>
      <c r="J187" s="21">
        <v>133</v>
      </c>
      <c r="K187" s="28">
        <v>3293</v>
      </c>
      <c r="L187" s="29" t="s">
        <v>78</v>
      </c>
      <c r="M187" s="98"/>
      <c r="N187" s="31">
        <v>0</v>
      </c>
      <c r="O187" s="31">
        <v>0</v>
      </c>
      <c r="P187" s="31">
        <v>0</v>
      </c>
      <c r="Q187" s="342">
        <v>0</v>
      </c>
      <c r="R187" s="31">
        <v>0</v>
      </c>
      <c r="S187" s="31">
        <v>0</v>
      </c>
      <c r="T187" s="423" t="e">
        <f t="shared" si="70"/>
        <v>#DIV/0!</v>
      </c>
      <c r="U187" s="423" t="e">
        <f t="shared" si="71"/>
        <v>#DIV/0!</v>
      </c>
      <c r="V187" s="423" t="e">
        <f t="shared" si="75"/>
        <v>#DIV/0!</v>
      </c>
      <c r="W187" s="423" t="e">
        <f t="shared" si="76"/>
        <v>#DIV/0!</v>
      </c>
      <c r="X187" s="4"/>
    </row>
    <row r="188" spans="1:24" ht="12.75">
      <c r="A188" s="21" t="s">
        <v>264</v>
      </c>
      <c r="B188" s="21">
        <v>1</v>
      </c>
      <c r="C188" s="21"/>
      <c r="D188" s="21">
        <v>3</v>
      </c>
      <c r="E188" s="21"/>
      <c r="F188" s="21">
        <v>5</v>
      </c>
      <c r="G188" s="21"/>
      <c r="H188" s="21"/>
      <c r="I188" s="21"/>
      <c r="J188" s="21">
        <v>133</v>
      </c>
      <c r="K188" s="28">
        <v>3294</v>
      </c>
      <c r="L188" s="29" t="s">
        <v>96</v>
      </c>
      <c r="M188" s="98"/>
      <c r="N188" s="31">
        <v>2080</v>
      </c>
      <c r="O188" s="31">
        <v>2500</v>
      </c>
      <c r="P188" s="31">
        <v>2500</v>
      </c>
      <c r="Q188" s="342">
        <v>2500</v>
      </c>
      <c r="R188" s="31">
        <v>2500</v>
      </c>
      <c r="S188" s="31">
        <v>2500</v>
      </c>
      <c r="T188" s="423">
        <f t="shared" si="70"/>
        <v>1.2019230769230769</v>
      </c>
      <c r="U188" s="423">
        <f t="shared" si="71"/>
        <v>1</v>
      </c>
      <c r="V188" s="423">
        <f t="shared" si="75"/>
        <v>1</v>
      </c>
      <c r="W188" s="423">
        <f t="shared" si="76"/>
        <v>1</v>
      </c>
      <c r="X188" s="4"/>
    </row>
    <row r="189" spans="1:24" ht="12.75">
      <c r="A189" s="21" t="s">
        <v>264</v>
      </c>
      <c r="B189" s="21">
        <v>1</v>
      </c>
      <c r="C189" s="21"/>
      <c r="D189" s="21">
        <v>3</v>
      </c>
      <c r="E189" s="21"/>
      <c r="F189" s="21">
        <v>5</v>
      </c>
      <c r="G189" s="21"/>
      <c r="H189" s="21"/>
      <c r="I189" s="21"/>
      <c r="J189" s="21">
        <v>133</v>
      </c>
      <c r="K189" s="28">
        <v>3295</v>
      </c>
      <c r="L189" s="29" t="s">
        <v>154</v>
      </c>
      <c r="M189" s="98"/>
      <c r="N189" s="31">
        <v>5765</v>
      </c>
      <c r="O189" s="31">
        <v>5000</v>
      </c>
      <c r="P189" s="31">
        <v>5000</v>
      </c>
      <c r="Q189" s="342">
        <v>5000</v>
      </c>
      <c r="R189" s="31">
        <v>500</v>
      </c>
      <c r="S189" s="31">
        <v>500</v>
      </c>
      <c r="T189" s="423">
        <f t="shared" si="70"/>
        <v>0.8673026886383348</v>
      </c>
      <c r="U189" s="423">
        <f t="shared" si="71"/>
        <v>1</v>
      </c>
      <c r="V189" s="423">
        <f t="shared" si="75"/>
        <v>0.1</v>
      </c>
      <c r="W189" s="423">
        <f t="shared" si="76"/>
        <v>1</v>
      </c>
      <c r="X189" s="4"/>
    </row>
    <row r="190" spans="1:24" ht="12.75">
      <c r="A190" s="21" t="s">
        <v>264</v>
      </c>
      <c r="B190" s="21">
        <v>1</v>
      </c>
      <c r="C190" s="21"/>
      <c r="D190" s="21">
        <v>3</v>
      </c>
      <c r="E190" s="21"/>
      <c r="F190" s="21">
        <v>5</v>
      </c>
      <c r="G190" s="21"/>
      <c r="H190" s="21"/>
      <c r="I190" s="21"/>
      <c r="J190" s="21">
        <v>133</v>
      </c>
      <c r="K190" s="28">
        <v>3299</v>
      </c>
      <c r="L190" s="28" t="s">
        <v>37</v>
      </c>
      <c r="M190" s="95"/>
      <c r="N190" s="31">
        <v>550</v>
      </c>
      <c r="O190" s="31">
        <v>4000</v>
      </c>
      <c r="P190" s="31">
        <v>4000</v>
      </c>
      <c r="Q190" s="342">
        <v>4000</v>
      </c>
      <c r="R190" s="31">
        <v>4000</v>
      </c>
      <c r="S190" s="31">
        <v>4000</v>
      </c>
      <c r="T190" s="423">
        <f t="shared" si="70"/>
        <v>7.2727272727272725</v>
      </c>
      <c r="U190" s="423">
        <f t="shared" si="71"/>
        <v>1</v>
      </c>
      <c r="V190" s="423">
        <f t="shared" si="75"/>
        <v>1</v>
      </c>
      <c r="W190" s="423">
        <f t="shared" si="76"/>
        <v>1</v>
      </c>
      <c r="X190" s="4"/>
    </row>
    <row r="191" spans="1:24" ht="12.75">
      <c r="A191" s="21" t="s">
        <v>264</v>
      </c>
      <c r="B191" s="21">
        <v>1</v>
      </c>
      <c r="C191" s="21"/>
      <c r="D191" s="21">
        <v>3</v>
      </c>
      <c r="E191" s="21"/>
      <c r="F191" s="21">
        <v>5</v>
      </c>
      <c r="G191" s="21"/>
      <c r="H191" s="21"/>
      <c r="I191" s="21"/>
      <c r="J191" s="21">
        <v>133</v>
      </c>
      <c r="K191" s="28">
        <v>34</v>
      </c>
      <c r="L191" s="29" t="s">
        <v>11</v>
      </c>
      <c r="M191" s="98"/>
      <c r="N191" s="53">
        <f aca="true" t="shared" si="83" ref="N191:S191">N192</f>
        <v>38565</v>
      </c>
      <c r="O191" s="53">
        <f t="shared" si="83"/>
        <v>36000</v>
      </c>
      <c r="P191" s="53">
        <f t="shared" si="83"/>
        <v>128000</v>
      </c>
      <c r="Q191" s="342">
        <f t="shared" si="83"/>
        <v>126000</v>
      </c>
      <c r="R191" s="53">
        <f t="shared" si="83"/>
        <v>126000</v>
      </c>
      <c r="S191" s="53">
        <f t="shared" si="83"/>
        <v>126000</v>
      </c>
      <c r="T191" s="423">
        <f t="shared" si="70"/>
        <v>3.319071697134708</v>
      </c>
      <c r="U191" s="423">
        <f t="shared" si="71"/>
        <v>0.984375</v>
      </c>
      <c r="V191" s="423">
        <f t="shared" si="75"/>
        <v>1</v>
      </c>
      <c r="W191" s="423">
        <f t="shared" si="76"/>
        <v>1</v>
      </c>
      <c r="X191" s="4"/>
    </row>
    <row r="192" spans="1:24" ht="12.75">
      <c r="A192" s="21" t="s">
        <v>264</v>
      </c>
      <c r="B192" s="21">
        <v>1</v>
      </c>
      <c r="C192" s="21"/>
      <c r="D192" s="21">
        <v>3</v>
      </c>
      <c r="E192" s="21"/>
      <c r="F192" s="21">
        <v>5</v>
      </c>
      <c r="G192" s="21"/>
      <c r="H192" s="21"/>
      <c r="I192" s="21"/>
      <c r="J192" s="21">
        <v>133</v>
      </c>
      <c r="K192" s="25">
        <v>343</v>
      </c>
      <c r="L192" s="281" t="s">
        <v>12</v>
      </c>
      <c r="M192" s="287"/>
      <c r="N192" s="53">
        <f aca="true" t="shared" si="84" ref="N192:S192">N193+N194</f>
        <v>38565</v>
      </c>
      <c r="O192" s="53">
        <f>O193+O194</f>
        <v>36000</v>
      </c>
      <c r="P192" s="53">
        <f t="shared" si="84"/>
        <v>128000</v>
      </c>
      <c r="Q192" s="342">
        <f t="shared" si="84"/>
        <v>126000</v>
      </c>
      <c r="R192" s="53">
        <f>R193+R194</f>
        <v>126000</v>
      </c>
      <c r="S192" s="53">
        <f t="shared" si="84"/>
        <v>126000</v>
      </c>
      <c r="T192" s="423">
        <f t="shared" si="70"/>
        <v>3.319071697134708</v>
      </c>
      <c r="U192" s="423">
        <f t="shared" si="71"/>
        <v>0.984375</v>
      </c>
      <c r="V192" s="423">
        <f t="shared" si="75"/>
        <v>1</v>
      </c>
      <c r="W192" s="423">
        <f t="shared" si="76"/>
        <v>1</v>
      </c>
      <c r="X192" s="4"/>
    </row>
    <row r="193" spans="1:24" ht="12.75">
      <c r="A193" s="21" t="s">
        <v>264</v>
      </c>
      <c r="B193" s="21">
        <v>1</v>
      </c>
      <c r="C193" s="21"/>
      <c r="D193" s="21">
        <v>3</v>
      </c>
      <c r="E193" s="21"/>
      <c r="F193" s="21">
        <v>5</v>
      </c>
      <c r="G193" s="21"/>
      <c r="H193" s="21"/>
      <c r="I193" s="21"/>
      <c r="J193" s="21">
        <v>133</v>
      </c>
      <c r="K193" s="28">
        <v>3431</v>
      </c>
      <c r="L193" s="28" t="s">
        <v>97</v>
      </c>
      <c r="M193" s="28"/>
      <c r="N193" s="31">
        <v>20173</v>
      </c>
      <c r="O193" s="31">
        <v>26000</v>
      </c>
      <c r="P193" s="31">
        <v>18000</v>
      </c>
      <c r="Q193" s="342">
        <v>26000</v>
      </c>
      <c r="R193" s="31">
        <v>26000</v>
      </c>
      <c r="S193" s="31">
        <v>26000</v>
      </c>
      <c r="T193" s="423">
        <f t="shared" si="70"/>
        <v>0.8922817627521935</v>
      </c>
      <c r="U193" s="423">
        <f t="shared" si="71"/>
        <v>1.4444444444444444</v>
      </c>
      <c r="V193" s="423">
        <f t="shared" si="75"/>
        <v>1</v>
      </c>
      <c r="W193" s="423">
        <f t="shared" si="76"/>
        <v>1</v>
      </c>
      <c r="X193" s="4"/>
    </row>
    <row r="194" spans="1:24" ht="12.75">
      <c r="A194" s="21" t="s">
        <v>264</v>
      </c>
      <c r="B194" s="21">
        <v>1</v>
      </c>
      <c r="C194" s="21"/>
      <c r="D194" s="21">
        <v>3</v>
      </c>
      <c r="E194" s="21"/>
      <c r="F194" s="21">
        <v>5</v>
      </c>
      <c r="G194" s="21"/>
      <c r="H194" s="21"/>
      <c r="I194" s="21"/>
      <c r="J194" s="21">
        <v>133</v>
      </c>
      <c r="K194" s="37">
        <v>3439</v>
      </c>
      <c r="L194" s="37" t="s">
        <v>12</v>
      </c>
      <c r="M194" s="37"/>
      <c r="N194" s="38">
        <v>18392</v>
      </c>
      <c r="O194" s="38">
        <v>10000</v>
      </c>
      <c r="P194" s="38">
        <v>110000</v>
      </c>
      <c r="Q194" s="343">
        <v>100000</v>
      </c>
      <c r="R194" s="38">
        <v>100000</v>
      </c>
      <c r="S194" s="38">
        <v>100000</v>
      </c>
      <c r="T194" s="423">
        <f t="shared" si="70"/>
        <v>5.980861244019139</v>
      </c>
      <c r="U194" s="423">
        <f t="shared" si="71"/>
        <v>0.9090909090909091</v>
      </c>
      <c r="V194" s="423">
        <f t="shared" si="75"/>
        <v>1</v>
      </c>
      <c r="W194" s="423">
        <f t="shared" si="76"/>
        <v>1</v>
      </c>
      <c r="X194" s="4"/>
    </row>
    <row r="195" spans="1:24" ht="12.75">
      <c r="A195" s="21" t="s">
        <v>264</v>
      </c>
      <c r="B195" s="21">
        <v>1</v>
      </c>
      <c r="C195" s="21"/>
      <c r="D195" s="21">
        <v>3</v>
      </c>
      <c r="E195" s="21"/>
      <c r="F195" s="21">
        <v>5</v>
      </c>
      <c r="G195" s="21"/>
      <c r="H195" s="21"/>
      <c r="I195" s="21"/>
      <c r="J195" s="21">
        <v>133</v>
      </c>
      <c r="K195" s="37">
        <v>38</v>
      </c>
      <c r="L195" s="37" t="s">
        <v>116</v>
      </c>
      <c r="M195" s="37"/>
      <c r="N195" s="38">
        <f aca="true" t="shared" si="85" ref="N195:S195">N196</f>
        <v>4000</v>
      </c>
      <c r="O195" s="38">
        <f t="shared" si="85"/>
        <v>11000</v>
      </c>
      <c r="P195" s="38">
        <v>10000</v>
      </c>
      <c r="Q195" s="343">
        <f t="shared" si="85"/>
        <v>11000</v>
      </c>
      <c r="R195" s="38">
        <f t="shared" si="85"/>
        <v>11000</v>
      </c>
      <c r="S195" s="38">
        <f t="shared" si="85"/>
        <v>11000</v>
      </c>
      <c r="T195" s="423">
        <f t="shared" si="70"/>
        <v>2.5</v>
      </c>
      <c r="U195" s="423">
        <f t="shared" si="71"/>
        <v>1.1</v>
      </c>
      <c r="V195" s="423">
        <f t="shared" si="75"/>
        <v>1</v>
      </c>
      <c r="W195" s="423">
        <f t="shared" si="76"/>
        <v>1</v>
      </c>
      <c r="X195" s="4"/>
    </row>
    <row r="196" spans="1:24" ht="12.75">
      <c r="A196" s="21" t="s">
        <v>264</v>
      </c>
      <c r="B196" s="21">
        <v>1</v>
      </c>
      <c r="C196" s="21"/>
      <c r="D196" s="21">
        <v>3</v>
      </c>
      <c r="E196" s="21"/>
      <c r="F196" s="21">
        <v>5</v>
      </c>
      <c r="G196" s="21"/>
      <c r="H196" s="21"/>
      <c r="I196" s="21"/>
      <c r="J196" s="311" t="s">
        <v>523</v>
      </c>
      <c r="K196" s="25">
        <v>381</v>
      </c>
      <c r="L196" s="25" t="s">
        <v>15</v>
      </c>
      <c r="M196" s="25"/>
      <c r="N196" s="53">
        <f aca="true" t="shared" si="86" ref="N196:S196">N197+N198+N199+N200+N201</f>
        <v>4000</v>
      </c>
      <c r="O196" s="53">
        <f>O197+O198+O199+O200+O201</f>
        <v>11000</v>
      </c>
      <c r="P196" s="53">
        <f t="shared" si="86"/>
        <v>10000</v>
      </c>
      <c r="Q196" s="342">
        <f t="shared" si="86"/>
        <v>11000</v>
      </c>
      <c r="R196" s="53">
        <f>R197+R198+R199+R200+R201</f>
        <v>11000</v>
      </c>
      <c r="S196" s="53">
        <f t="shared" si="86"/>
        <v>11000</v>
      </c>
      <c r="T196" s="423">
        <f t="shared" si="70"/>
        <v>2.5</v>
      </c>
      <c r="U196" s="423">
        <f t="shared" si="71"/>
        <v>1.1</v>
      </c>
      <c r="V196" s="423">
        <f t="shared" si="75"/>
        <v>1</v>
      </c>
      <c r="W196" s="423">
        <f t="shared" si="76"/>
        <v>1</v>
      </c>
      <c r="X196" s="4"/>
    </row>
    <row r="197" spans="1:24" ht="12.75" hidden="1">
      <c r="A197" s="21" t="s">
        <v>264</v>
      </c>
      <c r="B197" s="21">
        <v>1</v>
      </c>
      <c r="C197" s="21"/>
      <c r="D197" s="21">
        <v>3</v>
      </c>
      <c r="E197" s="21"/>
      <c r="F197" s="21">
        <v>5</v>
      </c>
      <c r="G197" s="21"/>
      <c r="H197" s="21"/>
      <c r="I197" s="21"/>
      <c r="J197" s="311" t="s">
        <v>523</v>
      </c>
      <c r="K197" s="28">
        <v>3811</v>
      </c>
      <c r="L197" s="28" t="s">
        <v>131</v>
      </c>
      <c r="M197" s="28"/>
      <c r="N197" s="31">
        <v>0</v>
      </c>
      <c r="O197" s="31">
        <v>0</v>
      </c>
      <c r="P197" s="31">
        <v>0</v>
      </c>
      <c r="Q197" s="342">
        <v>0</v>
      </c>
      <c r="R197" s="31">
        <v>0</v>
      </c>
      <c r="S197" s="31">
        <v>0</v>
      </c>
      <c r="T197" s="423" t="e">
        <f aca="true" t="shared" si="87" ref="T197:T204">P197/N197</f>
        <v>#DIV/0!</v>
      </c>
      <c r="U197" s="423" t="e">
        <f>Q197/P197</f>
        <v>#DIV/0!</v>
      </c>
      <c r="V197" s="423" t="e">
        <f t="shared" si="75"/>
        <v>#DIV/0!</v>
      </c>
      <c r="W197" s="423" t="e">
        <f t="shared" si="76"/>
        <v>#DIV/0!</v>
      </c>
      <c r="X197" s="4"/>
    </row>
    <row r="198" spans="1:24" ht="12.75">
      <c r="A198" s="21" t="s">
        <v>264</v>
      </c>
      <c r="B198" s="21">
        <v>1</v>
      </c>
      <c r="C198" s="21"/>
      <c r="D198" s="21">
        <v>3</v>
      </c>
      <c r="E198" s="21"/>
      <c r="F198" s="21">
        <v>5</v>
      </c>
      <c r="G198" s="21"/>
      <c r="H198" s="21"/>
      <c r="I198" s="21"/>
      <c r="J198" s="311" t="s">
        <v>523</v>
      </c>
      <c r="K198" s="28">
        <v>3811</v>
      </c>
      <c r="L198" s="28" t="s">
        <v>132</v>
      </c>
      <c r="M198" s="28"/>
      <c r="N198" s="31">
        <v>0</v>
      </c>
      <c r="O198" s="31">
        <v>1000</v>
      </c>
      <c r="P198" s="31">
        <v>0</v>
      </c>
      <c r="Q198" s="342">
        <v>1000</v>
      </c>
      <c r="R198" s="31">
        <v>1000</v>
      </c>
      <c r="S198" s="31">
        <v>1000</v>
      </c>
      <c r="T198" s="423" t="e">
        <f t="shared" si="87"/>
        <v>#DIV/0!</v>
      </c>
      <c r="U198" s="423" t="e">
        <f>Q198/P198</f>
        <v>#DIV/0!</v>
      </c>
      <c r="V198" s="423">
        <f t="shared" si="75"/>
        <v>1</v>
      </c>
      <c r="W198" s="423">
        <f t="shared" si="76"/>
        <v>1</v>
      </c>
      <c r="X198" s="4"/>
    </row>
    <row r="199" spans="1:24" ht="12.75" hidden="1">
      <c r="A199" s="21" t="s">
        <v>264</v>
      </c>
      <c r="B199" s="21">
        <v>1</v>
      </c>
      <c r="C199" s="21"/>
      <c r="D199" s="21">
        <v>3</v>
      </c>
      <c r="E199" s="21"/>
      <c r="F199" s="21">
        <v>5</v>
      </c>
      <c r="G199" s="21"/>
      <c r="H199" s="21"/>
      <c r="I199" s="21"/>
      <c r="J199" s="311" t="s">
        <v>523</v>
      </c>
      <c r="K199" s="28">
        <v>3811</v>
      </c>
      <c r="L199" s="28" t="s">
        <v>513</v>
      </c>
      <c r="M199" s="28"/>
      <c r="N199" s="31">
        <v>0</v>
      </c>
      <c r="O199" s="31">
        <v>0</v>
      </c>
      <c r="P199" s="31">
        <v>0</v>
      </c>
      <c r="Q199" s="342">
        <v>0</v>
      </c>
      <c r="R199" s="31">
        <v>0</v>
      </c>
      <c r="S199" s="31">
        <v>0</v>
      </c>
      <c r="T199" s="423" t="e">
        <f t="shared" si="87"/>
        <v>#DIV/0!</v>
      </c>
      <c r="U199" s="423" t="e">
        <f>Q199/P199</f>
        <v>#DIV/0!</v>
      </c>
      <c r="V199" s="423" t="e">
        <f t="shared" si="75"/>
        <v>#DIV/0!</v>
      </c>
      <c r="W199" s="423" t="e">
        <f t="shared" si="76"/>
        <v>#DIV/0!</v>
      </c>
      <c r="X199" s="4"/>
    </row>
    <row r="200" spans="1:24" ht="12.75">
      <c r="A200" s="21" t="s">
        <v>264</v>
      </c>
      <c r="B200" s="21">
        <v>1</v>
      </c>
      <c r="C200" s="21"/>
      <c r="D200" s="21">
        <v>3</v>
      </c>
      <c r="E200" s="21"/>
      <c r="F200" s="21">
        <v>5</v>
      </c>
      <c r="G200" s="21"/>
      <c r="H200" s="21"/>
      <c r="I200" s="21"/>
      <c r="J200" s="311" t="s">
        <v>523</v>
      </c>
      <c r="K200" s="28">
        <v>3811</v>
      </c>
      <c r="L200" s="28" t="s">
        <v>232</v>
      </c>
      <c r="M200" s="28"/>
      <c r="N200" s="31">
        <v>3000</v>
      </c>
      <c r="O200" s="31">
        <v>5000</v>
      </c>
      <c r="P200" s="31">
        <v>5000</v>
      </c>
      <c r="Q200" s="342">
        <v>5000</v>
      </c>
      <c r="R200" s="31">
        <v>5000</v>
      </c>
      <c r="S200" s="31">
        <v>5000</v>
      </c>
      <c r="T200" s="423">
        <f t="shared" si="87"/>
        <v>1.6666666666666667</v>
      </c>
      <c r="U200" s="423">
        <f>Q200/P200</f>
        <v>1</v>
      </c>
      <c r="V200" s="423">
        <f t="shared" si="75"/>
        <v>1</v>
      </c>
      <c r="W200" s="423">
        <f t="shared" si="76"/>
        <v>1</v>
      </c>
      <c r="X200" s="4"/>
    </row>
    <row r="201" spans="1:24" ht="13.5" thickBot="1">
      <c r="A201" s="21" t="s">
        <v>264</v>
      </c>
      <c r="B201" s="21">
        <v>1</v>
      </c>
      <c r="C201" s="21"/>
      <c r="D201" s="21">
        <v>3</v>
      </c>
      <c r="E201" s="21"/>
      <c r="F201" s="21">
        <v>5</v>
      </c>
      <c r="G201" s="21"/>
      <c r="H201" s="21"/>
      <c r="I201" s="21"/>
      <c r="J201" s="311" t="s">
        <v>523</v>
      </c>
      <c r="K201" s="28">
        <v>3811</v>
      </c>
      <c r="L201" s="28" t="s">
        <v>510</v>
      </c>
      <c r="M201" s="28"/>
      <c r="N201" s="31">
        <v>1000</v>
      </c>
      <c r="O201" s="31">
        <v>5000</v>
      </c>
      <c r="P201" s="31">
        <v>5000</v>
      </c>
      <c r="Q201" s="342">
        <v>5000</v>
      </c>
      <c r="R201" s="31">
        <v>5000</v>
      </c>
      <c r="S201" s="31">
        <v>5000</v>
      </c>
      <c r="T201" s="423">
        <f t="shared" si="87"/>
        <v>5</v>
      </c>
      <c r="U201" s="423">
        <f>Q201/P201</f>
        <v>1</v>
      </c>
      <c r="V201" s="423">
        <f t="shared" si="75"/>
        <v>1</v>
      </c>
      <c r="W201" s="423">
        <f t="shared" si="76"/>
        <v>1</v>
      </c>
      <c r="X201" s="4"/>
    </row>
    <row r="202" spans="1:24" ht="13.5" hidden="1" thickBot="1">
      <c r="A202" s="21" t="s">
        <v>264</v>
      </c>
      <c r="B202" s="21">
        <v>1</v>
      </c>
      <c r="C202" s="21"/>
      <c r="D202" s="21">
        <v>3</v>
      </c>
      <c r="E202" s="21"/>
      <c r="F202" s="21">
        <v>5</v>
      </c>
      <c r="G202" s="21"/>
      <c r="H202" s="21"/>
      <c r="I202" s="21"/>
      <c r="J202" s="311" t="s">
        <v>523</v>
      </c>
      <c r="K202" s="28">
        <v>51</v>
      </c>
      <c r="L202" s="28" t="s">
        <v>524</v>
      </c>
      <c r="M202" s="28"/>
      <c r="N202" s="31">
        <f>N203</f>
        <v>0</v>
      </c>
      <c r="O202" s="31">
        <f aca="true" t="shared" si="88" ref="O202:W203">O203</f>
        <v>0</v>
      </c>
      <c r="P202" s="31">
        <f t="shared" si="88"/>
        <v>0</v>
      </c>
      <c r="Q202" s="342">
        <f t="shared" si="88"/>
        <v>0</v>
      </c>
      <c r="R202" s="31">
        <f t="shared" si="88"/>
        <v>0</v>
      </c>
      <c r="S202" s="31">
        <f t="shared" si="88"/>
        <v>0</v>
      </c>
      <c r="T202" s="423" t="e">
        <f t="shared" si="87"/>
        <v>#DIV/0!</v>
      </c>
      <c r="U202" s="423">
        <f t="shared" si="88"/>
        <v>0</v>
      </c>
      <c r="V202" s="423">
        <f t="shared" si="88"/>
        <v>0</v>
      </c>
      <c r="W202" s="423">
        <f t="shared" si="88"/>
        <v>0</v>
      </c>
      <c r="X202" s="4"/>
    </row>
    <row r="203" spans="1:24" ht="13.5" hidden="1" thickBot="1">
      <c r="A203" s="21" t="s">
        <v>264</v>
      </c>
      <c r="B203" s="21">
        <v>1</v>
      </c>
      <c r="C203" s="21"/>
      <c r="D203" s="21">
        <v>3</v>
      </c>
      <c r="E203" s="21"/>
      <c r="F203" s="21">
        <v>5</v>
      </c>
      <c r="G203" s="21"/>
      <c r="H203" s="21"/>
      <c r="I203" s="21"/>
      <c r="J203" s="311" t="s">
        <v>523</v>
      </c>
      <c r="K203" s="25">
        <v>514</v>
      </c>
      <c r="L203" s="25" t="s">
        <v>178</v>
      </c>
      <c r="M203" s="25"/>
      <c r="N203" s="53">
        <f>N204</f>
        <v>0</v>
      </c>
      <c r="O203" s="53">
        <f t="shared" si="88"/>
        <v>0</v>
      </c>
      <c r="P203" s="53">
        <f t="shared" si="88"/>
        <v>0</v>
      </c>
      <c r="Q203" s="342">
        <f t="shared" si="88"/>
        <v>0</v>
      </c>
      <c r="R203" s="53">
        <f t="shared" si="88"/>
        <v>0</v>
      </c>
      <c r="S203" s="53">
        <f t="shared" si="88"/>
        <v>0</v>
      </c>
      <c r="T203" s="423" t="e">
        <f t="shared" si="87"/>
        <v>#DIV/0!</v>
      </c>
      <c r="U203" s="423">
        <f t="shared" si="88"/>
        <v>0</v>
      </c>
      <c r="V203" s="423">
        <f t="shared" si="88"/>
        <v>0</v>
      </c>
      <c r="W203" s="423">
        <f t="shared" si="88"/>
        <v>0</v>
      </c>
      <c r="X203" s="4"/>
    </row>
    <row r="204" spans="1:24" ht="13.5" hidden="1" thickBot="1">
      <c r="A204" s="21" t="s">
        <v>264</v>
      </c>
      <c r="B204" s="21">
        <v>1</v>
      </c>
      <c r="C204" s="21"/>
      <c r="D204" s="21">
        <v>3</v>
      </c>
      <c r="E204" s="21"/>
      <c r="F204" s="21">
        <v>5</v>
      </c>
      <c r="G204" s="21"/>
      <c r="H204" s="21"/>
      <c r="I204" s="21"/>
      <c r="J204" s="311" t="s">
        <v>523</v>
      </c>
      <c r="K204" s="99">
        <v>5141</v>
      </c>
      <c r="L204" s="99" t="s">
        <v>179</v>
      </c>
      <c r="M204" s="99"/>
      <c r="N204" s="100">
        <v>0</v>
      </c>
      <c r="O204" s="100">
        <v>0</v>
      </c>
      <c r="P204" s="100">
        <v>0</v>
      </c>
      <c r="Q204" s="361">
        <v>0</v>
      </c>
      <c r="R204" s="100">
        <v>0</v>
      </c>
      <c r="S204" s="100">
        <v>0</v>
      </c>
      <c r="T204" s="423" t="e">
        <f t="shared" si="87"/>
        <v>#DIV/0!</v>
      </c>
      <c r="U204" s="434">
        <v>0</v>
      </c>
      <c r="V204" s="434">
        <v>0</v>
      </c>
      <c r="W204" s="434">
        <v>0</v>
      </c>
      <c r="X204" s="4"/>
    </row>
    <row r="205" spans="1:24" ht="12.75">
      <c r="A205" s="57"/>
      <c r="B205" s="57"/>
      <c r="C205" s="13"/>
      <c r="D205" s="57"/>
      <c r="E205" s="57"/>
      <c r="F205" s="13"/>
      <c r="G205" s="13"/>
      <c r="H205" s="13"/>
      <c r="I205" s="13"/>
      <c r="J205" s="13"/>
      <c r="K205" s="101"/>
      <c r="L205" s="101" t="s">
        <v>126</v>
      </c>
      <c r="M205" s="101"/>
      <c r="N205" s="102">
        <f aca="true" t="shared" si="89" ref="N205:S205">N132</f>
        <v>1163692</v>
      </c>
      <c r="O205" s="102">
        <f>O132</f>
        <v>1266500</v>
      </c>
      <c r="P205" s="102">
        <f t="shared" si="89"/>
        <v>1567700</v>
      </c>
      <c r="Q205" s="362">
        <f t="shared" si="89"/>
        <v>1370000</v>
      </c>
      <c r="R205" s="102">
        <f>R132</f>
        <v>1201500</v>
      </c>
      <c r="S205" s="102">
        <f t="shared" si="89"/>
        <v>1201500</v>
      </c>
      <c r="T205" s="435">
        <f>P205/N205</f>
        <v>1.347177775562606</v>
      </c>
      <c r="U205" s="435">
        <f>Q205/P205</f>
        <v>0.8738916884608025</v>
      </c>
      <c r="V205" s="435">
        <f>R205/Q205</f>
        <v>0.877007299270073</v>
      </c>
      <c r="W205" s="435">
        <f>S205/R205</f>
        <v>1</v>
      </c>
      <c r="X205" s="4"/>
    </row>
    <row r="206" spans="1:24" ht="12.75">
      <c r="A206" s="21"/>
      <c r="B206" s="21"/>
      <c r="C206" s="4"/>
      <c r="D206" s="21"/>
      <c r="E206" s="21"/>
      <c r="F206" s="4"/>
      <c r="G206" s="4"/>
      <c r="H206" s="4"/>
      <c r="I206" s="4"/>
      <c r="J206" s="4"/>
      <c r="K206" s="49"/>
      <c r="L206" s="49"/>
      <c r="M206" s="49"/>
      <c r="N206" s="50"/>
      <c r="O206" s="50"/>
      <c r="P206" s="50"/>
      <c r="Q206" s="347"/>
      <c r="R206" s="50"/>
      <c r="S206" s="50"/>
      <c r="T206" s="426"/>
      <c r="U206" s="426"/>
      <c r="V206" s="426"/>
      <c r="W206" s="426"/>
      <c r="X206" s="4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69" t="s">
        <v>272</v>
      </c>
      <c r="L207" s="484" t="s">
        <v>277</v>
      </c>
      <c r="M207" s="488"/>
      <c r="N207" s="70"/>
      <c r="O207" s="70"/>
      <c r="P207" s="70"/>
      <c r="Q207" s="351"/>
      <c r="R207" s="70"/>
      <c r="S207" s="70"/>
      <c r="T207" s="429"/>
      <c r="U207" s="429"/>
      <c r="V207" s="429"/>
      <c r="W207" s="429"/>
      <c r="X207" s="4"/>
    </row>
    <row r="208" spans="1:24" ht="12.75">
      <c r="A208" s="22" t="s">
        <v>267</v>
      </c>
      <c r="B208" s="10"/>
      <c r="C208" s="10"/>
      <c r="D208" s="10"/>
      <c r="E208" s="10"/>
      <c r="F208" s="10"/>
      <c r="G208" s="10"/>
      <c r="H208" s="10"/>
      <c r="I208" s="10"/>
      <c r="J208" s="10">
        <v>112</v>
      </c>
      <c r="K208" s="67" t="s">
        <v>273</v>
      </c>
      <c r="L208" s="67" t="s">
        <v>268</v>
      </c>
      <c r="M208" s="67"/>
      <c r="N208" s="23"/>
      <c r="O208" s="23"/>
      <c r="P208" s="23"/>
      <c r="Q208" s="348"/>
      <c r="R208" s="23"/>
      <c r="S208" s="23"/>
      <c r="T208" s="419"/>
      <c r="U208" s="419"/>
      <c r="V208" s="419"/>
      <c r="W208" s="419"/>
      <c r="X208" s="4"/>
    </row>
    <row r="209" spans="1:24" ht="12.75">
      <c r="A209" s="104" t="s">
        <v>269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5">
        <v>3</v>
      </c>
      <c r="L209" s="105" t="s">
        <v>3</v>
      </c>
      <c r="M209" s="105"/>
      <c r="N209" s="96">
        <f>N210</f>
        <v>0</v>
      </c>
      <c r="O209" s="96">
        <f aca="true" t="shared" si="90" ref="O209:S211">O210</f>
        <v>40000</v>
      </c>
      <c r="P209" s="96">
        <f t="shared" si="90"/>
        <v>15000</v>
      </c>
      <c r="Q209" s="363">
        <f t="shared" si="90"/>
        <v>100000</v>
      </c>
      <c r="R209" s="96">
        <f t="shared" si="90"/>
        <v>30000</v>
      </c>
      <c r="S209" s="96">
        <f t="shared" si="90"/>
        <v>30000</v>
      </c>
      <c r="T209" s="436" t="e">
        <f>P209/N209</f>
        <v>#DIV/0!</v>
      </c>
      <c r="U209" s="436">
        <f>Q209/P209</f>
        <v>6.666666666666667</v>
      </c>
      <c r="V209" s="436">
        <f aca="true" t="shared" si="91" ref="V209:W213">R209/Q209</f>
        <v>0.3</v>
      </c>
      <c r="W209" s="436">
        <f t="shared" si="91"/>
        <v>1</v>
      </c>
      <c r="X209" s="4"/>
    </row>
    <row r="210" spans="1:24" ht="12.75">
      <c r="A210" s="104" t="s">
        <v>269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6">
        <v>32</v>
      </c>
      <c r="L210" s="107" t="s">
        <v>8</v>
      </c>
      <c r="M210" s="108"/>
      <c r="N210" s="109">
        <f>N211</f>
        <v>0</v>
      </c>
      <c r="O210" s="109">
        <f t="shared" si="90"/>
        <v>40000</v>
      </c>
      <c r="P210" s="109">
        <f t="shared" si="90"/>
        <v>15000</v>
      </c>
      <c r="Q210" s="363">
        <f t="shared" si="90"/>
        <v>100000</v>
      </c>
      <c r="R210" s="109">
        <f t="shared" si="90"/>
        <v>30000</v>
      </c>
      <c r="S210" s="109">
        <f t="shared" si="90"/>
        <v>30000</v>
      </c>
      <c r="T210" s="436" t="e">
        <f>P210/N210</f>
        <v>#DIV/0!</v>
      </c>
      <c r="U210" s="436">
        <f>Q210/P210</f>
        <v>6.666666666666667</v>
      </c>
      <c r="V210" s="436">
        <f t="shared" si="91"/>
        <v>0.3</v>
      </c>
      <c r="W210" s="436">
        <f t="shared" si="91"/>
        <v>1</v>
      </c>
      <c r="X210" s="4"/>
    </row>
    <row r="211" spans="1:24" ht="12.75">
      <c r="A211" s="104" t="s">
        <v>269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20">
        <v>323</v>
      </c>
      <c r="L211" s="120" t="s">
        <v>10</v>
      </c>
      <c r="M211" s="120"/>
      <c r="N211" s="289">
        <f>N212</f>
        <v>0</v>
      </c>
      <c r="O211" s="289">
        <f t="shared" si="90"/>
        <v>40000</v>
      </c>
      <c r="P211" s="289">
        <f t="shared" si="90"/>
        <v>15000</v>
      </c>
      <c r="Q211" s="364">
        <f t="shared" si="90"/>
        <v>100000</v>
      </c>
      <c r="R211" s="289">
        <f t="shared" si="90"/>
        <v>30000</v>
      </c>
      <c r="S211" s="289">
        <f t="shared" si="90"/>
        <v>30000</v>
      </c>
      <c r="T211" s="436" t="e">
        <f>P211/N211</f>
        <v>#DIV/0!</v>
      </c>
      <c r="U211" s="436">
        <f>Q211/P211</f>
        <v>6.666666666666667</v>
      </c>
      <c r="V211" s="436">
        <f t="shared" si="91"/>
        <v>0.3</v>
      </c>
      <c r="W211" s="436">
        <f t="shared" si="91"/>
        <v>1</v>
      </c>
      <c r="X211" s="4"/>
    </row>
    <row r="212" spans="1:24" ht="13.5" thickBot="1">
      <c r="A212" s="104" t="s">
        <v>269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6">
        <v>3232</v>
      </c>
      <c r="L212" s="472" t="s">
        <v>219</v>
      </c>
      <c r="M212" s="479"/>
      <c r="N212" s="35">
        <v>0</v>
      </c>
      <c r="O212" s="109">
        <v>40000</v>
      </c>
      <c r="P212" s="109">
        <v>15000</v>
      </c>
      <c r="Q212" s="363">
        <v>100000</v>
      </c>
      <c r="R212" s="109">
        <v>30000</v>
      </c>
      <c r="S212" s="109">
        <v>30000</v>
      </c>
      <c r="T212" s="436" t="e">
        <f>P212/N212</f>
        <v>#DIV/0!</v>
      </c>
      <c r="U212" s="436">
        <f>Q212/P212</f>
        <v>6.666666666666667</v>
      </c>
      <c r="V212" s="436">
        <f t="shared" si="91"/>
        <v>0.3</v>
      </c>
      <c r="W212" s="436">
        <f t="shared" si="91"/>
        <v>1</v>
      </c>
      <c r="X212" s="4"/>
    </row>
    <row r="213" spans="1:2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01"/>
      <c r="L213" s="101" t="s">
        <v>126</v>
      </c>
      <c r="M213" s="101"/>
      <c r="N213" s="102">
        <f aca="true" t="shared" si="92" ref="N213:S213">N209</f>
        <v>0</v>
      </c>
      <c r="O213" s="102">
        <f>O209</f>
        <v>40000</v>
      </c>
      <c r="P213" s="102">
        <f t="shared" si="92"/>
        <v>15000</v>
      </c>
      <c r="Q213" s="362">
        <f t="shared" si="92"/>
        <v>100000</v>
      </c>
      <c r="R213" s="102">
        <f>R209</f>
        <v>30000</v>
      </c>
      <c r="S213" s="102">
        <f t="shared" si="92"/>
        <v>30000</v>
      </c>
      <c r="T213" s="435" t="e">
        <f>P213/N213</f>
        <v>#DIV/0!</v>
      </c>
      <c r="U213" s="435">
        <f>Q213/P213</f>
        <v>6.666666666666667</v>
      </c>
      <c r="V213" s="435">
        <f t="shared" si="91"/>
        <v>0.3</v>
      </c>
      <c r="W213" s="435">
        <f t="shared" si="91"/>
        <v>1</v>
      </c>
      <c r="X213" s="4"/>
    </row>
    <row r="214" spans="1:2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3"/>
      <c r="L214" s="113"/>
      <c r="M214" s="113"/>
      <c r="N214" s="114"/>
      <c r="O214" s="114"/>
      <c r="P214" s="115"/>
      <c r="Q214" s="365"/>
      <c r="R214" s="115"/>
      <c r="S214" s="115"/>
      <c r="T214" s="438"/>
      <c r="U214" s="438"/>
      <c r="V214" s="438"/>
      <c r="W214" s="438"/>
      <c r="X214" s="4"/>
    </row>
    <row r="215" spans="1:24" ht="12.75">
      <c r="A215" s="22" t="s">
        <v>271</v>
      </c>
      <c r="B215" s="10"/>
      <c r="C215" s="10"/>
      <c r="D215" s="10"/>
      <c r="E215" s="10"/>
      <c r="F215" s="10"/>
      <c r="G215" s="10"/>
      <c r="H215" s="10"/>
      <c r="I215" s="10"/>
      <c r="J215" s="10">
        <v>112</v>
      </c>
      <c r="K215" s="67" t="s">
        <v>28</v>
      </c>
      <c r="L215" s="67" t="s">
        <v>115</v>
      </c>
      <c r="M215" s="67"/>
      <c r="N215" s="23"/>
      <c r="O215" s="23"/>
      <c r="P215" s="23"/>
      <c r="Q215" s="348"/>
      <c r="R215" s="23"/>
      <c r="S215" s="23"/>
      <c r="T215" s="419"/>
      <c r="U215" s="419"/>
      <c r="V215" s="419"/>
      <c r="W215" s="419"/>
      <c r="X215" s="4"/>
    </row>
    <row r="216" spans="1:24" ht="12.75">
      <c r="A216" s="104" t="s">
        <v>271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105">
        <v>3</v>
      </c>
      <c r="L216" s="105" t="s">
        <v>3</v>
      </c>
      <c r="M216" s="105"/>
      <c r="N216" s="27">
        <f>N217</f>
        <v>0</v>
      </c>
      <c r="O216" s="27">
        <f aca="true" t="shared" si="93" ref="O216:S218">O217</f>
        <v>5000</v>
      </c>
      <c r="P216" s="27">
        <f t="shared" si="93"/>
        <v>10000</v>
      </c>
      <c r="Q216" s="364">
        <f t="shared" si="93"/>
        <v>5000</v>
      </c>
      <c r="R216" s="27">
        <f t="shared" si="93"/>
        <v>5000</v>
      </c>
      <c r="S216" s="96">
        <f t="shared" si="93"/>
        <v>5000</v>
      </c>
      <c r="T216" s="436" t="e">
        <f>P216/N216</f>
        <v>#DIV/0!</v>
      </c>
      <c r="U216" s="436">
        <f>Q216/P216</f>
        <v>0.5</v>
      </c>
      <c r="V216" s="436">
        <f aca="true" t="shared" si="94" ref="V216:W220">R216/Q216</f>
        <v>1</v>
      </c>
      <c r="W216" s="436">
        <f t="shared" si="94"/>
        <v>1</v>
      </c>
      <c r="X216" s="4"/>
    </row>
    <row r="217" spans="1:24" ht="12.75">
      <c r="A217" s="104" t="s">
        <v>271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106">
        <v>38</v>
      </c>
      <c r="L217" s="107" t="s">
        <v>116</v>
      </c>
      <c r="M217" s="116"/>
      <c r="N217" s="35">
        <f>N218</f>
        <v>0</v>
      </c>
      <c r="O217" s="35">
        <f t="shared" si="93"/>
        <v>5000</v>
      </c>
      <c r="P217" s="35">
        <f t="shared" si="93"/>
        <v>10000</v>
      </c>
      <c r="Q217" s="364">
        <f t="shared" si="93"/>
        <v>5000</v>
      </c>
      <c r="R217" s="35">
        <f t="shared" si="93"/>
        <v>5000</v>
      </c>
      <c r="S217" s="35">
        <f t="shared" si="93"/>
        <v>5000</v>
      </c>
      <c r="T217" s="436" t="e">
        <f>P217/N217</f>
        <v>#DIV/0!</v>
      </c>
      <c r="U217" s="436">
        <f>Q217/P217</f>
        <v>0.5</v>
      </c>
      <c r="V217" s="436">
        <f t="shared" si="94"/>
        <v>1</v>
      </c>
      <c r="W217" s="436">
        <f t="shared" si="94"/>
        <v>1</v>
      </c>
      <c r="X217" s="4"/>
    </row>
    <row r="218" spans="1:24" ht="12.75">
      <c r="A218" s="104" t="s">
        <v>271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120">
        <v>383</v>
      </c>
      <c r="L218" s="497" t="s">
        <v>270</v>
      </c>
      <c r="M218" s="502"/>
      <c r="N218" s="289">
        <f>N219</f>
        <v>0</v>
      </c>
      <c r="O218" s="289">
        <f t="shared" si="93"/>
        <v>5000</v>
      </c>
      <c r="P218" s="289">
        <f t="shared" si="93"/>
        <v>10000</v>
      </c>
      <c r="Q218" s="364">
        <f t="shared" si="93"/>
        <v>5000</v>
      </c>
      <c r="R218" s="289">
        <f t="shared" si="93"/>
        <v>5000</v>
      </c>
      <c r="S218" s="289">
        <f t="shared" si="93"/>
        <v>5000</v>
      </c>
      <c r="T218" s="436" t="e">
        <f>P218/N218</f>
        <v>#DIV/0!</v>
      </c>
      <c r="U218" s="436">
        <f>Q218/P218</f>
        <v>0.5</v>
      </c>
      <c r="V218" s="436">
        <f t="shared" si="94"/>
        <v>1</v>
      </c>
      <c r="W218" s="436">
        <f t="shared" si="94"/>
        <v>1</v>
      </c>
      <c r="X218" s="4"/>
    </row>
    <row r="219" spans="1:24" ht="13.5" thickBot="1">
      <c r="A219" s="104" t="s">
        <v>271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106">
        <v>3831</v>
      </c>
      <c r="L219" s="106" t="s">
        <v>115</v>
      </c>
      <c r="M219" s="106"/>
      <c r="N219" s="35">
        <v>0</v>
      </c>
      <c r="O219" s="109">
        <v>5000</v>
      </c>
      <c r="P219" s="109">
        <v>10000</v>
      </c>
      <c r="Q219" s="363">
        <v>5000</v>
      </c>
      <c r="R219" s="109">
        <v>5000</v>
      </c>
      <c r="S219" s="109">
        <v>5000</v>
      </c>
      <c r="T219" s="436" t="e">
        <f>P219/N219</f>
        <v>#DIV/0!</v>
      </c>
      <c r="U219" s="436">
        <f>Q219/P219</f>
        <v>0.5</v>
      </c>
      <c r="V219" s="436">
        <f t="shared" si="94"/>
        <v>1</v>
      </c>
      <c r="W219" s="436">
        <f t="shared" si="94"/>
        <v>1</v>
      </c>
      <c r="X219" s="4"/>
    </row>
    <row r="220" spans="1:2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01"/>
      <c r="L220" s="101" t="s">
        <v>126</v>
      </c>
      <c r="M220" s="101"/>
      <c r="N220" s="102">
        <f aca="true" t="shared" si="95" ref="N220:S220">N216</f>
        <v>0</v>
      </c>
      <c r="O220" s="102">
        <f>O216</f>
        <v>5000</v>
      </c>
      <c r="P220" s="102">
        <f t="shared" si="95"/>
        <v>10000</v>
      </c>
      <c r="Q220" s="362">
        <f t="shared" si="95"/>
        <v>5000</v>
      </c>
      <c r="R220" s="102">
        <f>R216</f>
        <v>5000</v>
      </c>
      <c r="S220" s="102">
        <f t="shared" si="95"/>
        <v>5000</v>
      </c>
      <c r="T220" s="435" t="e">
        <f>P220/N220</f>
        <v>#DIV/0!</v>
      </c>
      <c r="U220" s="435">
        <f>Q220/P220</f>
        <v>0.5</v>
      </c>
      <c r="V220" s="435">
        <f t="shared" si="94"/>
        <v>1</v>
      </c>
      <c r="W220" s="435">
        <f t="shared" si="94"/>
        <v>1</v>
      </c>
      <c r="X220" s="4"/>
    </row>
    <row r="221" spans="1:2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82"/>
      <c r="L221" s="4"/>
      <c r="M221" s="4"/>
      <c r="N221" s="117"/>
      <c r="O221" s="117"/>
      <c r="P221" s="117"/>
      <c r="Q221" s="366"/>
      <c r="R221" s="117"/>
      <c r="S221" s="117"/>
      <c r="T221" s="439"/>
      <c r="U221" s="439"/>
      <c r="V221" s="439"/>
      <c r="W221" s="439"/>
      <c r="X221" s="4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67" t="s">
        <v>274</v>
      </c>
      <c r="L222" s="67" t="s">
        <v>511</v>
      </c>
      <c r="M222" s="67"/>
      <c r="N222" s="23"/>
      <c r="O222" s="23"/>
      <c r="P222" s="23"/>
      <c r="Q222" s="348"/>
      <c r="R222" s="23"/>
      <c r="S222" s="23"/>
      <c r="T222" s="419"/>
      <c r="U222" s="419"/>
      <c r="V222" s="419"/>
      <c r="W222" s="419"/>
      <c r="X222" s="4"/>
    </row>
    <row r="223" spans="1:24" ht="12.75">
      <c r="A223" s="22" t="s">
        <v>275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67" t="s">
        <v>335</v>
      </c>
      <c r="L223" s="10"/>
      <c r="M223" s="10"/>
      <c r="N223" s="23"/>
      <c r="O223" s="23"/>
      <c r="P223" s="23"/>
      <c r="Q223" s="348"/>
      <c r="R223" s="23"/>
      <c r="S223" s="23"/>
      <c r="T223" s="419"/>
      <c r="U223" s="419"/>
      <c r="V223" s="419"/>
      <c r="W223" s="419"/>
      <c r="X223" s="4"/>
    </row>
    <row r="224" spans="1:24" ht="12.75">
      <c r="A224" s="21" t="s">
        <v>276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5">
        <v>4</v>
      </c>
      <c r="L224" s="105" t="s">
        <v>4</v>
      </c>
      <c r="M224" s="105"/>
      <c r="N224" s="27">
        <f aca="true" t="shared" si="96" ref="N224:S224">N225</f>
        <v>45164</v>
      </c>
      <c r="O224" s="27">
        <f t="shared" si="96"/>
        <v>95000</v>
      </c>
      <c r="P224" s="27">
        <f t="shared" si="96"/>
        <v>115000</v>
      </c>
      <c r="Q224" s="363">
        <f t="shared" si="96"/>
        <v>55000</v>
      </c>
      <c r="R224" s="96">
        <f t="shared" si="96"/>
        <v>21000</v>
      </c>
      <c r="S224" s="96">
        <f t="shared" si="96"/>
        <v>21000</v>
      </c>
      <c r="T224" s="436">
        <f>P224/N224</f>
        <v>2.5462757948808785</v>
      </c>
      <c r="U224" s="436">
        <f>Q224/P224</f>
        <v>0.4782608695652174</v>
      </c>
      <c r="V224" s="436">
        <f aca="true" t="shared" si="97" ref="V224:W233">R224/Q224</f>
        <v>0.38181818181818183</v>
      </c>
      <c r="W224" s="436">
        <f t="shared" si="97"/>
        <v>1</v>
      </c>
      <c r="X224" s="4"/>
    </row>
    <row r="225" spans="1:24" ht="12.75">
      <c r="A225" s="21" t="s">
        <v>276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6">
        <v>42</v>
      </c>
      <c r="L225" s="106" t="s">
        <v>53</v>
      </c>
      <c r="M225" s="106"/>
      <c r="N225" s="109">
        <f aca="true" t="shared" si="98" ref="N225:S225">N226+N228+N232</f>
        <v>45164</v>
      </c>
      <c r="O225" s="109">
        <f>O226+O228+O232</f>
        <v>95000</v>
      </c>
      <c r="P225" s="109">
        <f t="shared" si="98"/>
        <v>115000</v>
      </c>
      <c r="Q225" s="363">
        <f t="shared" si="98"/>
        <v>55000</v>
      </c>
      <c r="R225" s="109">
        <f>R226+R228+R232</f>
        <v>21000</v>
      </c>
      <c r="S225" s="109">
        <f t="shared" si="98"/>
        <v>21000</v>
      </c>
      <c r="T225" s="436">
        <f aca="true" t="shared" si="99" ref="T225:T233">P225/N225</f>
        <v>2.5462757948808785</v>
      </c>
      <c r="U225" s="436">
        <f aca="true" t="shared" si="100" ref="U225:U233">Q225/P225</f>
        <v>0.4782608695652174</v>
      </c>
      <c r="V225" s="436">
        <f t="shared" si="97"/>
        <v>0.38181818181818183</v>
      </c>
      <c r="W225" s="436">
        <f t="shared" si="97"/>
        <v>1</v>
      </c>
      <c r="X225" s="4"/>
    </row>
    <row r="226" spans="1:24" ht="12.75">
      <c r="A226" s="21" t="s">
        <v>276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20">
        <v>421</v>
      </c>
      <c r="L226" s="497" t="s">
        <v>16</v>
      </c>
      <c r="M226" s="502"/>
      <c r="N226" s="286">
        <f aca="true" t="shared" si="101" ref="N226:S226">N227</f>
        <v>0</v>
      </c>
      <c r="O226" s="286">
        <f t="shared" si="101"/>
        <v>10000</v>
      </c>
      <c r="P226" s="286">
        <f t="shared" si="101"/>
        <v>10000</v>
      </c>
      <c r="Q226" s="363">
        <f t="shared" si="101"/>
        <v>10000</v>
      </c>
      <c r="R226" s="286">
        <f t="shared" si="101"/>
        <v>10000</v>
      </c>
      <c r="S226" s="286">
        <f t="shared" si="101"/>
        <v>10000</v>
      </c>
      <c r="T226" s="436" t="e">
        <f t="shared" si="99"/>
        <v>#DIV/0!</v>
      </c>
      <c r="U226" s="436">
        <f t="shared" si="100"/>
        <v>1</v>
      </c>
      <c r="V226" s="436">
        <f t="shared" si="97"/>
        <v>1</v>
      </c>
      <c r="W226" s="436">
        <f t="shared" si="97"/>
        <v>1</v>
      </c>
      <c r="X226" s="4"/>
    </row>
    <row r="227" spans="1:24" ht="12.75">
      <c r="A227" s="21" t="s">
        <v>276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6">
        <v>4214</v>
      </c>
      <c r="L227" s="472" t="s">
        <v>280</v>
      </c>
      <c r="M227" s="479"/>
      <c r="N227" s="109">
        <v>0</v>
      </c>
      <c r="O227" s="109">
        <v>10000</v>
      </c>
      <c r="P227" s="109">
        <v>10000</v>
      </c>
      <c r="Q227" s="363">
        <v>10000</v>
      </c>
      <c r="R227" s="109">
        <v>10000</v>
      </c>
      <c r="S227" s="109">
        <v>10000</v>
      </c>
      <c r="T227" s="436" t="e">
        <f t="shared" si="99"/>
        <v>#DIV/0!</v>
      </c>
      <c r="U227" s="436">
        <f t="shared" si="100"/>
        <v>1</v>
      </c>
      <c r="V227" s="436">
        <f t="shared" si="97"/>
        <v>1</v>
      </c>
      <c r="W227" s="436">
        <f t="shared" si="97"/>
        <v>1</v>
      </c>
      <c r="X227" s="4"/>
    </row>
    <row r="228" spans="1:24" ht="12.75">
      <c r="A228" s="21" t="s">
        <v>276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20">
        <v>422</v>
      </c>
      <c r="L228" s="497" t="s">
        <v>278</v>
      </c>
      <c r="M228" s="502"/>
      <c r="N228" s="286">
        <f aca="true" t="shared" si="102" ref="N228:S228">N229+N230+N231</f>
        <v>18290</v>
      </c>
      <c r="O228" s="286">
        <f>O229+O230+O231</f>
        <v>35000</v>
      </c>
      <c r="P228" s="286">
        <f t="shared" si="102"/>
        <v>55000</v>
      </c>
      <c r="Q228" s="363">
        <f t="shared" si="102"/>
        <v>35000</v>
      </c>
      <c r="R228" s="286">
        <f>R229+R230+R231</f>
        <v>6000</v>
      </c>
      <c r="S228" s="286">
        <f t="shared" si="102"/>
        <v>6000</v>
      </c>
      <c r="T228" s="436">
        <f t="shared" si="99"/>
        <v>3.0071077091306724</v>
      </c>
      <c r="U228" s="436">
        <f t="shared" si="100"/>
        <v>0.6363636363636364</v>
      </c>
      <c r="V228" s="436">
        <f t="shared" si="97"/>
        <v>0.17142857142857143</v>
      </c>
      <c r="W228" s="436">
        <f t="shared" si="97"/>
        <v>1</v>
      </c>
      <c r="X228" s="4"/>
    </row>
    <row r="229" spans="1:24" ht="12.75">
      <c r="A229" s="21" t="s">
        <v>276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6">
        <v>4221</v>
      </c>
      <c r="L229" s="472" t="s">
        <v>99</v>
      </c>
      <c r="M229" s="479"/>
      <c r="N229" s="109">
        <v>0</v>
      </c>
      <c r="O229" s="109">
        <v>20000</v>
      </c>
      <c r="P229" s="109">
        <v>20000</v>
      </c>
      <c r="Q229" s="363">
        <v>20000</v>
      </c>
      <c r="R229" s="109">
        <v>5000</v>
      </c>
      <c r="S229" s="109">
        <v>5000</v>
      </c>
      <c r="T229" s="436" t="e">
        <f t="shared" si="99"/>
        <v>#DIV/0!</v>
      </c>
      <c r="U229" s="436">
        <f t="shared" si="100"/>
        <v>1</v>
      </c>
      <c r="V229" s="436">
        <f t="shared" si="97"/>
        <v>0.25</v>
      </c>
      <c r="W229" s="436">
        <f t="shared" si="97"/>
        <v>1</v>
      </c>
      <c r="X229" s="4"/>
    </row>
    <row r="230" spans="1:24" ht="12.75">
      <c r="A230" s="21" t="s">
        <v>276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2">
        <v>4221</v>
      </c>
      <c r="L230" s="111" t="s">
        <v>98</v>
      </c>
      <c r="M230" s="112"/>
      <c r="N230" s="109">
        <v>18290</v>
      </c>
      <c r="O230" s="109">
        <v>15000</v>
      </c>
      <c r="P230" s="109">
        <v>25000</v>
      </c>
      <c r="Q230" s="363">
        <v>15000</v>
      </c>
      <c r="R230" s="109">
        <v>1000</v>
      </c>
      <c r="S230" s="109">
        <v>1000</v>
      </c>
      <c r="T230" s="436">
        <f t="shared" si="99"/>
        <v>1.366867140513942</v>
      </c>
      <c r="U230" s="436">
        <f t="shared" si="100"/>
        <v>0.6</v>
      </c>
      <c r="V230" s="436">
        <f t="shared" si="97"/>
        <v>0.06666666666666667</v>
      </c>
      <c r="W230" s="436">
        <f t="shared" si="97"/>
        <v>1</v>
      </c>
      <c r="X230" s="4"/>
    </row>
    <row r="231" spans="1:24" ht="12.75">
      <c r="A231" s="21" t="s">
        <v>276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2">
        <v>4227</v>
      </c>
      <c r="L231" s="111" t="s">
        <v>501</v>
      </c>
      <c r="M231" s="112"/>
      <c r="N231" s="109">
        <v>0</v>
      </c>
      <c r="O231" s="109">
        <v>0</v>
      </c>
      <c r="P231" s="109">
        <v>10000</v>
      </c>
      <c r="Q231" s="363">
        <v>0</v>
      </c>
      <c r="R231" s="109">
        <v>0</v>
      </c>
      <c r="S231" s="109">
        <v>0</v>
      </c>
      <c r="T231" s="436" t="e">
        <f t="shared" si="99"/>
        <v>#DIV/0!</v>
      </c>
      <c r="U231" s="436">
        <f t="shared" si="100"/>
        <v>0</v>
      </c>
      <c r="V231" s="436" t="e">
        <f t="shared" si="97"/>
        <v>#DIV/0!</v>
      </c>
      <c r="W231" s="436" t="e">
        <f t="shared" si="97"/>
        <v>#DIV/0!</v>
      </c>
      <c r="X231" s="4"/>
    </row>
    <row r="232" spans="1:24" ht="12.75">
      <c r="A232" s="21" t="s">
        <v>276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90">
        <v>426</v>
      </c>
      <c r="L232" s="497" t="s">
        <v>33</v>
      </c>
      <c r="M232" s="502"/>
      <c r="N232" s="286">
        <f aca="true" t="shared" si="103" ref="N232:S232">N233+N234</f>
        <v>26874</v>
      </c>
      <c r="O232" s="286">
        <f>O233+O234</f>
        <v>50000</v>
      </c>
      <c r="P232" s="286">
        <f t="shared" si="103"/>
        <v>50000</v>
      </c>
      <c r="Q232" s="363">
        <f t="shared" si="103"/>
        <v>10000</v>
      </c>
      <c r="R232" s="286">
        <f>R233+R234</f>
        <v>5000</v>
      </c>
      <c r="S232" s="286">
        <f t="shared" si="103"/>
        <v>5000</v>
      </c>
      <c r="T232" s="436">
        <f t="shared" si="99"/>
        <v>1.8605343454640173</v>
      </c>
      <c r="U232" s="436">
        <f t="shared" si="100"/>
        <v>0.2</v>
      </c>
      <c r="V232" s="436">
        <f t="shared" si="97"/>
        <v>0.5</v>
      </c>
      <c r="W232" s="436">
        <f t="shared" si="97"/>
        <v>1</v>
      </c>
      <c r="X232" s="4"/>
    </row>
    <row r="233" spans="1:24" ht="13.5" thickBot="1">
      <c r="A233" s="21" t="s">
        <v>276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2">
        <v>4262</v>
      </c>
      <c r="L233" s="472" t="s">
        <v>279</v>
      </c>
      <c r="M233" s="473"/>
      <c r="N233" s="109">
        <v>26874</v>
      </c>
      <c r="O233" s="109">
        <v>50000</v>
      </c>
      <c r="P233" s="109">
        <v>50000</v>
      </c>
      <c r="Q233" s="363">
        <v>10000</v>
      </c>
      <c r="R233" s="109">
        <v>5000</v>
      </c>
      <c r="S233" s="109">
        <v>5000</v>
      </c>
      <c r="T233" s="436">
        <f t="shared" si="99"/>
        <v>1.8605343454640173</v>
      </c>
      <c r="U233" s="436">
        <f t="shared" si="100"/>
        <v>0.2</v>
      </c>
      <c r="V233" s="436">
        <f t="shared" si="97"/>
        <v>0.5</v>
      </c>
      <c r="W233" s="436">
        <f t="shared" si="97"/>
        <v>1</v>
      </c>
      <c r="X233" s="4"/>
    </row>
    <row r="234" spans="1:24" ht="13.5" hidden="1" thickBot="1">
      <c r="A234" s="21" t="s">
        <v>276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2">
        <v>4264</v>
      </c>
      <c r="L234" s="472" t="s">
        <v>100</v>
      </c>
      <c r="M234" s="473"/>
      <c r="N234" s="109">
        <v>0</v>
      </c>
      <c r="O234" s="109">
        <v>0</v>
      </c>
      <c r="P234" s="109">
        <v>0</v>
      </c>
      <c r="Q234" s="363">
        <v>0</v>
      </c>
      <c r="R234" s="109">
        <v>0</v>
      </c>
      <c r="S234" s="109">
        <v>0</v>
      </c>
      <c r="T234" s="436">
        <v>0</v>
      </c>
      <c r="U234" s="436">
        <v>0</v>
      </c>
      <c r="V234" s="436">
        <v>1</v>
      </c>
      <c r="W234" s="436">
        <v>2</v>
      </c>
      <c r="X234" s="4"/>
    </row>
    <row r="235" spans="1:2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01"/>
      <c r="L235" s="101" t="s">
        <v>126</v>
      </c>
      <c r="M235" s="101"/>
      <c r="N235" s="102">
        <f aca="true" t="shared" si="104" ref="N235:S235">N224</f>
        <v>45164</v>
      </c>
      <c r="O235" s="102">
        <f>O224</f>
        <v>95000</v>
      </c>
      <c r="P235" s="102">
        <f t="shared" si="104"/>
        <v>115000</v>
      </c>
      <c r="Q235" s="362">
        <f t="shared" si="104"/>
        <v>55000</v>
      </c>
      <c r="R235" s="102">
        <f>R224</f>
        <v>21000</v>
      </c>
      <c r="S235" s="102">
        <f t="shared" si="104"/>
        <v>21000</v>
      </c>
      <c r="T235" s="435">
        <f>P235/N235</f>
        <v>2.5462757948808785</v>
      </c>
      <c r="U235" s="435">
        <f>Q235/P235</f>
        <v>0.4782608695652174</v>
      </c>
      <c r="V235" s="435">
        <f>R235/Q235</f>
        <v>0.38181818181818183</v>
      </c>
      <c r="W235" s="435">
        <f>S235/R235</f>
        <v>1</v>
      </c>
      <c r="X235" s="4"/>
    </row>
    <row r="236" spans="1:2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8"/>
      <c r="L236" s="118"/>
      <c r="M236" s="118"/>
      <c r="N236" s="115"/>
      <c r="O236" s="115"/>
      <c r="P236" s="115"/>
      <c r="Q236" s="367"/>
      <c r="R236" s="115"/>
      <c r="S236" s="115"/>
      <c r="T236" s="438"/>
      <c r="U236" s="438"/>
      <c r="V236" s="438"/>
      <c r="W236" s="438"/>
      <c r="X236" s="4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67" t="s">
        <v>282</v>
      </c>
      <c r="L237" s="500" t="s">
        <v>281</v>
      </c>
      <c r="M237" s="500"/>
      <c r="N237" s="23"/>
      <c r="O237" s="23"/>
      <c r="P237" s="23"/>
      <c r="Q237" s="348"/>
      <c r="R237" s="23"/>
      <c r="S237" s="23"/>
      <c r="T237" s="419"/>
      <c r="U237" s="419"/>
      <c r="V237" s="419"/>
      <c r="W237" s="419"/>
      <c r="X237" s="4"/>
    </row>
    <row r="238" spans="1:24" ht="12.75">
      <c r="A238" s="22" t="s">
        <v>283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67" t="s">
        <v>28</v>
      </c>
      <c r="L238" s="22" t="s">
        <v>142</v>
      </c>
      <c r="M238" s="67"/>
      <c r="N238" s="23"/>
      <c r="O238" s="23"/>
      <c r="P238" s="23"/>
      <c r="Q238" s="348"/>
      <c r="R238" s="56"/>
      <c r="S238" s="56"/>
      <c r="T238" s="419"/>
      <c r="U238" s="419"/>
      <c r="V238" s="419"/>
      <c r="W238" s="419"/>
      <c r="X238" s="4"/>
    </row>
    <row r="239" spans="1:24" ht="12.75">
      <c r="A239" s="21" t="s">
        <v>284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19" t="s">
        <v>383</v>
      </c>
      <c r="K239" s="120">
        <v>3</v>
      </c>
      <c r="L239" s="120" t="s">
        <v>3</v>
      </c>
      <c r="M239" s="120"/>
      <c r="N239" s="27">
        <f aca="true" t="shared" si="105" ref="N239:S239">N240+N243</f>
        <v>0</v>
      </c>
      <c r="O239" s="27">
        <f t="shared" si="105"/>
        <v>40000</v>
      </c>
      <c r="P239" s="27">
        <f t="shared" si="105"/>
        <v>0</v>
      </c>
      <c r="Q239" s="364">
        <f t="shared" si="105"/>
        <v>30000</v>
      </c>
      <c r="R239" s="27">
        <f t="shared" si="105"/>
        <v>30000</v>
      </c>
      <c r="S239" s="27">
        <f t="shared" si="105"/>
        <v>30000</v>
      </c>
      <c r="T239" s="437" t="e">
        <f>P239/N239</f>
        <v>#DIV/0!</v>
      </c>
      <c r="U239" s="437" t="e">
        <f>Q239/P239</f>
        <v>#DIV/0!</v>
      </c>
      <c r="V239" s="437">
        <f aca="true" t="shared" si="106" ref="V239:W247">R239/Q239</f>
        <v>1</v>
      </c>
      <c r="W239" s="437">
        <f t="shared" si="106"/>
        <v>1</v>
      </c>
      <c r="X239" s="4"/>
    </row>
    <row r="240" spans="1:24" ht="12.75" hidden="1">
      <c r="A240" s="21" t="s">
        <v>284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19" t="s">
        <v>383</v>
      </c>
      <c r="K240" s="121">
        <v>35</v>
      </c>
      <c r="L240" s="472" t="s">
        <v>13</v>
      </c>
      <c r="M240" s="473"/>
      <c r="N240" s="27">
        <f>N241</f>
        <v>0</v>
      </c>
      <c r="O240" s="27">
        <f aca="true" t="shared" si="107" ref="O240:S241">O241</f>
        <v>0</v>
      </c>
      <c r="P240" s="27">
        <f t="shared" si="107"/>
        <v>0</v>
      </c>
      <c r="Q240" s="364">
        <f t="shared" si="107"/>
        <v>0</v>
      </c>
      <c r="R240" s="27">
        <f t="shared" si="107"/>
        <v>0</v>
      </c>
      <c r="S240" s="27">
        <f t="shared" si="107"/>
        <v>0</v>
      </c>
      <c r="T240" s="437" t="e">
        <f aca="true" t="shared" si="108" ref="T240:T246">P240/N240</f>
        <v>#DIV/0!</v>
      </c>
      <c r="U240" s="437" t="e">
        <f aca="true" t="shared" si="109" ref="U240:U246">Q240/P240</f>
        <v>#DIV/0!</v>
      </c>
      <c r="V240" s="437" t="e">
        <f t="shared" si="106"/>
        <v>#DIV/0!</v>
      </c>
      <c r="W240" s="437" t="e">
        <f t="shared" si="106"/>
        <v>#DIV/0!</v>
      </c>
      <c r="X240" s="4"/>
    </row>
    <row r="241" spans="1:24" ht="12.75" hidden="1">
      <c r="A241" s="21" t="s">
        <v>284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9" t="s">
        <v>383</v>
      </c>
      <c r="K241" s="120">
        <v>352</v>
      </c>
      <c r="L241" s="497" t="s">
        <v>285</v>
      </c>
      <c r="M241" s="502"/>
      <c r="N241" s="289">
        <f>N242</f>
        <v>0</v>
      </c>
      <c r="O241" s="289">
        <f t="shared" si="107"/>
        <v>0</v>
      </c>
      <c r="P241" s="289">
        <f t="shared" si="107"/>
        <v>0</v>
      </c>
      <c r="Q241" s="364">
        <f t="shared" si="107"/>
        <v>0</v>
      </c>
      <c r="R241" s="289">
        <f t="shared" si="107"/>
        <v>0</v>
      </c>
      <c r="S241" s="289">
        <f t="shared" si="107"/>
        <v>0</v>
      </c>
      <c r="T241" s="437" t="e">
        <f t="shared" si="108"/>
        <v>#DIV/0!</v>
      </c>
      <c r="U241" s="437" t="e">
        <f t="shared" si="109"/>
        <v>#DIV/0!</v>
      </c>
      <c r="V241" s="437" t="e">
        <f t="shared" si="106"/>
        <v>#DIV/0!</v>
      </c>
      <c r="W241" s="437" t="e">
        <f t="shared" si="106"/>
        <v>#DIV/0!</v>
      </c>
      <c r="X241" s="4"/>
    </row>
    <row r="242" spans="1:24" ht="12.75" hidden="1">
      <c r="A242" s="21" t="s">
        <v>284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9" t="s">
        <v>383</v>
      </c>
      <c r="K242" s="121">
        <v>3523</v>
      </c>
      <c r="L242" s="472" t="s">
        <v>286</v>
      </c>
      <c r="M242" s="473"/>
      <c r="N242" s="198">
        <v>0</v>
      </c>
      <c r="O242" s="198">
        <v>0</v>
      </c>
      <c r="P242" s="198">
        <v>0</v>
      </c>
      <c r="Q242" s="364">
        <v>0</v>
      </c>
      <c r="R242" s="198">
        <v>0</v>
      </c>
      <c r="S242" s="198">
        <v>0</v>
      </c>
      <c r="T242" s="437" t="e">
        <f t="shared" si="108"/>
        <v>#DIV/0!</v>
      </c>
      <c r="U242" s="437" t="e">
        <f t="shared" si="109"/>
        <v>#DIV/0!</v>
      </c>
      <c r="V242" s="437" t="e">
        <f t="shared" si="106"/>
        <v>#DIV/0!</v>
      </c>
      <c r="W242" s="437" t="e">
        <f t="shared" si="106"/>
        <v>#DIV/0!</v>
      </c>
      <c r="X242" s="4"/>
    </row>
    <row r="243" spans="1:24" ht="12.75">
      <c r="A243" s="21" t="s">
        <v>284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9" t="s">
        <v>383</v>
      </c>
      <c r="K243" s="121">
        <v>38</v>
      </c>
      <c r="L243" s="111" t="s">
        <v>109</v>
      </c>
      <c r="M243" s="206"/>
      <c r="N243" s="198">
        <f aca="true" t="shared" si="110" ref="N243:S243">N244</f>
        <v>0</v>
      </c>
      <c r="O243" s="289">
        <f t="shared" si="110"/>
        <v>40000</v>
      </c>
      <c r="P243" s="289">
        <f t="shared" si="110"/>
        <v>0</v>
      </c>
      <c r="Q243" s="364">
        <f t="shared" si="110"/>
        <v>30000</v>
      </c>
      <c r="R243" s="289">
        <f t="shared" si="110"/>
        <v>30000</v>
      </c>
      <c r="S243" s="289">
        <f t="shared" si="110"/>
        <v>30000</v>
      </c>
      <c r="T243" s="437" t="e">
        <f t="shared" si="108"/>
        <v>#DIV/0!</v>
      </c>
      <c r="U243" s="437" t="e">
        <f t="shared" si="109"/>
        <v>#DIV/0!</v>
      </c>
      <c r="V243" s="437">
        <f t="shared" si="106"/>
        <v>1</v>
      </c>
      <c r="W243" s="437">
        <f t="shared" si="106"/>
        <v>1</v>
      </c>
      <c r="X243" s="4"/>
    </row>
    <row r="244" spans="1:24" ht="12.75">
      <c r="A244" s="21" t="s">
        <v>284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9" t="s">
        <v>383</v>
      </c>
      <c r="K244" s="120">
        <v>381</v>
      </c>
      <c r="L244" s="279" t="s">
        <v>15</v>
      </c>
      <c r="M244" s="280"/>
      <c r="N244" s="289">
        <f aca="true" t="shared" si="111" ref="N244:S244">N245+N246</f>
        <v>0</v>
      </c>
      <c r="O244" s="289">
        <f t="shared" si="111"/>
        <v>40000</v>
      </c>
      <c r="P244" s="289">
        <f t="shared" si="111"/>
        <v>0</v>
      </c>
      <c r="Q244" s="364">
        <f t="shared" si="111"/>
        <v>30000</v>
      </c>
      <c r="R244" s="289">
        <f>R245+R246</f>
        <v>30000</v>
      </c>
      <c r="S244" s="289">
        <f t="shared" si="111"/>
        <v>30000</v>
      </c>
      <c r="T244" s="437" t="e">
        <f t="shared" si="108"/>
        <v>#DIV/0!</v>
      </c>
      <c r="U244" s="437" t="e">
        <f t="shared" si="109"/>
        <v>#DIV/0!</v>
      </c>
      <c r="V244" s="437">
        <f t="shared" si="106"/>
        <v>1</v>
      </c>
      <c r="W244" s="437">
        <f t="shared" si="106"/>
        <v>1</v>
      </c>
      <c r="X244" s="4"/>
    </row>
    <row r="245" spans="1:24" ht="12.75">
      <c r="A245" s="21" t="s">
        <v>284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9" t="s">
        <v>383</v>
      </c>
      <c r="K245" s="121">
        <v>3811</v>
      </c>
      <c r="L245" s="480" t="s">
        <v>592</v>
      </c>
      <c r="M245" s="481"/>
      <c r="N245" s="198">
        <v>0</v>
      </c>
      <c r="O245" s="198">
        <v>30000</v>
      </c>
      <c r="P245" s="198">
        <v>0</v>
      </c>
      <c r="Q245" s="364">
        <v>30000</v>
      </c>
      <c r="R245" s="198">
        <v>30000</v>
      </c>
      <c r="S245" s="198">
        <v>30000</v>
      </c>
      <c r="T245" s="437" t="e">
        <f t="shared" si="108"/>
        <v>#DIV/0!</v>
      </c>
      <c r="U245" s="437" t="e">
        <f t="shared" si="109"/>
        <v>#DIV/0!</v>
      </c>
      <c r="V245" s="437">
        <f t="shared" si="106"/>
        <v>1</v>
      </c>
      <c r="W245" s="437">
        <f t="shared" si="106"/>
        <v>1</v>
      </c>
      <c r="X245" s="4"/>
    </row>
    <row r="246" spans="1:24" ht="12.75">
      <c r="A246" s="21" t="s">
        <v>284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9" t="s">
        <v>383</v>
      </c>
      <c r="K246" s="121">
        <v>3811</v>
      </c>
      <c r="L246" s="111" t="s">
        <v>502</v>
      </c>
      <c r="M246" s="206"/>
      <c r="N246" s="198">
        <v>0</v>
      </c>
      <c r="O246" s="198">
        <v>10000</v>
      </c>
      <c r="P246" s="198">
        <v>0</v>
      </c>
      <c r="Q246" s="364">
        <v>0</v>
      </c>
      <c r="R246" s="198">
        <v>0</v>
      </c>
      <c r="S246" s="198">
        <v>0</v>
      </c>
      <c r="T246" s="437" t="e">
        <f t="shared" si="108"/>
        <v>#DIV/0!</v>
      </c>
      <c r="U246" s="437" t="e">
        <f t="shared" si="109"/>
        <v>#DIV/0!</v>
      </c>
      <c r="V246" s="437" t="e">
        <f t="shared" si="106"/>
        <v>#DIV/0!</v>
      </c>
      <c r="W246" s="437" t="e">
        <f t="shared" si="106"/>
        <v>#DIV/0!</v>
      </c>
      <c r="X246" s="4"/>
    </row>
    <row r="247" spans="1:24" ht="12.75">
      <c r="A247" s="57"/>
      <c r="B247" s="13"/>
      <c r="C247" s="13"/>
      <c r="D247" s="13"/>
      <c r="E247" s="13"/>
      <c r="F247" s="13"/>
      <c r="G247" s="13"/>
      <c r="H247" s="13"/>
      <c r="I247" s="13"/>
      <c r="J247" s="122"/>
      <c r="K247" s="123"/>
      <c r="L247" s="482" t="s">
        <v>211</v>
      </c>
      <c r="M247" s="483"/>
      <c r="N247" s="88">
        <f aca="true" t="shared" si="112" ref="N247:S247">N239</f>
        <v>0</v>
      </c>
      <c r="O247" s="88">
        <f>O239</f>
        <v>40000</v>
      </c>
      <c r="P247" s="88">
        <f t="shared" si="112"/>
        <v>0</v>
      </c>
      <c r="Q247" s="352">
        <f t="shared" si="112"/>
        <v>30000</v>
      </c>
      <c r="R247" s="88">
        <f>R239</f>
        <v>30000</v>
      </c>
      <c r="S247" s="88">
        <f t="shared" si="112"/>
        <v>30000</v>
      </c>
      <c r="T247" s="430" t="e">
        <f>P247/N247</f>
        <v>#DIV/0!</v>
      </c>
      <c r="U247" s="430" t="e">
        <f>Q247/P247</f>
        <v>#DIV/0!</v>
      </c>
      <c r="V247" s="430">
        <f t="shared" si="106"/>
        <v>1</v>
      </c>
      <c r="W247" s="430">
        <f t="shared" si="106"/>
        <v>1</v>
      </c>
      <c r="X247" s="4"/>
    </row>
    <row r="248" spans="1:24" ht="12.75">
      <c r="A248" s="21"/>
      <c r="B248" s="1"/>
      <c r="C248" s="124"/>
      <c r="D248" s="124"/>
      <c r="E248" s="124"/>
      <c r="F248" s="124"/>
      <c r="G248" s="124"/>
      <c r="H248" s="124"/>
      <c r="I248" s="124"/>
      <c r="J248" s="125"/>
      <c r="K248" s="124"/>
      <c r="L248" s="124"/>
      <c r="M248" s="124"/>
      <c r="N248" s="126"/>
      <c r="O248" s="127"/>
      <c r="P248" s="127"/>
      <c r="Q248" s="365"/>
      <c r="R248" s="127"/>
      <c r="S248" s="127"/>
      <c r="T248" s="438"/>
      <c r="U248" s="438"/>
      <c r="V248" s="438"/>
      <c r="W248" s="438"/>
      <c r="X248" s="4"/>
    </row>
    <row r="249" spans="1:24" ht="12.75">
      <c r="A249" s="22"/>
      <c r="B249" s="10"/>
      <c r="C249" s="128"/>
      <c r="D249" s="128"/>
      <c r="E249" s="128"/>
      <c r="F249" s="128"/>
      <c r="G249" s="81"/>
      <c r="H249" s="128"/>
      <c r="I249" s="128"/>
      <c r="J249" s="129"/>
      <c r="K249" s="69" t="s">
        <v>287</v>
      </c>
      <c r="L249" s="484" t="s">
        <v>290</v>
      </c>
      <c r="M249" s="484"/>
      <c r="N249" s="130"/>
      <c r="O249" s="130"/>
      <c r="P249" s="130"/>
      <c r="Q249" s="351"/>
      <c r="R249" s="130"/>
      <c r="S249" s="130"/>
      <c r="T249" s="429"/>
      <c r="U249" s="429"/>
      <c r="V249" s="429"/>
      <c r="W249" s="429"/>
      <c r="X249" s="4"/>
    </row>
    <row r="250" spans="1:24" ht="12.75">
      <c r="A250" s="81" t="s">
        <v>288</v>
      </c>
      <c r="B250" s="128"/>
      <c r="C250" s="128"/>
      <c r="D250" s="128"/>
      <c r="E250" s="128"/>
      <c r="F250" s="128"/>
      <c r="G250" s="128"/>
      <c r="H250" s="128"/>
      <c r="I250" s="128"/>
      <c r="J250" s="129"/>
      <c r="K250" s="69" t="s">
        <v>28</v>
      </c>
      <c r="L250" s="485" t="s">
        <v>559</v>
      </c>
      <c r="M250" s="514"/>
      <c r="N250" s="130"/>
      <c r="O250" s="130"/>
      <c r="P250" s="130"/>
      <c r="Q250" s="351"/>
      <c r="R250" s="130"/>
      <c r="S250" s="130"/>
      <c r="T250" s="429"/>
      <c r="U250" s="429"/>
      <c r="V250" s="429"/>
      <c r="W250" s="429"/>
      <c r="X250" s="48"/>
    </row>
    <row r="251" spans="1:24" ht="12.75">
      <c r="A251" s="21" t="s">
        <v>289</v>
      </c>
      <c r="B251" s="1"/>
      <c r="C251" s="1"/>
      <c r="D251" s="1"/>
      <c r="E251" s="1"/>
      <c r="F251" s="1">
        <v>5</v>
      </c>
      <c r="G251" s="1"/>
      <c r="H251" s="1"/>
      <c r="I251" s="1"/>
      <c r="J251" s="119" t="s">
        <v>384</v>
      </c>
      <c r="K251" s="105">
        <v>4</v>
      </c>
      <c r="L251" s="105" t="s">
        <v>4</v>
      </c>
      <c r="M251" s="105"/>
      <c r="N251" s="35">
        <f>N252</f>
        <v>0</v>
      </c>
      <c r="O251" s="109">
        <f aca="true" t="shared" si="113" ref="O251:S253">O252</f>
        <v>0</v>
      </c>
      <c r="P251" s="109">
        <f t="shared" si="113"/>
        <v>70000</v>
      </c>
      <c r="Q251" s="364">
        <f t="shared" si="113"/>
        <v>50000</v>
      </c>
      <c r="R251" s="109">
        <f t="shared" si="113"/>
        <v>50000</v>
      </c>
      <c r="S251" s="109">
        <f t="shared" si="113"/>
        <v>50000</v>
      </c>
      <c r="T251" s="436" t="e">
        <f>P251/N251</f>
        <v>#DIV/0!</v>
      </c>
      <c r="U251" s="436">
        <f>Q251/P251</f>
        <v>0.7142857142857143</v>
      </c>
      <c r="V251" s="436">
        <f aca="true" t="shared" si="114" ref="V251:W257">R251/Q251</f>
        <v>1</v>
      </c>
      <c r="W251" s="436">
        <f t="shared" si="114"/>
        <v>1</v>
      </c>
      <c r="X251" s="4"/>
    </row>
    <row r="252" spans="1:24" ht="12.75">
      <c r="A252" s="21" t="s">
        <v>289</v>
      </c>
      <c r="B252" s="1"/>
      <c r="C252" s="1"/>
      <c r="D252" s="1"/>
      <c r="E252" s="1"/>
      <c r="F252" s="1">
        <v>5</v>
      </c>
      <c r="G252" s="1"/>
      <c r="H252" s="1"/>
      <c r="I252" s="1"/>
      <c r="J252" s="119" t="s">
        <v>384</v>
      </c>
      <c r="K252" s="106">
        <v>42</v>
      </c>
      <c r="L252" s="472" t="s">
        <v>31</v>
      </c>
      <c r="M252" s="479"/>
      <c r="N252" s="456">
        <f>N253+N255</f>
        <v>0</v>
      </c>
      <c r="O252" s="456">
        <f aca="true" t="shared" si="115" ref="O252:W252">O253+O255</f>
        <v>0</v>
      </c>
      <c r="P252" s="455">
        <f t="shared" si="115"/>
        <v>70000</v>
      </c>
      <c r="Q252" s="456">
        <f t="shared" si="115"/>
        <v>50000</v>
      </c>
      <c r="R252" s="456">
        <f t="shared" si="115"/>
        <v>50000</v>
      </c>
      <c r="S252" s="456">
        <f t="shared" si="115"/>
        <v>50000</v>
      </c>
      <c r="T252" s="456" t="e">
        <f t="shared" si="115"/>
        <v>#DIV/0!</v>
      </c>
      <c r="U252" s="456" t="e">
        <f t="shared" si="115"/>
        <v>#DIV/0!</v>
      </c>
      <c r="V252" s="456">
        <f t="shared" si="115"/>
        <v>1</v>
      </c>
      <c r="W252" s="456">
        <f t="shared" si="115"/>
        <v>1</v>
      </c>
      <c r="X252" s="4"/>
    </row>
    <row r="253" spans="1:24" ht="12.75">
      <c r="A253" s="21" t="s">
        <v>289</v>
      </c>
      <c r="B253" s="4"/>
      <c r="C253" s="4"/>
      <c r="D253" s="4"/>
      <c r="E253" s="4"/>
      <c r="F253" s="4">
        <v>5</v>
      </c>
      <c r="G253" s="4"/>
      <c r="H253" s="4"/>
      <c r="I253" s="4"/>
      <c r="J253" s="119" t="s">
        <v>384</v>
      </c>
      <c r="K253" s="291">
        <v>421</v>
      </c>
      <c r="L253" s="493" t="s">
        <v>16</v>
      </c>
      <c r="M253" s="494"/>
      <c r="N253" s="292">
        <f>N254</f>
        <v>0</v>
      </c>
      <c r="O253" s="292">
        <f t="shared" si="113"/>
        <v>0</v>
      </c>
      <c r="P253" s="292">
        <f t="shared" si="113"/>
        <v>0</v>
      </c>
      <c r="Q253" s="368">
        <f t="shared" si="113"/>
        <v>50000</v>
      </c>
      <c r="R253" s="292">
        <f t="shared" si="113"/>
        <v>50000</v>
      </c>
      <c r="S253" s="292">
        <f t="shared" si="113"/>
        <v>50000</v>
      </c>
      <c r="T253" s="436" t="e">
        <f>P253/N253</f>
        <v>#DIV/0!</v>
      </c>
      <c r="U253" s="436" t="e">
        <f>Q253/P253</f>
        <v>#DIV/0!</v>
      </c>
      <c r="V253" s="436">
        <f t="shared" si="114"/>
        <v>1</v>
      </c>
      <c r="W253" s="436">
        <f t="shared" si="114"/>
        <v>1</v>
      </c>
      <c r="X253" s="4"/>
    </row>
    <row r="254" spans="1:24" ht="12.75">
      <c r="A254" s="21" t="s">
        <v>289</v>
      </c>
      <c r="B254" s="1"/>
      <c r="C254" s="1"/>
      <c r="D254" s="1"/>
      <c r="E254" s="1"/>
      <c r="F254" s="1">
        <v>5</v>
      </c>
      <c r="G254" s="1"/>
      <c r="H254" s="1"/>
      <c r="I254" s="1"/>
      <c r="J254" s="119" t="s">
        <v>384</v>
      </c>
      <c r="K254" s="28">
        <v>4213</v>
      </c>
      <c r="L254" s="508" t="s">
        <v>593</v>
      </c>
      <c r="M254" s="509"/>
      <c r="N254" s="31">
        <v>0</v>
      </c>
      <c r="O254" s="31">
        <v>0</v>
      </c>
      <c r="P254" s="31">
        <v>0</v>
      </c>
      <c r="Q254" s="342">
        <v>50000</v>
      </c>
      <c r="R254" s="31">
        <v>50000</v>
      </c>
      <c r="S254" s="31">
        <v>50000</v>
      </c>
      <c r="T254" s="436" t="e">
        <f>P254/N254</f>
        <v>#DIV/0!</v>
      </c>
      <c r="U254" s="436" t="e">
        <f>Q254/P254</f>
        <v>#DIV/0!</v>
      </c>
      <c r="V254" s="436">
        <f t="shared" si="114"/>
        <v>1</v>
      </c>
      <c r="W254" s="436">
        <f t="shared" si="114"/>
        <v>1</v>
      </c>
      <c r="X254" s="4"/>
    </row>
    <row r="255" spans="1:24" ht="12.75">
      <c r="A255" s="4" t="s">
        <v>289</v>
      </c>
      <c r="B255" s="1"/>
      <c r="C255" s="1"/>
      <c r="D255" s="1"/>
      <c r="E255" s="1"/>
      <c r="F255" s="1">
        <v>5</v>
      </c>
      <c r="G255" s="1"/>
      <c r="H255" s="1"/>
      <c r="I255" s="1"/>
      <c r="J255" s="136" t="s">
        <v>384</v>
      </c>
      <c r="K255" s="453">
        <v>426</v>
      </c>
      <c r="L255" s="454" t="s">
        <v>608</v>
      </c>
      <c r="M255" s="166"/>
      <c r="N255" s="26">
        <f>N256</f>
        <v>0</v>
      </c>
      <c r="O255" s="26">
        <f aca="true" t="shared" si="116" ref="O255:W255">O256</f>
        <v>0</v>
      </c>
      <c r="P255" s="26">
        <f t="shared" si="116"/>
        <v>70000</v>
      </c>
      <c r="Q255" s="26">
        <f t="shared" si="116"/>
        <v>0</v>
      </c>
      <c r="R255" s="26">
        <f t="shared" si="116"/>
        <v>0</v>
      </c>
      <c r="S255" s="26">
        <f t="shared" si="116"/>
        <v>0</v>
      </c>
      <c r="T255" s="26">
        <f t="shared" si="116"/>
        <v>0</v>
      </c>
      <c r="U255" s="26">
        <f t="shared" si="116"/>
        <v>0</v>
      </c>
      <c r="V255" s="26">
        <f t="shared" si="116"/>
        <v>0</v>
      </c>
      <c r="W255" s="26">
        <f t="shared" si="116"/>
        <v>0</v>
      </c>
      <c r="X255" s="4"/>
    </row>
    <row r="256" spans="1:24" ht="12.75">
      <c r="A256" s="4" t="s">
        <v>289</v>
      </c>
      <c r="B256" s="1"/>
      <c r="C256" s="1"/>
      <c r="D256" s="1"/>
      <c r="E256" s="1"/>
      <c r="F256" s="1">
        <v>5</v>
      </c>
      <c r="G256" s="1"/>
      <c r="H256" s="1"/>
      <c r="I256" s="1"/>
      <c r="J256" s="136" t="s">
        <v>384</v>
      </c>
      <c r="K256" s="28">
        <v>4264</v>
      </c>
      <c r="L256" s="452" t="s">
        <v>609</v>
      </c>
      <c r="M256" s="33"/>
      <c r="N256" s="31"/>
      <c r="O256" s="31"/>
      <c r="P256" s="31">
        <v>70000</v>
      </c>
      <c r="Q256" s="342"/>
      <c r="R256" s="31"/>
      <c r="S256" s="31"/>
      <c r="T256" s="436"/>
      <c r="U256" s="436"/>
      <c r="V256" s="436"/>
      <c r="W256" s="436"/>
      <c r="X256" s="4"/>
    </row>
    <row r="257" spans="1:24" ht="12.75">
      <c r="A257" s="57"/>
      <c r="B257" s="13"/>
      <c r="C257" s="13"/>
      <c r="D257" s="13"/>
      <c r="E257" s="13"/>
      <c r="F257" s="13"/>
      <c r="G257" s="13"/>
      <c r="H257" s="13"/>
      <c r="I257" s="13"/>
      <c r="J257" s="122"/>
      <c r="K257" s="72"/>
      <c r="L257" s="482" t="s">
        <v>211</v>
      </c>
      <c r="M257" s="501"/>
      <c r="N257" s="78">
        <f aca="true" t="shared" si="117" ref="N257:S257">N251</f>
        <v>0</v>
      </c>
      <c r="O257" s="78">
        <f>O251</f>
        <v>0</v>
      </c>
      <c r="P257" s="78">
        <f t="shared" si="117"/>
        <v>70000</v>
      </c>
      <c r="Q257" s="352">
        <f t="shared" si="117"/>
        <v>50000</v>
      </c>
      <c r="R257" s="78">
        <f>R251</f>
        <v>50000</v>
      </c>
      <c r="S257" s="78">
        <f t="shared" si="117"/>
        <v>50000</v>
      </c>
      <c r="T257" s="430" t="e">
        <f>P257/N257</f>
        <v>#DIV/0!</v>
      </c>
      <c r="U257" s="430">
        <f>Q257/P257</f>
        <v>0.7142857142857143</v>
      </c>
      <c r="V257" s="430">
        <f t="shared" si="114"/>
        <v>1</v>
      </c>
      <c r="W257" s="430">
        <f t="shared" si="114"/>
        <v>1</v>
      </c>
      <c r="X257" s="4"/>
    </row>
    <row r="258" spans="1:24" ht="12.75">
      <c r="A258" s="21"/>
      <c r="B258" s="1"/>
      <c r="C258" s="1"/>
      <c r="D258" s="1"/>
      <c r="E258" s="1"/>
      <c r="F258" s="1"/>
      <c r="G258" s="1"/>
      <c r="H258" s="1"/>
      <c r="I258" s="1"/>
      <c r="J258" s="133"/>
      <c r="K258" s="49"/>
      <c r="L258" s="49"/>
      <c r="M258" s="49"/>
      <c r="N258" s="50"/>
      <c r="O258" s="50"/>
      <c r="P258" s="50"/>
      <c r="Q258" s="347"/>
      <c r="R258" s="50"/>
      <c r="S258" s="50"/>
      <c r="T258" s="426"/>
      <c r="U258" s="426"/>
      <c r="V258" s="426"/>
      <c r="W258" s="426"/>
      <c r="X258" s="4"/>
    </row>
    <row r="259" spans="1:24" ht="12.75">
      <c r="A259" s="22" t="s">
        <v>293</v>
      </c>
      <c r="B259" s="10"/>
      <c r="C259" s="10"/>
      <c r="D259" s="10"/>
      <c r="E259" s="10"/>
      <c r="F259" s="10"/>
      <c r="G259" s="10"/>
      <c r="H259" s="10"/>
      <c r="I259" s="10"/>
      <c r="J259" s="134"/>
      <c r="K259" s="69" t="s">
        <v>291</v>
      </c>
      <c r="L259" s="68" t="s">
        <v>292</v>
      </c>
      <c r="M259" s="103"/>
      <c r="N259" s="135"/>
      <c r="O259" s="70"/>
      <c r="P259" s="70"/>
      <c r="Q259" s="351"/>
      <c r="R259" s="70"/>
      <c r="S259" s="70"/>
      <c r="T259" s="429"/>
      <c r="U259" s="429"/>
      <c r="V259" s="429"/>
      <c r="W259" s="429"/>
      <c r="X259" s="4"/>
    </row>
    <row r="260" spans="1:24" ht="12.75">
      <c r="A260" s="22"/>
      <c r="B260" s="10"/>
      <c r="C260" s="10"/>
      <c r="D260" s="10"/>
      <c r="E260" s="10"/>
      <c r="F260" s="10"/>
      <c r="G260" s="10"/>
      <c r="H260" s="10"/>
      <c r="I260" s="10"/>
      <c r="J260" s="134"/>
      <c r="K260" s="67" t="s">
        <v>25</v>
      </c>
      <c r="L260" s="10" t="s">
        <v>61</v>
      </c>
      <c r="M260" s="10"/>
      <c r="N260" s="23"/>
      <c r="O260" s="23"/>
      <c r="P260" s="23"/>
      <c r="Q260" s="348"/>
      <c r="R260" s="23"/>
      <c r="S260" s="23"/>
      <c r="T260" s="419"/>
      <c r="U260" s="419"/>
      <c r="V260" s="419"/>
      <c r="W260" s="419"/>
      <c r="X260" s="4"/>
    </row>
    <row r="261" spans="1:24" ht="12.75">
      <c r="A261" s="21" t="s">
        <v>238</v>
      </c>
      <c r="B261" s="1">
        <v>1</v>
      </c>
      <c r="C261" s="1"/>
      <c r="D261" s="1">
        <v>3</v>
      </c>
      <c r="E261" s="1"/>
      <c r="F261" s="1"/>
      <c r="G261" s="1"/>
      <c r="H261" s="1"/>
      <c r="I261" s="1"/>
      <c r="J261" s="136">
        <v>133</v>
      </c>
      <c r="K261" s="105">
        <v>4</v>
      </c>
      <c r="L261" s="105" t="s">
        <v>30</v>
      </c>
      <c r="M261" s="105"/>
      <c r="N261" s="27">
        <f>N262</f>
        <v>0</v>
      </c>
      <c r="O261" s="27">
        <f aca="true" t="shared" si="118" ref="O261:S263">O262</f>
        <v>10000</v>
      </c>
      <c r="P261" s="96">
        <f t="shared" si="118"/>
        <v>40000</v>
      </c>
      <c r="Q261" s="363">
        <f t="shared" si="118"/>
        <v>300000</v>
      </c>
      <c r="R261" s="96">
        <f t="shared" si="118"/>
        <v>50000</v>
      </c>
      <c r="S261" s="96">
        <f t="shared" si="118"/>
        <v>50000</v>
      </c>
      <c r="T261" s="436" t="e">
        <f>P261/N261</f>
        <v>#DIV/0!</v>
      </c>
      <c r="U261" s="436">
        <f>Q261/P261</f>
        <v>7.5</v>
      </c>
      <c r="V261" s="436">
        <f aca="true" t="shared" si="119" ref="V261:W265">R261/Q261</f>
        <v>0.16666666666666666</v>
      </c>
      <c r="W261" s="436">
        <f t="shared" si="119"/>
        <v>1</v>
      </c>
      <c r="X261" s="4"/>
    </row>
    <row r="262" spans="1:24" ht="12.75">
      <c r="A262" s="21" t="s">
        <v>238</v>
      </c>
      <c r="B262" s="1">
        <v>1</v>
      </c>
      <c r="C262" s="1"/>
      <c r="D262" s="1">
        <v>3</v>
      </c>
      <c r="E262" s="1"/>
      <c r="F262" s="1"/>
      <c r="G262" s="1"/>
      <c r="H262" s="1"/>
      <c r="I262" s="1"/>
      <c r="J262" s="136">
        <v>133</v>
      </c>
      <c r="K262" s="121">
        <v>42</v>
      </c>
      <c r="L262" s="472" t="s">
        <v>31</v>
      </c>
      <c r="M262" s="473"/>
      <c r="N262" s="198">
        <f>N263</f>
        <v>0</v>
      </c>
      <c r="O262" s="198">
        <f t="shared" si="118"/>
        <v>10000</v>
      </c>
      <c r="P262" s="298">
        <f t="shared" si="118"/>
        <v>40000</v>
      </c>
      <c r="Q262" s="363">
        <f t="shared" si="118"/>
        <v>300000</v>
      </c>
      <c r="R262" s="298">
        <f t="shared" si="118"/>
        <v>50000</v>
      </c>
      <c r="S262" s="298">
        <f t="shared" si="118"/>
        <v>50000</v>
      </c>
      <c r="T262" s="436" t="e">
        <f>P262/N262</f>
        <v>#DIV/0!</v>
      </c>
      <c r="U262" s="436">
        <f>Q262/P262</f>
        <v>7.5</v>
      </c>
      <c r="V262" s="436">
        <f t="shared" si="119"/>
        <v>0.16666666666666666</v>
      </c>
      <c r="W262" s="436">
        <f t="shared" si="119"/>
        <v>1</v>
      </c>
      <c r="X262" s="4"/>
    </row>
    <row r="263" spans="1:24" ht="12.75">
      <c r="A263" s="21" t="s">
        <v>238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36">
        <v>133</v>
      </c>
      <c r="K263" s="120">
        <v>426</v>
      </c>
      <c r="L263" s="497" t="s">
        <v>33</v>
      </c>
      <c r="M263" s="502"/>
      <c r="N263" s="289">
        <f>N264</f>
        <v>0</v>
      </c>
      <c r="O263" s="289">
        <f t="shared" si="118"/>
        <v>10000</v>
      </c>
      <c r="P263" s="286">
        <f t="shared" si="118"/>
        <v>40000</v>
      </c>
      <c r="Q263" s="363">
        <f t="shared" si="118"/>
        <v>300000</v>
      </c>
      <c r="R263" s="286">
        <f t="shared" si="118"/>
        <v>50000</v>
      </c>
      <c r="S263" s="286">
        <f t="shared" si="118"/>
        <v>50000</v>
      </c>
      <c r="T263" s="436" t="e">
        <f>P263/N263</f>
        <v>#DIV/0!</v>
      </c>
      <c r="U263" s="436">
        <f>Q263/P263</f>
        <v>7.5</v>
      </c>
      <c r="V263" s="436">
        <f t="shared" si="119"/>
        <v>0.16666666666666666</v>
      </c>
      <c r="W263" s="436">
        <f t="shared" si="119"/>
        <v>1</v>
      </c>
      <c r="X263" s="4"/>
    </row>
    <row r="264" spans="1:24" ht="22.5" customHeight="1">
      <c r="A264" s="21" t="s">
        <v>238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7">
        <v>133</v>
      </c>
      <c r="K264" s="121">
        <v>4263</v>
      </c>
      <c r="L264" s="504" t="s">
        <v>581</v>
      </c>
      <c r="M264" s="505"/>
      <c r="N264" s="198">
        <v>0</v>
      </c>
      <c r="O264" s="198">
        <v>10000</v>
      </c>
      <c r="P264" s="298">
        <v>40000</v>
      </c>
      <c r="Q264" s="363">
        <v>300000</v>
      </c>
      <c r="R264" s="298">
        <v>50000</v>
      </c>
      <c r="S264" s="298">
        <v>50000</v>
      </c>
      <c r="T264" s="436" t="e">
        <f>P264/N264</f>
        <v>#DIV/0!</v>
      </c>
      <c r="U264" s="436">
        <f>Q264/P264</f>
        <v>7.5</v>
      </c>
      <c r="V264" s="436">
        <f t="shared" si="119"/>
        <v>0.16666666666666666</v>
      </c>
      <c r="W264" s="436">
        <f t="shared" si="119"/>
        <v>1</v>
      </c>
      <c r="X264" s="4"/>
    </row>
    <row r="265" spans="1:24" ht="12.75">
      <c r="A265" s="57"/>
      <c r="B265" s="13"/>
      <c r="C265" s="13"/>
      <c r="D265" s="13"/>
      <c r="E265" s="13"/>
      <c r="F265" s="13"/>
      <c r="G265" s="13"/>
      <c r="H265" s="13"/>
      <c r="I265" s="13"/>
      <c r="J265" s="13"/>
      <c r="K265" s="308"/>
      <c r="L265" s="482" t="s">
        <v>211</v>
      </c>
      <c r="M265" s="501"/>
      <c r="N265" s="78">
        <f aca="true" t="shared" si="120" ref="N265:S265">N261</f>
        <v>0</v>
      </c>
      <c r="O265" s="78">
        <f>O261</f>
        <v>10000</v>
      </c>
      <c r="P265" s="78">
        <f t="shared" si="120"/>
        <v>40000</v>
      </c>
      <c r="Q265" s="352">
        <f t="shared" si="120"/>
        <v>300000</v>
      </c>
      <c r="R265" s="78">
        <f>R261</f>
        <v>50000</v>
      </c>
      <c r="S265" s="78">
        <f t="shared" si="120"/>
        <v>50000</v>
      </c>
      <c r="T265" s="430" t="e">
        <f>P265/N265</f>
        <v>#DIV/0!</v>
      </c>
      <c r="U265" s="430">
        <f>Q265/P265</f>
        <v>7.5</v>
      </c>
      <c r="V265" s="430">
        <f t="shared" si="119"/>
        <v>0.16666666666666666</v>
      </c>
      <c r="W265" s="430">
        <f t="shared" si="119"/>
        <v>1</v>
      </c>
      <c r="X265" s="4"/>
    </row>
    <row r="266" spans="1:2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49"/>
      <c r="L266" s="49"/>
      <c r="M266" s="49"/>
      <c r="N266" s="50"/>
      <c r="O266" s="50"/>
      <c r="P266" s="50"/>
      <c r="Q266" s="347"/>
      <c r="R266" s="50"/>
      <c r="S266" s="50"/>
      <c r="T266" s="426"/>
      <c r="U266" s="426"/>
      <c r="V266" s="426"/>
      <c r="W266" s="426"/>
      <c r="X266" s="4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38" t="s">
        <v>294</v>
      </c>
      <c r="L267" s="139" t="s">
        <v>407</v>
      </c>
      <c r="M267" s="139"/>
      <c r="N267" s="70"/>
      <c r="O267" s="70"/>
      <c r="P267" s="70"/>
      <c r="Q267" s="351"/>
      <c r="R267" s="70"/>
      <c r="S267" s="70"/>
      <c r="T267" s="429"/>
      <c r="U267" s="429"/>
      <c r="V267" s="429"/>
      <c r="W267" s="429"/>
      <c r="X267" s="4"/>
    </row>
    <row r="268" spans="1:24" ht="12.75">
      <c r="A268" s="22"/>
      <c r="B268" s="10"/>
      <c r="C268" s="10"/>
      <c r="D268" s="10"/>
      <c r="E268" s="10"/>
      <c r="F268" s="10"/>
      <c r="G268" s="10"/>
      <c r="H268" s="10"/>
      <c r="I268" s="10"/>
      <c r="J268" s="10"/>
      <c r="K268" s="67" t="s">
        <v>28</v>
      </c>
      <c r="L268" s="500" t="s">
        <v>62</v>
      </c>
      <c r="M268" s="503"/>
      <c r="N268" s="23"/>
      <c r="O268" s="23"/>
      <c r="P268" s="23"/>
      <c r="Q268" s="348"/>
      <c r="R268" s="56"/>
      <c r="S268" s="56"/>
      <c r="T268" s="419"/>
      <c r="U268" s="419"/>
      <c r="V268" s="419"/>
      <c r="W268" s="419"/>
      <c r="X268" s="4"/>
    </row>
    <row r="269" spans="1:24" ht="12.75">
      <c r="A269" s="22" t="s">
        <v>295</v>
      </c>
      <c r="B269" s="22"/>
      <c r="C269" s="22"/>
      <c r="D269" s="22"/>
      <c r="E269" s="22"/>
      <c r="F269" s="22"/>
      <c r="G269" s="22"/>
      <c r="H269" s="22"/>
      <c r="I269" s="22"/>
      <c r="J269" s="22">
        <v>300</v>
      </c>
      <c r="K269" s="81" t="s">
        <v>201</v>
      </c>
      <c r="L269" s="81"/>
      <c r="M269" s="81"/>
      <c r="N269" s="140"/>
      <c r="O269" s="140"/>
      <c r="P269" s="140"/>
      <c r="Q269" s="351"/>
      <c r="R269" s="140"/>
      <c r="S269" s="140"/>
      <c r="T269" s="429"/>
      <c r="U269" s="429"/>
      <c r="V269" s="429"/>
      <c r="W269" s="429"/>
      <c r="X269" s="4"/>
    </row>
    <row r="270" spans="1:24" ht="12.75">
      <c r="A270" s="21" t="s">
        <v>296</v>
      </c>
      <c r="B270" s="1">
        <v>1</v>
      </c>
      <c r="C270" s="1"/>
      <c r="D270" s="1">
        <v>3</v>
      </c>
      <c r="E270" s="1"/>
      <c r="F270" s="1"/>
      <c r="G270" s="1"/>
      <c r="H270" s="1"/>
      <c r="I270" s="1"/>
      <c r="J270" s="141" t="s">
        <v>408</v>
      </c>
      <c r="K270" s="105">
        <v>3</v>
      </c>
      <c r="L270" s="105" t="s">
        <v>3</v>
      </c>
      <c r="M270" s="105"/>
      <c r="N270" s="96">
        <f>N271</f>
        <v>180000</v>
      </c>
      <c r="O270" s="96">
        <f aca="true" t="shared" si="121" ref="O270:S272">O271</f>
        <v>200000</v>
      </c>
      <c r="P270" s="96">
        <f t="shared" si="121"/>
        <v>200000</v>
      </c>
      <c r="Q270" s="363">
        <f t="shared" si="121"/>
        <v>230000</v>
      </c>
      <c r="R270" s="96">
        <f t="shared" si="121"/>
        <v>230000</v>
      </c>
      <c r="S270" s="96">
        <f t="shared" si="121"/>
        <v>230000</v>
      </c>
      <c r="T270" s="436">
        <f>P270/N270</f>
        <v>1.1111111111111112</v>
      </c>
      <c r="U270" s="436">
        <f>Q270/P270</f>
        <v>1.15</v>
      </c>
      <c r="V270" s="436">
        <f aca="true" t="shared" si="122" ref="V270:W274">R270/Q270</f>
        <v>1</v>
      </c>
      <c r="W270" s="436">
        <f t="shared" si="122"/>
        <v>1</v>
      </c>
      <c r="X270" s="4"/>
    </row>
    <row r="271" spans="1:24" ht="12.75">
      <c r="A271" s="21" t="s">
        <v>296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141" t="s">
        <v>408</v>
      </c>
      <c r="K271" s="121">
        <v>38</v>
      </c>
      <c r="L271" s="472" t="s">
        <v>109</v>
      </c>
      <c r="M271" s="473"/>
      <c r="N271" s="298">
        <f>N272</f>
        <v>180000</v>
      </c>
      <c r="O271" s="298">
        <f t="shared" si="121"/>
        <v>200000</v>
      </c>
      <c r="P271" s="298">
        <f t="shared" si="121"/>
        <v>200000</v>
      </c>
      <c r="Q271" s="363">
        <f t="shared" si="121"/>
        <v>230000</v>
      </c>
      <c r="R271" s="298">
        <f t="shared" si="121"/>
        <v>230000</v>
      </c>
      <c r="S271" s="298">
        <f t="shared" si="121"/>
        <v>230000</v>
      </c>
      <c r="T271" s="436">
        <f>P271/N271</f>
        <v>1.1111111111111112</v>
      </c>
      <c r="U271" s="436">
        <f>Q271/P271</f>
        <v>1.15</v>
      </c>
      <c r="V271" s="436">
        <f t="shared" si="122"/>
        <v>1</v>
      </c>
      <c r="W271" s="436">
        <f t="shared" si="122"/>
        <v>1</v>
      </c>
      <c r="X271" s="4"/>
    </row>
    <row r="272" spans="1:24" ht="12.75">
      <c r="A272" s="21" t="s">
        <v>296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41" t="s">
        <v>408</v>
      </c>
      <c r="K272" s="120">
        <v>381</v>
      </c>
      <c r="L272" s="497" t="s">
        <v>15</v>
      </c>
      <c r="M272" s="502"/>
      <c r="N272" s="286">
        <f>N273</f>
        <v>180000</v>
      </c>
      <c r="O272" s="286">
        <f t="shared" si="121"/>
        <v>200000</v>
      </c>
      <c r="P272" s="286">
        <f t="shared" si="121"/>
        <v>200000</v>
      </c>
      <c r="Q272" s="363">
        <f t="shared" si="121"/>
        <v>230000</v>
      </c>
      <c r="R272" s="286">
        <f t="shared" si="121"/>
        <v>230000</v>
      </c>
      <c r="S272" s="286">
        <f t="shared" si="121"/>
        <v>230000</v>
      </c>
      <c r="T272" s="436">
        <f>P272/N272</f>
        <v>1.1111111111111112</v>
      </c>
      <c r="U272" s="436">
        <f>Q272/P272</f>
        <v>1.15</v>
      </c>
      <c r="V272" s="436">
        <f t="shared" si="122"/>
        <v>1</v>
      </c>
      <c r="W272" s="436">
        <f t="shared" si="122"/>
        <v>1</v>
      </c>
      <c r="X272" s="4"/>
    </row>
    <row r="273" spans="1:24" ht="12.75">
      <c r="A273" s="21" t="s">
        <v>296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41" t="s">
        <v>408</v>
      </c>
      <c r="K273" s="121">
        <v>3811</v>
      </c>
      <c r="L273" s="472" t="s">
        <v>101</v>
      </c>
      <c r="M273" s="473"/>
      <c r="N273" s="298">
        <v>180000</v>
      </c>
      <c r="O273" s="298">
        <v>200000</v>
      </c>
      <c r="P273" s="298">
        <v>200000</v>
      </c>
      <c r="Q273" s="363">
        <v>230000</v>
      </c>
      <c r="R273" s="298">
        <v>230000</v>
      </c>
      <c r="S273" s="298">
        <v>230000</v>
      </c>
      <c r="T273" s="436">
        <f>P273/N273</f>
        <v>1.1111111111111112</v>
      </c>
      <c r="U273" s="436">
        <f>Q273/P273</f>
        <v>1.15</v>
      </c>
      <c r="V273" s="436">
        <f t="shared" si="122"/>
        <v>1</v>
      </c>
      <c r="W273" s="436">
        <f t="shared" si="122"/>
        <v>1</v>
      </c>
      <c r="X273" s="4"/>
    </row>
    <row r="274" spans="1:24" ht="12.75">
      <c r="A274" s="57"/>
      <c r="B274" s="13"/>
      <c r="C274" s="13"/>
      <c r="D274" s="13"/>
      <c r="E274" s="13"/>
      <c r="F274" s="13"/>
      <c r="G274" s="13"/>
      <c r="H274" s="13"/>
      <c r="I274" s="13"/>
      <c r="J274" s="13"/>
      <c r="K274" s="71"/>
      <c r="L274" s="482" t="s">
        <v>211</v>
      </c>
      <c r="M274" s="483"/>
      <c r="N274" s="88">
        <f aca="true" t="shared" si="123" ref="N274:S274">N270</f>
        <v>180000</v>
      </c>
      <c r="O274" s="88">
        <f>O270</f>
        <v>200000</v>
      </c>
      <c r="P274" s="88">
        <f t="shared" si="123"/>
        <v>200000</v>
      </c>
      <c r="Q274" s="352">
        <f t="shared" si="123"/>
        <v>230000</v>
      </c>
      <c r="R274" s="88">
        <f>R270</f>
        <v>230000</v>
      </c>
      <c r="S274" s="88">
        <f t="shared" si="123"/>
        <v>230000</v>
      </c>
      <c r="T274" s="430">
        <f>P274/N274</f>
        <v>1.1111111111111112</v>
      </c>
      <c r="U274" s="430">
        <f>Q274/P274</f>
        <v>1.15</v>
      </c>
      <c r="V274" s="430">
        <f t="shared" si="122"/>
        <v>1</v>
      </c>
      <c r="W274" s="430">
        <f t="shared" si="122"/>
        <v>1</v>
      </c>
      <c r="X274" s="4"/>
    </row>
    <row r="275" spans="1:2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18"/>
      <c r="L275" s="118"/>
      <c r="M275" s="118"/>
      <c r="N275" s="115"/>
      <c r="O275" s="115"/>
      <c r="P275" s="115"/>
      <c r="Q275" s="367"/>
      <c r="R275" s="115"/>
      <c r="S275" s="115"/>
      <c r="T275" s="438"/>
      <c r="U275" s="438"/>
      <c r="V275" s="438"/>
      <c r="W275" s="438"/>
      <c r="X275" s="4"/>
    </row>
    <row r="276" spans="1:24" ht="12.75">
      <c r="A276" s="22" t="s">
        <v>303</v>
      </c>
      <c r="B276" s="10"/>
      <c r="C276" s="10"/>
      <c r="D276" s="10"/>
      <c r="E276" s="10"/>
      <c r="F276" s="10"/>
      <c r="G276" s="10"/>
      <c r="H276" s="10"/>
      <c r="I276" s="10"/>
      <c r="J276" s="10">
        <v>321</v>
      </c>
      <c r="K276" s="67" t="s">
        <v>60</v>
      </c>
      <c r="L276" s="67" t="s">
        <v>63</v>
      </c>
      <c r="M276" s="10"/>
      <c r="N276" s="23"/>
      <c r="O276" s="23"/>
      <c r="P276" s="23"/>
      <c r="Q276" s="348"/>
      <c r="R276" s="23"/>
      <c r="S276" s="23"/>
      <c r="T276" s="419"/>
      <c r="U276" s="419"/>
      <c r="V276" s="419"/>
      <c r="W276" s="419"/>
      <c r="X276" s="4"/>
    </row>
    <row r="277" spans="1:24" ht="12.75">
      <c r="A277" s="21" t="s">
        <v>303</v>
      </c>
      <c r="B277" s="1">
        <v>1</v>
      </c>
      <c r="C277" s="1"/>
      <c r="D277" s="1">
        <v>3</v>
      </c>
      <c r="E277" s="1"/>
      <c r="F277" s="1">
        <v>5</v>
      </c>
      <c r="G277" s="1"/>
      <c r="H277" s="1"/>
      <c r="I277" s="1"/>
      <c r="J277" s="1">
        <v>321</v>
      </c>
      <c r="K277" s="105">
        <v>3</v>
      </c>
      <c r="L277" s="497" t="s">
        <v>3</v>
      </c>
      <c r="M277" s="498"/>
      <c r="N277" s="96">
        <f aca="true" t="shared" si="124" ref="N277:S277">N278+N282</f>
        <v>13125</v>
      </c>
      <c r="O277" s="27">
        <f>O278+O282</f>
        <v>15000</v>
      </c>
      <c r="P277" s="27">
        <f t="shared" si="124"/>
        <v>25000</v>
      </c>
      <c r="Q277" s="363">
        <f t="shared" si="124"/>
        <v>15000</v>
      </c>
      <c r="R277" s="96">
        <f>R278+R282</f>
        <v>15000</v>
      </c>
      <c r="S277" s="96">
        <f t="shared" si="124"/>
        <v>15000</v>
      </c>
      <c r="T277" s="436">
        <f>P277/N277</f>
        <v>1.9047619047619047</v>
      </c>
      <c r="U277" s="436">
        <f>Q277/P277</f>
        <v>0.6</v>
      </c>
      <c r="V277" s="436">
        <f aca="true" t="shared" si="125" ref="V277:W290">R277/Q277</f>
        <v>1</v>
      </c>
      <c r="W277" s="436">
        <f t="shared" si="125"/>
        <v>1</v>
      </c>
      <c r="X277" s="4"/>
    </row>
    <row r="278" spans="1:24" ht="12.75">
      <c r="A278" s="21" t="s">
        <v>303</v>
      </c>
      <c r="B278" s="1">
        <v>1</v>
      </c>
      <c r="C278" s="1"/>
      <c r="D278" s="1">
        <v>3</v>
      </c>
      <c r="E278" s="1"/>
      <c r="F278" s="1">
        <v>5</v>
      </c>
      <c r="G278" s="1"/>
      <c r="H278" s="1"/>
      <c r="I278" s="1"/>
      <c r="J278" s="1">
        <v>321</v>
      </c>
      <c r="K278" s="106">
        <v>32</v>
      </c>
      <c r="L278" s="107" t="s">
        <v>8</v>
      </c>
      <c r="M278" s="108"/>
      <c r="N278" s="109">
        <f aca="true" t="shared" si="126" ref="N278:S278">N279</f>
        <v>13125</v>
      </c>
      <c r="O278" s="35">
        <f t="shared" si="126"/>
        <v>10000</v>
      </c>
      <c r="P278" s="35">
        <f t="shared" si="126"/>
        <v>20000</v>
      </c>
      <c r="Q278" s="363">
        <f t="shared" si="126"/>
        <v>10000</v>
      </c>
      <c r="R278" s="109">
        <f t="shared" si="126"/>
        <v>10000</v>
      </c>
      <c r="S278" s="109">
        <f t="shared" si="126"/>
        <v>10000</v>
      </c>
      <c r="T278" s="436">
        <f aca="true" t="shared" si="127" ref="T278:T289">P278/N278</f>
        <v>1.5238095238095237</v>
      </c>
      <c r="U278" s="436">
        <f aca="true" t="shared" si="128" ref="U278:U289">Q278/P278</f>
        <v>0.5</v>
      </c>
      <c r="V278" s="436">
        <f t="shared" si="125"/>
        <v>1</v>
      </c>
      <c r="W278" s="436">
        <f t="shared" si="125"/>
        <v>1</v>
      </c>
      <c r="X278" s="4"/>
    </row>
    <row r="279" spans="1:24" ht="12.75">
      <c r="A279" s="21" t="s">
        <v>303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120">
        <v>323</v>
      </c>
      <c r="L279" s="293" t="s">
        <v>10</v>
      </c>
      <c r="M279" s="294"/>
      <c r="N279" s="286">
        <f aca="true" t="shared" si="129" ref="N279:S279">N280+N281</f>
        <v>13125</v>
      </c>
      <c r="O279" s="289">
        <f>O280+O281</f>
        <v>10000</v>
      </c>
      <c r="P279" s="289">
        <f t="shared" si="129"/>
        <v>20000</v>
      </c>
      <c r="Q279" s="363">
        <f t="shared" si="129"/>
        <v>10000</v>
      </c>
      <c r="R279" s="286">
        <f>R280+R281</f>
        <v>10000</v>
      </c>
      <c r="S279" s="286">
        <f t="shared" si="129"/>
        <v>10000</v>
      </c>
      <c r="T279" s="436">
        <f t="shared" si="127"/>
        <v>1.5238095238095237</v>
      </c>
      <c r="U279" s="436">
        <f t="shared" si="128"/>
        <v>0.5</v>
      </c>
      <c r="V279" s="436">
        <f t="shared" si="125"/>
        <v>1</v>
      </c>
      <c r="W279" s="436">
        <f t="shared" si="125"/>
        <v>1</v>
      </c>
      <c r="X279" s="4"/>
    </row>
    <row r="280" spans="1:24" ht="12.75" hidden="1">
      <c r="A280" s="21" t="s">
        <v>303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106">
        <v>3237</v>
      </c>
      <c r="L280" s="106" t="s">
        <v>102</v>
      </c>
      <c r="M280" s="106"/>
      <c r="N280" s="109">
        <v>0</v>
      </c>
      <c r="O280" s="35">
        <v>0</v>
      </c>
      <c r="P280" s="109">
        <v>0</v>
      </c>
      <c r="Q280" s="363">
        <v>0</v>
      </c>
      <c r="R280" s="109">
        <v>0</v>
      </c>
      <c r="S280" s="109">
        <v>0</v>
      </c>
      <c r="T280" s="436" t="e">
        <f t="shared" si="127"/>
        <v>#DIV/0!</v>
      </c>
      <c r="U280" s="436" t="e">
        <f t="shared" si="128"/>
        <v>#DIV/0!</v>
      </c>
      <c r="V280" s="436" t="e">
        <f t="shared" si="125"/>
        <v>#DIV/0!</v>
      </c>
      <c r="W280" s="436" t="e">
        <f t="shared" si="125"/>
        <v>#DIV/0!</v>
      </c>
      <c r="X280" s="4"/>
    </row>
    <row r="281" spans="1:24" ht="12.75">
      <c r="A281" s="21" t="s">
        <v>303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06">
        <v>3237</v>
      </c>
      <c r="L281" s="106" t="s">
        <v>155</v>
      </c>
      <c r="M281" s="106"/>
      <c r="N281" s="109">
        <v>13125</v>
      </c>
      <c r="O281" s="35">
        <v>10000</v>
      </c>
      <c r="P281" s="109">
        <v>20000</v>
      </c>
      <c r="Q281" s="363">
        <v>10000</v>
      </c>
      <c r="R281" s="109">
        <v>10000</v>
      </c>
      <c r="S281" s="109">
        <v>10000</v>
      </c>
      <c r="T281" s="436">
        <f t="shared" si="127"/>
        <v>1.5238095238095237</v>
      </c>
      <c r="U281" s="436">
        <f t="shared" si="128"/>
        <v>0.5</v>
      </c>
      <c r="V281" s="436">
        <f t="shared" si="125"/>
        <v>1</v>
      </c>
      <c r="W281" s="436">
        <f t="shared" si="125"/>
        <v>1</v>
      </c>
      <c r="X281" s="4"/>
    </row>
    <row r="282" spans="1:24" ht="12.75">
      <c r="A282" s="21" t="s">
        <v>303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43">
        <v>38</v>
      </c>
      <c r="L282" s="144" t="s">
        <v>109</v>
      </c>
      <c r="M282" s="108"/>
      <c r="N282" s="109">
        <f>N283</f>
        <v>0</v>
      </c>
      <c r="O282" s="35">
        <f aca="true" t="shared" si="130" ref="O282:S283">O283</f>
        <v>5000</v>
      </c>
      <c r="P282" s="109">
        <f t="shared" si="130"/>
        <v>5000</v>
      </c>
      <c r="Q282" s="363">
        <f t="shared" si="130"/>
        <v>5000</v>
      </c>
      <c r="R282" s="109">
        <f t="shared" si="130"/>
        <v>5000</v>
      </c>
      <c r="S282" s="109">
        <f t="shared" si="130"/>
        <v>5000</v>
      </c>
      <c r="T282" s="436" t="e">
        <f t="shared" si="127"/>
        <v>#DIV/0!</v>
      </c>
      <c r="U282" s="436">
        <f t="shared" si="128"/>
        <v>1</v>
      </c>
      <c r="V282" s="436">
        <f t="shared" si="125"/>
        <v>1</v>
      </c>
      <c r="W282" s="436">
        <f t="shared" si="125"/>
        <v>1</v>
      </c>
      <c r="X282" s="4"/>
    </row>
    <row r="283" spans="1:24" ht="12.75">
      <c r="A283" s="21" t="s">
        <v>303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295">
        <v>381</v>
      </c>
      <c r="L283" s="497" t="s">
        <v>15</v>
      </c>
      <c r="M283" s="502"/>
      <c r="N283" s="286">
        <f>N284</f>
        <v>0</v>
      </c>
      <c r="O283" s="289">
        <f t="shared" si="130"/>
        <v>5000</v>
      </c>
      <c r="P283" s="286">
        <f t="shared" si="130"/>
        <v>5000</v>
      </c>
      <c r="Q283" s="363">
        <f t="shared" si="130"/>
        <v>5000</v>
      </c>
      <c r="R283" s="286">
        <f t="shared" si="130"/>
        <v>5000</v>
      </c>
      <c r="S283" s="286">
        <f t="shared" si="130"/>
        <v>5000</v>
      </c>
      <c r="T283" s="436" t="e">
        <f t="shared" si="127"/>
        <v>#DIV/0!</v>
      </c>
      <c r="U283" s="436">
        <f t="shared" si="128"/>
        <v>1</v>
      </c>
      <c r="V283" s="436">
        <f t="shared" si="125"/>
        <v>1</v>
      </c>
      <c r="W283" s="436">
        <f t="shared" si="125"/>
        <v>1</v>
      </c>
      <c r="X283" s="4"/>
    </row>
    <row r="284" spans="1:24" ht="12.75">
      <c r="A284" s="21" t="s">
        <v>303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43">
        <v>3811</v>
      </c>
      <c r="L284" s="144" t="s">
        <v>146</v>
      </c>
      <c r="M284" s="145"/>
      <c r="N284" s="109">
        <v>0</v>
      </c>
      <c r="O284" s="35">
        <v>5000</v>
      </c>
      <c r="P284" s="109">
        <v>5000</v>
      </c>
      <c r="Q284" s="363">
        <v>5000</v>
      </c>
      <c r="R284" s="109">
        <v>5000</v>
      </c>
      <c r="S284" s="109">
        <v>5000</v>
      </c>
      <c r="T284" s="436" t="e">
        <f t="shared" si="127"/>
        <v>#DIV/0!</v>
      </c>
      <c r="U284" s="436">
        <f t="shared" si="128"/>
        <v>1</v>
      </c>
      <c r="V284" s="436">
        <f t="shared" si="125"/>
        <v>1</v>
      </c>
      <c r="W284" s="436">
        <f t="shared" si="125"/>
        <v>1</v>
      </c>
      <c r="X284" s="4"/>
    </row>
    <row r="285" spans="1:24" ht="12.75">
      <c r="A285" s="21" t="s">
        <v>303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220</v>
      </c>
      <c r="K285" s="105">
        <v>4</v>
      </c>
      <c r="L285" s="497" t="s">
        <v>4</v>
      </c>
      <c r="M285" s="498"/>
      <c r="N285" s="109">
        <f>N286</f>
        <v>0</v>
      </c>
      <c r="O285" s="35">
        <f aca="true" t="shared" si="131" ref="O285:S286">O286</f>
        <v>4500</v>
      </c>
      <c r="P285" s="109">
        <f t="shared" si="131"/>
        <v>0</v>
      </c>
      <c r="Q285" s="363">
        <f t="shared" si="131"/>
        <v>4500</v>
      </c>
      <c r="R285" s="109">
        <f t="shared" si="131"/>
        <v>3000</v>
      </c>
      <c r="S285" s="109">
        <f t="shared" si="131"/>
        <v>3000</v>
      </c>
      <c r="T285" s="436" t="e">
        <f t="shared" si="127"/>
        <v>#DIV/0!</v>
      </c>
      <c r="U285" s="436" t="e">
        <f t="shared" si="128"/>
        <v>#DIV/0!</v>
      </c>
      <c r="V285" s="436">
        <f t="shared" si="125"/>
        <v>0.6666666666666666</v>
      </c>
      <c r="W285" s="436">
        <f t="shared" si="125"/>
        <v>1</v>
      </c>
      <c r="X285" s="4"/>
    </row>
    <row r="286" spans="1:24" ht="12.75">
      <c r="A286" s="21" t="s">
        <v>303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220</v>
      </c>
      <c r="K286" s="106">
        <v>42</v>
      </c>
      <c r="L286" s="472" t="s">
        <v>31</v>
      </c>
      <c r="M286" s="473"/>
      <c r="N286" s="109">
        <f>N287</f>
        <v>0</v>
      </c>
      <c r="O286" s="35">
        <f t="shared" si="131"/>
        <v>4500</v>
      </c>
      <c r="P286" s="109">
        <f t="shared" si="131"/>
        <v>0</v>
      </c>
      <c r="Q286" s="363">
        <f t="shared" si="131"/>
        <v>4500</v>
      </c>
      <c r="R286" s="109">
        <f t="shared" si="131"/>
        <v>3000</v>
      </c>
      <c r="S286" s="109">
        <f t="shared" si="131"/>
        <v>3000</v>
      </c>
      <c r="T286" s="436" t="e">
        <f t="shared" si="127"/>
        <v>#DIV/0!</v>
      </c>
      <c r="U286" s="436" t="e">
        <f t="shared" si="128"/>
        <v>#DIV/0!</v>
      </c>
      <c r="V286" s="436">
        <f t="shared" si="125"/>
        <v>0.6666666666666666</v>
      </c>
      <c r="W286" s="436">
        <f t="shared" si="125"/>
        <v>1</v>
      </c>
      <c r="X286" s="4"/>
    </row>
    <row r="287" spans="1:24" ht="12.75">
      <c r="A287" s="21" t="s">
        <v>303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120">
        <v>422</v>
      </c>
      <c r="L287" s="497" t="s">
        <v>17</v>
      </c>
      <c r="M287" s="502"/>
      <c r="N287" s="286">
        <f aca="true" t="shared" si="132" ref="N287:S287">N288+N289</f>
        <v>0</v>
      </c>
      <c r="O287" s="289">
        <f>O288+O289</f>
        <v>4500</v>
      </c>
      <c r="P287" s="286">
        <f t="shared" si="132"/>
        <v>0</v>
      </c>
      <c r="Q287" s="363">
        <f t="shared" si="132"/>
        <v>4500</v>
      </c>
      <c r="R287" s="286">
        <f>R288+R289</f>
        <v>3000</v>
      </c>
      <c r="S287" s="286">
        <f t="shared" si="132"/>
        <v>3000</v>
      </c>
      <c r="T287" s="436" t="e">
        <f t="shared" si="127"/>
        <v>#DIV/0!</v>
      </c>
      <c r="U287" s="436" t="e">
        <f t="shared" si="128"/>
        <v>#DIV/0!</v>
      </c>
      <c r="V287" s="436">
        <f t="shared" si="125"/>
        <v>0.6666666666666666</v>
      </c>
      <c r="W287" s="436">
        <f t="shared" si="125"/>
        <v>1</v>
      </c>
      <c r="X287" s="4"/>
    </row>
    <row r="288" spans="1:24" ht="12.75" hidden="1">
      <c r="A288" s="21" t="s">
        <v>303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106">
        <v>4223</v>
      </c>
      <c r="L288" s="472" t="s">
        <v>297</v>
      </c>
      <c r="M288" s="479"/>
      <c r="N288" s="109">
        <v>0</v>
      </c>
      <c r="O288" s="35">
        <v>0</v>
      </c>
      <c r="P288" s="109">
        <v>0</v>
      </c>
      <c r="Q288" s="363">
        <v>0</v>
      </c>
      <c r="R288" s="109">
        <v>0</v>
      </c>
      <c r="S288" s="109">
        <v>0</v>
      </c>
      <c r="T288" s="436" t="e">
        <f t="shared" si="127"/>
        <v>#DIV/0!</v>
      </c>
      <c r="U288" s="436" t="e">
        <f t="shared" si="128"/>
        <v>#DIV/0!</v>
      </c>
      <c r="V288" s="436" t="e">
        <f t="shared" si="125"/>
        <v>#DIV/0!</v>
      </c>
      <c r="W288" s="436" t="e">
        <f t="shared" si="125"/>
        <v>#DIV/0!</v>
      </c>
      <c r="X288" s="4"/>
    </row>
    <row r="289" spans="1:24" ht="13.5" thickBot="1">
      <c r="A289" s="21" t="s">
        <v>303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42">
        <v>4223</v>
      </c>
      <c r="L289" s="472" t="s">
        <v>298</v>
      </c>
      <c r="M289" s="479"/>
      <c r="N289" s="109">
        <v>0</v>
      </c>
      <c r="O289" s="35">
        <v>4500</v>
      </c>
      <c r="P289" s="109">
        <v>0</v>
      </c>
      <c r="Q289" s="363">
        <v>4500</v>
      </c>
      <c r="R289" s="109">
        <v>3000</v>
      </c>
      <c r="S289" s="109">
        <v>3000</v>
      </c>
      <c r="T289" s="436" t="e">
        <f t="shared" si="127"/>
        <v>#DIV/0!</v>
      </c>
      <c r="U289" s="436" t="e">
        <f t="shared" si="128"/>
        <v>#DIV/0!</v>
      </c>
      <c r="V289" s="436">
        <f t="shared" si="125"/>
        <v>0.6666666666666666</v>
      </c>
      <c r="W289" s="436">
        <f t="shared" si="125"/>
        <v>1</v>
      </c>
      <c r="X289" s="4"/>
    </row>
    <row r="290" spans="1:2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01"/>
      <c r="L290" s="101" t="s">
        <v>126</v>
      </c>
      <c r="M290" s="101"/>
      <c r="N290" s="102">
        <f aca="true" t="shared" si="133" ref="N290:S290">N277+N285</f>
        <v>13125</v>
      </c>
      <c r="O290" s="102">
        <f>O277+O285</f>
        <v>19500</v>
      </c>
      <c r="P290" s="102">
        <f t="shared" si="133"/>
        <v>25000</v>
      </c>
      <c r="Q290" s="362">
        <f t="shared" si="133"/>
        <v>19500</v>
      </c>
      <c r="R290" s="102">
        <f>R277+R285</f>
        <v>18000</v>
      </c>
      <c r="S290" s="102">
        <f t="shared" si="133"/>
        <v>18000</v>
      </c>
      <c r="T290" s="435">
        <f>P290/N290</f>
        <v>1.9047619047619047</v>
      </c>
      <c r="U290" s="435">
        <f>Q290/P290</f>
        <v>0.78</v>
      </c>
      <c r="V290" s="435">
        <f t="shared" si="125"/>
        <v>0.9230769230769231</v>
      </c>
      <c r="W290" s="435">
        <f t="shared" si="125"/>
        <v>1</v>
      </c>
      <c r="X290" s="4"/>
    </row>
    <row r="291" spans="1:2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24"/>
      <c r="L291" s="124"/>
      <c r="M291" s="124"/>
      <c r="N291" s="127"/>
      <c r="O291" s="126"/>
      <c r="P291" s="127"/>
      <c r="Q291" s="365"/>
      <c r="R291" s="127"/>
      <c r="S291" s="127"/>
      <c r="T291" s="438"/>
      <c r="U291" s="438"/>
      <c r="V291" s="438"/>
      <c r="W291" s="438"/>
      <c r="X291" s="4"/>
    </row>
    <row r="292" spans="1:24" ht="12.75">
      <c r="A292" s="22"/>
      <c r="B292" s="10"/>
      <c r="C292" s="10"/>
      <c r="D292" s="10"/>
      <c r="E292" s="10"/>
      <c r="F292" s="10"/>
      <c r="G292" s="10"/>
      <c r="H292" s="10"/>
      <c r="I292" s="10"/>
      <c r="J292" s="10"/>
      <c r="K292" s="69" t="s">
        <v>300</v>
      </c>
      <c r="L292" s="484" t="s">
        <v>299</v>
      </c>
      <c r="M292" s="484"/>
      <c r="N292" s="484"/>
      <c r="O292" s="130"/>
      <c r="P292" s="130"/>
      <c r="Q292" s="351"/>
      <c r="R292" s="130"/>
      <c r="S292" s="130"/>
      <c r="T292" s="429"/>
      <c r="U292" s="429"/>
      <c r="V292" s="429"/>
      <c r="W292" s="429"/>
      <c r="X292" s="4"/>
    </row>
    <row r="293" spans="1:24" ht="12.75">
      <c r="A293" s="22" t="s">
        <v>301</v>
      </c>
      <c r="B293" s="10"/>
      <c r="C293" s="10"/>
      <c r="D293" s="10"/>
      <c r="E293" s="10"/>
      <c r="F293" s="10"/>
      <c r="G293" s="10"/>
      <c r="H293" s="10"/>
      <c r="I293" s="10"/>
      <c r="J293" s="10">
        <v>451</v>
      </c>
      <c r="K293" s="67" t="s">
        <v>65</v>
      </c>
      <c r="L293" s="22" t="s">
        <v>64</v>
      </c>
      <c r="M293" s="67"/>
      <c r="N293" s="23"/>
      <c r="O293" s="23"/>
      <c r="P293" s="23"/>
      <c r="Q293" s="348"/>
      <c r="R293" s="56"/>
      <c r="S293" s="56"/>
      <c r="T293" s="419"/>
      <c r="U293" s="419"/>
      <c r="V293" s="419"/>
      <c r="W293" s="419"/>
      <c r="X293" s="21"/>
    </row>
    <row r="294" spans="1:24" ht="12.75">
      <c r="A294" s="21" t="s">
        <v>304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451</v>
      </c>
      <c r="K294" s="105">
        <v>3</v>
      </c>
      <c r="L294" s="105" t="s">
        <v>3</v>
      </c>
      <c r="M294" s="105"/>
      <c r="N294" s="96">
        <f>N295</f>
        <v>291488</v>
      </c>
      <c r="O294" s="96">
        <f aca="true" t="shared" si="134" ref="O294:S295">O295</f>
        <v>380000</v>
      </c>
      <c r="P294" s="96">
        <f t="shared" si="134"/>
        <v>430000</v>
      </c>
      <c r="Q294" s="363">
        <f t="shared" si="134"/>
        <v>550000</v>
      </c>
      <c r="R294" s="96">
        <f t="shared" si="134"/>
        <v>490000</v>
      </c>
      <c r="S294" s="96">
        <f t="shared" si="134"/>
        <v>430000</v>
      </c>
      <c r="T294" s="436">
        <f aca="true" t="shared" si="135" ref="T294:T300">P294/N294</f>
        <v>1.4751893731474366</v>
      </c>
      <c r="U294" s="436">
        <f aca="true" t="shared" si="136" ref="U294:U300">Q294/P294</f>
        <v>1.2790697674418605</v>
      </c>
      <c r="V294" s="436">
        <f aca="true" t="shared" si="137" ref="V294:W300">R294/Q294</f>
        <v>0.8909090909090909</v>
      </c>
      <c r="W294" s="436">
        <f t="shared" si="137"/>
        <v>0.8775510204081632</v>
      </c>
      <c r="X294" s="4"/>
    </row>
    <row r="295" spans="1:24" ht="12.75">
      <c r="A295" s="21" t="s">
        <v>304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451</v>
      </c>
      <c r="K295" s="106">
        <v>32</v>
      </c>
      <c r="L295" s="107" t="s">
        <v>8</v>
      </c>
      <c r="M295" s="108"/>
      <c r="N295" s="109">
        <f>N296</f>
        <v>291488</v>
      </c>
      <c r="O295" s="109">
        <f t="shared" si="134"/>
        <v>380000</v>
      </c>
      <c r="P295" s="109">
        <f t="shared" si="134"/>
        <v>430000</v>
      </c>
      <c r="Q295" s="363">
        <f t="shared" si="134"/>
        <v>550000</v>
      </c>
      <c r="R295" s="109">
        <f t="shared" si="134"/>
        <v>490000</v>
      </c>
      <c r="S295" s="109">
        <f t="shared" si="134"/>
        <v>430000</v>
      </c>
      <c r="T295" s="436">
        <f t="shared" si="135"/>
        <v>1.4751893731474366</v>
      </c>
      <c r="U295" s="436">
        <f t="shared" si="136"/>
        <v>1.2790697674418605</v>
      </c>
      <c r="V295" s="436">
        <f t="shared" si="137"/>
        <v>0.8909090909090909</v>
      </c>
      <c r="W295" s="436">
        <f t="shared" si="137"/>
        <v>0.8775510204081632</v>
      </c>
      <c r="X295" s="4"/>
    </row>
    <row r="296" spans="1:24" ht="12.75">
      <c r="A296" s="21" t="s">
        <v>304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120">
        <v>323</v>
      </c>
      <c r="L296" s="293" t="s">
        <v>10</v>
      </c>
      <c r="M296" s="294"/>
      <c r="N296" s="286">
        <f>N297+N298</f>
        <v>291488</v>
      </c>
      <c r="O296" s="286">
        <f>O297+O298</f>
        <v>380000</v>
      </c>
      <c r="P296" s="286">
        <f>P297+P298</f>
        <v>430000</v>
      </c>
      <c r="Q296" s="363">
        <f>Q297+Q298+Q299</f>
        <v>550000</v>
      </c>
      <c r="R296" s="286">
        <f>R297+R298+R299</f>
        <v>490000</v>
      </c>
      <c r="S296" s="286">
        <f>S297+S298+S299</f>
        <v>430000</v>
      </c>
      <c r="T296" s="436">
        <f t="shared" si="135"/>
        <v>1.4751893731474366</v>
      </c>
      <c r="U296" s="436">
        <f t="shared" si="136"/>
        <v>1.2790697674418605</v>
      </c>
      <c r="V296" s="436">
        <f t="shared" si="137"/>
        <v>0.8909090909090909</v>
      </c>
      <c r="W296" s="436">
        <f t="shared" si="137"/>
        <v>0.8775510204081632</v>
      </c>
      <c r="X296" s="4"/>
    </row>
    <row r="297" spans="1:24" ht="12.75" customHeight="1">
      <c r="A297" s="21" t="s">
        <v>304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106">
        <v>3232</v>
      </c>
      <c r="L297" s="526" t="s">
        <v>544</v>
      </c>
      <c r="M297" s="527"/>
      <c r="N297" s="109">
        <v>291488</v>
      </c>
      <c r="O297" s="109">
        <v>350000</v>
      </c>
      <c r="P297" s="109">
        <v>400000</v>
      </c>
      <c r="Q297" s="363">
        <v>400000</v>
      </c>
      <c r="R297" s="109">
        <v>400000</v>
      </c>
      <c r="S297" s="109">
        <v>400000</v>
      </c>
      <c r="T297" s="436">
        <f t="shared" si="135"/>
        <v>1.3722691843231969</v>
      </c>
      <c r="U297" s="436">
        <f t="shared" si="136"/>
        <v>1</v>
      </c>
      <c r="V297" s="436">
        <f t="shared" si="137"/>
        <v>1</v>
      </c>
      <c r="W297" s="436">
        <f t="shared" si="137"/>
        <v>1</v>
      </c>
      <c r="X297" s="4"/>
    </row>
    <row r="298" spans="1:24" ht="12.75">
      <c r="A298" s="21" t="s">
        <v>304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43">
        <v>3232</v>
      </c>
      <c r="L298" s="106" t="s">
        <v>180</v>
      </c>
      <c r="M298" s="143"/>
      <c r="N298" s="132">
        <v>0</v>
      </c>
      <c r="O298" s="132">
        <v>30000</v>
      </c>
      <c r="P298" s="132">
        <v>30000</v>
      </c>
      <c r="Q298" s="369">
        <v>30000</v>
      </c>
      <c r="R298" s="132">
        <v>30000</v>
      </c>
      <c r="S298" s="132">
        <v>30000</v>
      </c>
      <c r="T298" s="436" t="e">
        <f t="shared" si="135"/>
        <v>#DIV/0!</v>
      </c>
      <c r="U298" s="436">
        <f t="shared" si="136"/>
        <v>1</v>
      </c>
      <c r="V298" s="436">
        <f t="shared" si="137"/>
        <v>1</v>
      </c>
      <c r="W298" s="436">
        <f t="shared" si="137"/>
        <v>1</v>
      </c>
      <c r="X298" s="4"/>
    </row>
    <row r="299" spans="1:24" ht="13.5" thickBot="1">
      <c r="A299" s="21"/>
      <c r="B299" s="1"/>
      <c r="C299" s="1"/>
      <c r="D299" s="1"/>
      <c r="E299" s="1"/>
      <c r="F299" s="1">
        <v>5</v>
      </c>
      <c r="G299" s="1"/>
      <c r="H299" s="1"/>
      <c r="I299" s="1"/>
      <c r="J299" s="1">
        <v>451</v>
      </c>
      <c r="K299" s="143">
        <v>3232</v>
      </c>
      <c r="L299" s="474" t="s">
        <v>594</v>
      </c>
      <c r="M299" s="475"/>
      <c r="N299" s="132">
        <v>0</v>
      </c>
      <c r="O299" s="132">
        <v>0</v>
      </c>
      <c r="P299" s="132">
        <v>0</v>
      </c>
      <c r="Q299" s="369">
        <v>120000</v>
      </c>
      <c r="R299" s="132">
        <v>60000</v>
      </c>
      <c r="S299" s="132">
        <v>0</v>
      </c>
      <c r="T299" s="436" t="e">
        <f t="shared" si="135"/>
        <v>#DIV/0!</v>
      </c>
      <c r="U299" s="436" t="e">
        <f t="shared" si="136"/>
        <v>#DIV/0!</v>
      </c>
      <c r="V299" s="436">
        <f t="shared" si="137"/>
        <v>0.5</v>
      </c>
      <c r="W299" s="436">
        <f t="shared" si="137"/>
        <v>0</v>
      </c>
      <c r="X299" s="4"/>
    </row>
    <row r="300" spans="1:2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01"/>
      <c r="L300" s="101" t="s">
        <v>126</v>
      </c>
      <c r="M300" s="101"/>
      <c r="N300" s="102">
        <f aca="true" t="shared" si="138" ref="N300:S300">N294</f>
        <v>291488</v>
      </c>
      <c r="O300" s="102">
        <f>O294</f>
        <v>380000</v>
      </c>
      <c r="P300" s="102">
        <f t="shared" si="138"/>
        <v>430000</v>
      </c>
      <c r="Q300" s="362">
        <f t="shared" si="138"/>
        <v>550000</v>
      </c>
      <c r="R300" s="102">
        <f>R294</f>
        <v>490000</v>
      </c>
      <c r="S300" s="102">
        <f t="shared" si="138"/>
        <v>430000</v>
      </c>
      <c r="T300" s="435">
        <f t="shared" si="135"/>
        <v>1.4751893731474366</v>
      </c>
      <c r="U300" s="435">
        <f t="shared" si="136"/>
        <v>1.2790697674418605</v>
      </c>
      <c r="V300" s="435">
        <f t="shared" si="137"/>
        <v>0.8909090909090909</v>
      </c>
      <c r="W300" s="435">
        <f t="shared" si="137"/>
        <v>0.8775510204081632</v>
      </c>
      <c r="X300" s="4"/>
    </row>
    <row r="301" spans="1:2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9"/>
      <c r="L301" s="49"/>
      <c r="M301" s="49"/>
      <c r="N301" s="50"/>
      <c r="O301" s="50"/>
      <c r="P301" s="50"/>
      <c r="Q301" s="347"/>
      <c r="R301" s="50"/>
      <c r="S301" s="50"/>
      <c r="T301" s="426"/>
      <c r="U301" s="426"/>
      <c r="V301" s="426"/>
      <c r="W301" s="426"/>
      <c r="X301" s="4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69" t="s">
        <v>28</v>
      </c>
      <c r="L302" s="81" t="s">
        <v>302</v>
      </c>
      <c r="M302" s="146"/>
      <c r="N302" s="70"/>
      <c r="O302" s="70"/>
      <c r="P302" s="70"/>
      <c r="Q302" s="351"/>
      <c r="R302" s="70"/>
      <c r="S302" s="70"/>
      <c r="T302" s="429"/>
      <c r="U302" s="429"/>
      <c r="V302" s="429"/>
      <c r="W302" s="429"/>
      <c r="X302" s="4"/>
    </row>
    <row r="303" spans="1:24" ht="12.75">
      <c r="A303" s="21" t="s">
        <v>305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560</v>
      </c>
      <c r="K303" s="105">
        <v>3</v>
      </c>
      <c r="L303" s="105" t="s">
        <v>3</v>
      </c>
      <c r="M303" s="105"/>
      <c r="N303" s="96">
        <f aca="true" t="shared" si="139" ref="N303:S303">N304</f>
        <v>533995</v>
      </c>
      <c r="O303" s="96">
        <f t="shared" si="139"/>
        <v>492000</v>
      </c>
      <c r="P303" s="96">
        <f t="shared" si="139"/>
        <v>597000</v>
      </c>
      <c r="Q303" s="363">
        <f t="shared" si="139"/>
        <v>492000</v>
      </c>
      <c r="R303" s="96">
        <f t="shared" si="139"/>
        <v>470000</v>
      </c>
      <c r="S303" s="96">
        <f t="shared" si="139"/>
        <v>470000</v>
      </c>
      <c r="T303" s="436">
        <f>P303/N303</f>
        <v>1.117987996142286</v>
      </c>
      <c r="U303" s="436">
        <f>Q303/P303</f>
        <v>0.8241206030150754</v>
      </c>
      <c r="V303" s="436">
        <f aca="true" t="shared" si="140" ref="V303:W314">R303/Q303</f>
        <v>0.9552845528455285</v>
      </c>
      <c r="W303" s="436">
        <f t="shared" si="140"/>
        <v>1</v>
      </c>
      <c r="X303" s="4"/>
    </row>
    <row r="304" spans="1:24" ht="12.75">
      <c r="A304" s="21" t="s">
        <v>305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106">
        <v>32</v>
      </c>
      <c r="L304" s="107" t="s">
        <v>8</v>
      </c>
      <c r="M304" s="108"/>
      <c r="N304" s="109">
        <f>N307</f>
        <v>533995</v>
      </c>
      <c r="O304" s="109">
        <f>O307+O305</f>
        <v>492000</v>
      </c>
      <c r="P304" s="109">
        <f>P307+P305</f>
        <v>597000</v>
      </c>
      <c r="Q304" s="363">
        <f>Q307+Q305</f>
        <v>492000</v>
      </c>
      <c r="R304" s="109">
        <f>R307+R305</f>
        <v>470000</v>
      </c>
      <c r="S304" s="109">
        <f>S307+S305</f>
        <v>470000</v>
      </c>
      <c r="T304" s="436">
        <f aca="true" t="shared" si="141" ref="T304:T314">P304/N304</f>
        <v>1.117987996142286</v>
      </c>
      <c r="U304" s="436">
        <f aca="true" t="shared" si="142" ref="U304:U314">Q304/P304</f>
        <v>0.8241206030150754</v>
      </c>
      <c r="V304" s="436">
        <f t="shared" si="140"/>
        <v>0.9552845528455285</v>
      </c>
      <c r="W304" s="436">
        <f t="shared" si="140"/>
        <v>1</v>
      </c>
      <c r="X304" s="4"/>
    </row>
    <row r="305" spans="1:24" ht="12.75">
      <c r="A305" s="21" t="s">
        <v>305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106">
        <v>322</v>
      </c>
      <c r="L305" s="107" t="s">
        <v>29</v>
      </c>
      <c r="M305" s="108"/>
      <c r="N305" s="109">
        <v>0</v>
      </c>
      <c r="O305" s="109">
        <f>O306</f>
        <v>10000</v>
      </c>
      <c r="P305" s="109">
        <f>P306</f>
        <v>0</v>
      </c>
      <c r="Q305" s="363">
        <f>Q306</f>
        <v>10000</v>
      </c>
      <c r="R305" s="109">
        <f>R306</f>
        <v>5000</v>
      </c>
      <c r="S305" s="109">
        <f>S306</f>
        <v>5000</v>
      </c>
      <c r="T305" s="436" t="e">
        <f t="shared" si="141"/>
        <v>#DIV/0!</v>
      </c>
      <c r="U305" s="436" t="e">
        <f t="shared" si="142"/>
        <v>#DIV/0!</v>
      </c>
      <c r="V305" s="436">
        <f t="shared" si="140"/>
        <v>0.5</v>
      </c>
      <c r="W305" s="436">
        <f t="shared" si="140"/>
        <v>1</v>
      </c>
      <c r="X305" s="4"/>
    </row>
    <row r="306" spans="1:24" ht="12.75">
      <c r="A306" s="21" t="s">
        <v>305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106">
        <v>3225</v>
      </c>
      <c r="L306" s="107" t="s">
        <v>534</v>
      </c>
      <c r="M306" s="108"/>
      <c r="N306" s="109">
        <v>0</v>
      </c>
      <c r="O306" s="109">
        <v>10000</v>
      </c>
      <c r="P306" s="109">
        <v>0</v>
      </c>
      <c r="Q306" s="363">
        <v>10000</v>
      </c>
      <c r="R306" s="109">
        <v>5000</v>
      </c>
      <c r="S306" s="109">
        <v>5000</v>
      </c>
      <c r="T306" s="436" t="e">
        <f t="shared" si="141"/>
        <v>#DIV/0!</v>
      </c>
      <c r="U306" s="436" t="e">
        <f t="shared" si="142"/>
        <v>#DIV/0!</v>
      </c>
      <c r="V306" s="436">
        <f t="shared" si="140"/>
        <v>0.5</v>
      </c>
      <c r="W306" s="436">
        <f t="shared" si="140"/>
        <v>1</v>
      </c>
      <c r="X306" s="4"/>
    </row>
    <row r="307" spans="1:24" ht="12.75">
      <c r="A307" s="21" t="s">
        <v>305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20">
        <v>323</v>
      </c>
      <c r="L307" s="293" t="s">
        <v>10</v>
      </c>
      <c r="M307" s="294"/>
      <c r="N307" s="286">
        <f aca="true" t="shared" si="143" ref="N307:S307">N308+N309+N310</f>
        <v>533995</v>
      </c>
      <c r="O307" s="286">
        <f>O308+O309+O310</f>
        <v>482000</v>
      </c>
      <c r="P307" s="286">
        <f t="shared" si="143"/>
        <v>597000</v>
      </c>
      <c r="Q307" s="363">
        <f t="shared" si="143"/>
        <v>482000</v>
      </c>
      <c r="R307" s="286">
        <f>R308+R309+R310</f>
        <v>465000</v>
      </c>
      <c r="S307" s="286">
        <f t="shared" si="143"/>
        <v>465000</v>
      </c>
      <c r="T307" s="436">
        <f t="shared" si="141"/>
        <v>1.117987996142286</v>
      </c>
      <c r="U307" s="436">
        <f t="shared" si="142"/>
        <v>0.8073701842546064</v>
      </c>
      <c r="V307" s="436">
        <f t="shared" si="140"/>
        <v>0.9647302904564315</v>
      </c>
      <c r="W307" s="436">
        <f t="shared" si="140"/>
        <v>1</v>
      </c>
      <c r="X307" s="4"/>
    </row>
    <row r="308" spans="1:24" ht="12.75">
      <c r="A308" s="21" t="s">
        <v>305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06">
        <v>3232</v>
      </c>
      <c r="L308" s="106" t="s">
        <v>104</v>
      </c>
      <c r="M308" s="106"/>
      <c r="N308" s="109">
        <v>3250</v>
      </c>
      <c r="O308" s="109">
        <v>22000</v>
      </c>
      <c r="P308" s="109">
        <v>22000</v>
      </c>
      <c r="Q308" s="363">
        <v>22000</v>
      </c>
      <c r="R308" s="109">
        <v>15000</v>
      </c>
      <c r="S308" s="109">
        <v>15000</v>
      </c>
      <c r="T308" s="436">
        <f t="shared" si="141"/>
        <v>6.769230769230769</v>
      </c>
      <c r="U308" s="436">
        <f t="shared" si="142"/>
        <v>1</v>
      </c>
      <c r="V308" s="436">
        <f t="shared" si="140"/>
        <v>0.6818181818181818</v>
      </c>
      <c r="W308" s="436">
        <f t="shared" si="140"/>
        <v>1</v>
      </c>
      <c r="X308" s="4"/>
    </row>
    <row r="309" spans="1:24" ht="12.75">
      <c r="A309" s="21" t="s">
        <v>305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43">
        <v>3232</v>
      </c>
      <c r="L309" s="106" t="s">
        <v>526</v>
      </c>
      <c r="M309" s="143"/>
      <c r="N309" s="132">
        <v>0</v>
      </c>
      <c r="O309" s="132">
        <v>10000</v>
      </c>
      <c r="P309" s="132">
        <v>25000</v>
      </c>
      <c r="Q309" s="369">
        <v>10000</v>
      </c>
      <c r="R309" s="132">
        <v>0</v>
      </c>
      <c r="S309" s="132">
        <v>0</v>
      </c>
      <c r="T309" s="436" t="e">
        <f t="shared" si="141"/>
        <v>#DIV/0!</v>
      </c>
      <c r="U309" s="436">
        <f t="shared" si="142"/>
        <v>0.4</v>
      </c>
      <c r="V309" s="436">
        <f t="shared" si="140"/>
        <v>0</v>
      </c>
      <c r="W309" s="436" t="e">
        <f t="shared" si="140"/>
        <v>#DIV/0!</v>
      </c>
      <c r="X309" s="4"/>
    </row>
    <row r="310" spans="1:24" ht="12.75">
      <c r="A310" s="21" t="s">
        <v>305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43">
        <v>3232</v>
      </c>
      <c r="L310" s="106" t="s">
        <v>503</v>
      </c>
      <c r="M310" s="143"/>
      <c r="N310" s="132">
        <v>530745</v>
      </c>
      <c r="O310" s="132">
        <v>450000</v>
      </c>
      <c r="P310" s="132">
        <v>550000</v>
      </c>
      <c r="Q310" s="369">
        <v>450000</v>
      </c>
      <c r="R310" s="132">
        <v>450000</v>
      </c>
      <c r="S310" s="132">
        <v>450000</v>
      </c>
      <c r="T310" s="436">
        <f t="shared" si="141"/>
        <v>1.0362791924558874</v>
      </c>
      <c r="U310" s="436">
        <f t="shared" si="142"/>
        <v>0.8181818181818182</v>
      </c>
      <c r="V310" s="436">
        <f t="shared" si="140"/>
        <v>1</v>
      </c>
      <c r="W310" s="436">
        <f t="shared" si="140"/>
        <v>1</v>
      </c>
      <c r="X310" s="4"/>
    </row>
    <row r="311" spans="1:24" ht="12.75">
      <c r="A311" s="21" t="s">
        <v>305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43">
        <v>4</v>
      </c>
      <c r="L311" s="121" t="s">
        <v>30</v>
      </c>
      <c r="M311" s="143"/>
      <c r="N311" s="132">
        <f>N312</f>
        <v>39090</v>
      </c>
      <c r="O311" s="132">
        <f aca="true" t="shared" si="144" ref="O311:S313">O312</f>
        <v>10000</v>
      </c>
      <c r="P311" s="132">
        <f t="shared" si="144"/>
        <v>0</v>
      </c>
      <c r="Q311" s="369">
        <f t="shared" si="144"/>
        <v>10000</v>
      </c>
      <c r="R311" s="132">
        <f t="shared" si="144"/>
        <v>10000</v>
      </c>
      <c r="S311" s="132">
        <f t="shared" si="144"/>
        <v>10000</v>
      </c>
      <c r="T311" s="436">
        <f t="shared" si="141"/>
        <v>0</v>
      </c>
      <c r="U311" s="436" t="e">
        <f t="shared" si="142"/>
        <v>#DIV/0!</v>
      </c>
      <c r="V311" s="436">
        <f t="shared" si="140"/>
        <v>1</v>
      </c>
      <c r="W311" s="436">
        <f t="shared" si="140"/>
        <v>1</v>
      </c>
      <c r="X311" s="4"/>
    </row>
    <row r="312" spans="1:24" ht="12.75">
      <c r="A312" s="21" t="s">
        <v>305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6">
        <v>42</v>
      </c>
      <c r="L312" s="106" t="s">
        <v>32</v>
      </c>
      <c r="M312" s="106"/>
      <c r="N312" s="132">
        <f>N313</f>
        <v>39090</v>
      </c>
      <c r="O312" s="132">
        <f t="shared" si="144"/>
        <v>10000</v>
      </c>
      <c r="P312" s="132">
        <f t="shared" si="144"/>
        <v>0</v>
      </c>
      <c r="Q312" s="369">
        <f t="shared" si="144"/>
        <v>10000</v>
      </c>
      <c r="R312" s="132">
        <f t="shared" si="144"/>
        <v>10000</v>
      </c>
      <c r="S312" s="132">
        <f t="shared" si="144"/>
        <v>10000</v>
      </c>
      <c r="T312" s="436">
        <f t="shared" si="141"/>
        <v>0</v>
      </c>
      <c r="U312" s="436" t="e">
        <f t="shared" si="142"/>
        <v>#DIV/0!</v>
      </c>
      <c r="V312" s="436">
        <f t="shared" si="140"/>
        <v>1</v>
      </c>
      <c r="W312" s="436">
        <f t="shared" si="140"/>
        <v>1</v>
      </c>
      <c r="X312" s="4"/>
    </row>
    <row r="313" spans="1:24" ht="12.75">
      <c r="A313" s="21" t="s">
        <v>305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295">
        <v>421</v>
      </c>
      <c r="L313" s="295" t="s">
        <v>16</v>
      </c>
      <c r="M313" s="295"/>
      <c r="N313" s="296">
        <f>N314</f>
        <v>39090</v>
      </c>
      <c r="O313" s="296">
        <f t="shared" si="144"/>
        <v>10000</v>
      </c>
      <c r="P313" s="296">
        <f t="shared" si="144"/>
        <v>0</v>
      </c>
      <c r="Q313" s="369">
        <f t="shared" si="144"/>
        <v>10000</v>
      </c>
      <c r="R313" s="296">
        <f t="shared" si="144"/>
        <v>10000</v>
      </c>
      <c r="S313" s="296">
        <f t="shared" si="144"/>
        <v>10000</v>
      </c>
      <c r="T313" s="436">
        <f t="shared" si="141"/>
        <v>0</v>
      </c>
      <c r="U313" s="436" t="e">
        <f t="shared" si="142"/>
        <v>#DIV/0!</v>
      </c>
      <c r="V313" s="436">
        <f t="shared" si="140"/>
        <v>1</v>
      </c>
      <c r="W313" s="436">
        <f t="shared" si="140"/>
        <v>1</v>
      </c>
      <c r="X313" s="4"/>
    </row>
    <row r="314" spans="1:24" ht="12.75">
      <c r="A314" s="21" t="s">
        <v>305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43">
        <v>4214</v>
      </c>
      <c r="L314" s="143" t="s">
        <v>549</v>
      </c>
      <c r="M314" s="143"/>
      <c r="N314" s="132">
        <v>39090</v>
      </c>
      <c r="O314" s="132">
        <v>10000</v>
      </c>
      <c r="P314" s="132">
        <v>0</v>
      </c>
      <c r="Q314" s="369">
        <v>10000</v>
      </c>
      <c r="R314" s="132">
        <v>10000</v>
      </c>
      <c r="S314" s="132">
        <v>10000</v>
      </c>
      <c r="T314" s="436">
        <f t="shared" si="141"/>
        <v>0</v>
      </c>
      <c r="U314" s="436" t="e">
        <f t="shared" si="142"/>
        <v>#DIV/0!</v>
      </c>
      <c r="V314" s="436">
        <f t="shared" si="140"/>
        <v>1</v>
      </c>
      <c r="W314" s="436">
        <f t="shared" si="140"/>
        <v>1</v>
      </c>
      <c r="X314" s="4"/>
    </row>
    <row r="315" spans="1:24" ht="12.75">
      <c r="A315" s="57"/>
      <c r="B315" s="13"/>
      <c r="C315" s="13"/>
      <c r="D315" s="13"/>
      <c r="E315" s="13"/>
      <c r="F315" s="13"/>
      <c r="G315" s="13"/>
      <c r="H315" s="13"/>
      <c r="I315" s="13"/>
      <c r="J315" s="13"/>
      <c r="K315" s="71"/>
      <c r="L315" s="482" t="s">
        <v>211</v>
      </c>
      <c r="M315" s="483"/>
      <c r="N315" s="88">
        <f aca="true" t="shared" si="145" ref="N315:S315">N303+N311</f>
        <v>573085</v>
      </c>
      <c r="O315" s="88">
        <f>O303+O311</f>
        <v>502000</v>
      </c>
      <c r="P315" s="88">
        <f t="shared" si="145"/>
        <v>597000</v>
      </c>
      <c r="Q315" s="352">
        <f t="shared" si="145"/>
        <v>502000</v>
      </c>
      <c r="R315" s="88">
        <f>R303+R311</f>
        <v>480000</v>
      </c>
      <c r="S315" s="88">
        <f t="shared" si="145"/>
        <v>480000</v>
      </c>
      <c r="T315" s="430">
        <f>P315/N315</f>
        <v>1.0417302843382745</v>
      </c>
      <c r="U315" s="430" t="e">
        <f>U303+U311</f>
        <v>#DIV/0!</v>
      </c>
      <c r="V315" s="430">
        <f>V303+V311</f>
        <v>1.9552845528455285</v>
      </c>
      <c r="W315" s="430">
        <f>W303+W311</f>
        <v>2</v>
      </c>
      <c r="X315" s="4"/>
    </row>
    <row r="316" spans="1:24" ht="12.75">
      <c r="A316" s="1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73"/>
      <c r="M316" s="74"/>
      <c r="N316" s="75"/>
      <c r="O316" s="75"/>
      <c r="P316" s="75"/>
      <c r="Q316" s="347"/>
      <c r="R316" s="75"/>
      <c r="S316" s="75"/>
      <c r="T316" s="426"/>
      <c r="U316" s="426"/>
      <c r="V316" s="426"/>
      <c r="W316" s="426"/>
      <c r="X316" s="48"/>
    </row>
    <row r="317" spans="1:24" ht="12.75">
      <c r="A317" s="81"/>
      <c r="B317" s="128"/>
      <c r="C317" s="128"/>
      <c r="D317" s="128"/>
      <c r="E317" s="128"/>
      <c r="F317" s="128"/>
      <c r="G317" s="128"/>
      <c r="H317" s="128"/>
      <c r="I317" s="128"/>
      <c r="J317" s="128"/>
      <c r="K317" s="69" t="s">
        <v>307</v>
      </c>
      <c r="L317" s="484" t="s">
        <v>306</v>
      </c>
      <c r="M317" s="484"/>
      <c r="N317" s="130"/>
      <c r="O317" s="130"/>
      <c r="P317" s="130"/>
      <c r="Q317" s="351"/>
      <c r="R317" s="130"/>
      <c r="S317" s="130"/>
      <c r="T317" s="429"/>
      <c r="U317" s="429"/>
      <c r="V317" s="429"/>
      <c r="W317" s="429"/>
      <c r="X317" s="48"/>
    </row>
    <row r="318" spans="1:24" ht="12.75">
      <c r="A318" s="81" t="s">
        <v>308</v>
      </c>
      <c r="B318" s="128"/>
      <c r="C318" s="128"/>
      <c r="D318" s="128"/>
      <c r="E318" s="128"/>
      <c r="F318" s="128"/>
      <c r="G318" s="128"/>
      <c r="H318" s="128"/>
      <c r="I318" s="128"/>
      <c r="J318" s="128"/>
      <c r="K318" s="69" t="s">
        <v>28</v>
      </c>
      <c r="L318" s="525" t="s">
        <v>400</v>
      </c>
      <c r="M318" s="525"/>
      <c r="N318" s="70"/>
      <c r="O318" s="70"/>
      <c r="P318" s="70"/>
      <c r="Q318" s="351"/>
      <c r="R318" s="70"/>
      <c r="S318" s="70"/>
      <c r="T318" s="429"/>
      <c r="U318" s="429"/>
      <c r="V318" s="429"/>
      <c r="W318" s="429"/>
      <c r="X318" s="48"/>
    </row>
    <row r="319" spans="1:24" ht="12.75">
      <c r="A319" s="21" t="s">
        <v>200</v>
      </c>
      <c r="B319" s="1">
        <v>1</v>
      </c>
      <c r="C319" s="1"/>
      <c r="D319" s="1"/>
      <c r="E319" s="1">
        <v>4</v>
      </c>
      <c r="F319" s="1"/>
      <c r="G319" s="1"/>
      <c r="H319" s="1"/>
      <c r="I319" s="1"/>
      <c r="J319" s="1">
        <v>560</v>
      </c>
      <c r="K319" s="148">
        <v>3</v>
      </c>
      <c r="L319" s="148" t="s">
        <v>3</v>
      </c>
      <c r="M319" s="148"/>
      <c r="N319" s="96">
        <f aca="true" t="shared" si="146" ref="N319:S319">N320+N326</f>
        <v>146632</v>
      </c>
      <c r="O319" s="96">
        <f>O320+O326</f>
        <v>144000</v>
      </c>
      <c r="P319" s="96">
        <f t="shared" si="146"/>
        <v>164011</v>
      </c>
      <c r="Q319" s="370">
        <f t="shared" si="146"/>
        <v>144000</v>
      </c>
      <c r="R319" s="149">
        <f>R320+R326</f>
        <v>145200</v>
      </c>
      <c r="S319" s="96">
        <f t="shared" si="146"/>
        <v>145200</v>
      </c>
      <c r="T319" s="436">
        <f>P319/N319</f>
        <v>1.1185211959190353</v>
      </c>
      <c r="U319" s="436">
        <f>Q319/P319</f>
        <v>0.8779898909219503</v>
      </c>
      <c r="V319" s="436">
        <f aca="true" t="shared" si="147" ref="V319:W334">R319/Q319</f>
        <v>1.0083333333333333</v>
      </c>
      <c r="W319" s="436">
        <f t="shared" si="147"/>
        <v>1</v>
      </c>
      <c r="X319" s="4"/>
    </row>
    <row r="320" spans="1:24" ht="12.75">
      <c r="A320" s="21" t="s">
        <v>200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50">
        <v>31</v>
      </c>
      <c r="L320" s="150" t="s">
        <v>5</v>
      </c>
      <c r="M320" s="150"/>
      <c r="N320" s="109">
        <f aca="true" t="shared" si="148" ref="N320:S320">N321+N323</f>
        <v>122684</v>
      </c>
      <c r="O320" s="109">
        <f>O321+O323</f>
        <v>121600</v>
      </c>
      <c r="P320" s="109">
        <f t="shared" si="148"/>
        <v>138711</v>
      </c>
      <c r="Q320" s="370">
        <f t="shared" si="148"/>
        <v>121600</v>
      </c>
      <c r="R320" s="109">
        <f>R321+R323</f>
        <v>121600</v>
      </c>
      <c r="S320" s="109">
        <f t="shared" si="148"/>
        <v>121600</v>
      </c>
      <c r="T320" s="436">
        <f aca="true" t="shared" si="149" ref="T320:T338">P320/N320</f>
        <v>1.130636431808549</v>
      </c>
      <c r="U320" s="436">
        <f aca="true" t="shared" si="150" ref="U320:U338">Q320/P320</f>
        <v>0.8766428041034957</v>
      </c>
      <c r="V320" s="436">
        <f t="shared" si="147"/>
        <v>1</v>
      </c>
      <c r="W320" s="436">
        <f t="shared" si="147"/>
        <v>1</v>
      </c>
      <c r="X320" s="4"/>
    </row>
    <row r="321" spans="1:24" ht="12.75">
      <c r="A321" s="21" t="s">
        <v>200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297">
        <v>311</v>
      </c>
      <c r="L321" s="297" t="s">
        <v>80</v>
      </c>
      <c r="M321" s="297"/>
      <c r="N321" s="286">
        <f aca="true" t="shared" si="151" ref="N321:S321">N322</f>
        <v>104680</v>
      </c>
      <c r="O321" s="286">
        <f t="shared" si="151"/>
        <v>104000</v>
      </c>
      <c r="P321" s="286">
        <f t="shared" si="151"/>
        <v>118246</v>
      </c>
      <c r="Q321" s="370">
        <f>Q322</f>
        <v>104000</v>
      </c>
      <c r="R321" s="286">
        <f t="shared" si="151"/>
        <v>104000</v>
      </c>
      <c r="S321" s="286">
        <f t="shared" si="151"/>
        <v>104000</v>
      </c>
      <c r="T321" s="436">
        <f t="shared" si="149"/>
        <v>1.1295949560565532</v>
      </c>
      <c r="U321" s="436">
        <f t="shared" si="150"/>
        <v>0.8795223517074573</v>
      </c>
      <c r="V321" s="436">
        <f t="shared" si="147"/>
        <v>1</v>
      </c>
      <c r="W321" s="436">
        <f t="shared" si="147"/>
        <v>1</v>
      </c>
      <c r="X321" s="4"/>
    </row>
    <row r="322" spans="1:24" ht="12.75">
      <c r="A322" s="21" t="s">
        <v>200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106">
        <v>3111</v>
      </c>
      <c r="L322" s="106" t="s">
        <v>80</v>
      </c>
      <c r="M322" s="106"/>
      <c r="N322" s="109">
        <v>104680</v>
      </c>
      <c r="O322" s="109">
        <v>104000</v>
      </c>
      <c r="P322" s="109">
        <v>118246</v>
      </c>
      <c r="Q322" s="370">
        <v>104000</v>
      </c>
      <c r="R322" s="109">
        <v>104000</v>
      </c>
      <c r="S322" s="109">
        <v>104000</v>
      </c>
      <c r="T322" s="436">
        <f t="shared" si="149"/>
        <v>1.1295949560565532</v>
      </c>
      <c r="U322" s="436">
        <f t="shared" si="150"/>
        <v>0.8795223517074573</v>
      </c>
      <c r="V322" s="436">
        <f t="shared" si="147"/>
        <v>1</v>
      </c>
      <c r="W322" s="436">
        <f t="shared" si="147"/>
        <v>1</v>
      </c>
      <c r="X322" s="4"/>
    </row>
    <row r="323" spans="1:24" ht="12.75">
      <c r="A323" s="21" t="s">
        <v>309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333">
        <v>313</v>
      </c>
      <c r="L323" s="497" t="s">
        <v>230</v>
      </c>
      <c r="M323" s="502"/>
      <c r="N323" s="286">
        <f aca="true" t="shared" si="152" ref="N323:S323">N324+N325</f>
        <v>18004</v>
      </c>
      <c r="O323" s="286">
        <f>O324+O325</f>
        <v>17600</v>
      </c>
      <c r="P323" s="286">
        <f t="shared" si="152"/>
        <v>20465</v>
      </c>
      <c r="Q323" s="370">
        <f t="shared" si="152"/>
        <v>17600</v>
      </c>
      <c r="R323" s="286">
        <f>R324+R325</f>
        <v>17600</v>
      </c>
      <c r="S323" s="286">
        <f t="shared" si="152"/>
        <v>17600</v>
      </c>
      <c r="T323" s="436">
        <f t="shared" si="149"/>
        <v>1.1366918462563875</v>
      </c>
      <c r="U323" s="436">
        <f t="shared" si="150"/>
        <v>0.8600048863913999</v>
      </c>
      <c r="V323" s="436">
        <f t="shared" si="147"/>
        <v>1</v>
      </c>
      <c r="W323" s="436">
        <f t="shared" si="147"/>
        <v>1</v>
      </c>
      <c r="X323" s="4"/>
    </row>
    <row r="324" spans="1:24" ht="12.75">
      <c r="A324" s="21" t="s">
        <v>309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151">
        <v>3132</v>
      </c>
      <c r="L324" s="472" t="s">
        <v>216</v>
      </c>
      <c r="M324" s="473"/>
      <c r="N324" s="109">
        <v>16225</v>
      </c>
      <c r="O324" s="109">
        <v>16100</v>
      </c>
      <c r="P324" s="109">
        <v>18453</v>
      </c>
      <c r="Q324" s="370">
        <v>16100</v>
      </c>
      <c r="R324" s="109">
        <v>16100</v>
      </c>
      <c r="S324" s="109">
        <v>16100</v>
      </c>
      <c r="T324" s="436">
        <f t="shared" si="149"/>
        <v>1.1373189522342064</v>
      </c>
      <c r="U324" s="436">
        <f t="shared" si="150"/>
        <v>0.8724868585053921</v>
      </c>
      <c r="V324" s="436">
        <f t="shared" si="147"/>
        <v>1</v>
      </c>
      <c r="W324" s="436">
        <f t="shared" si="147"/>
        <v>1</v>
      </c>
      <c r="X324" s="4"/>
    </row>
    <row r="325" spans="1:24" ht="12.75">
      <c r="A325" s="21" t="s">
        <v>309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51">
        <v>3133</v>
      </c>
      <c r="L325" s="472" t="s">
        <v>217</v>
      </c>
      <c r="M325" s="473"/>
      <c r="N325" s="109">
        <v>1779</v>
      </c>
      <c r="O325" s="109">
        <v>1500</v>
      </c>
      <c r="P325" s="109">
        <v>2012</v>
      </c>
      <c r="Q325" s="370">
        <v>1500</v>
      </c>
      <c r="R325" s="109">
        <v>1500</v>
      </c>
      <c r="S325" s="109">
        <v>1500</v>
      </c>
      <c r="T325" s="436">
        <f t="shared" si="149"/>
        <v>1.1309724564362</v>
      </c>
      <c r="U325" s="436">
        <f t="shared" si="150"/>
        <v>0.7455268389662028</v>
      </c>
      <c r="V325" s="436">
        <f t="shared" si="147"/>
        <v>1</v>
      </c>
      <c r="W325" s="436">
        <f t="shared" si="147"/>
        <v>1</v>
      </c>
      <c r="X325" s="4"/>
    </row>
    <row r="326" spans="1:24" ht="12.75">
      <c r="A326" s="21" t="s">
        <v>309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21">
        <v>32</v>
      </c>
      <c r="L326" s="107" t="s">
        <v>8</v>
      </c>
      <c r="M326" s="108"/>
      <c r="N326" s="109">
        <f aca="true" t="shared" si="153" ref="N326:S326">N327+N330+N335</f>
        <v>23948</v>
      </c>
      <c r="O326" s="109">
        <f>O327+O330+O335</f>
        <v>22400</v>
      </c>
      <c r="P326" s="109">
        <f t="shared" si="153"/>
        <v>25300</v>
      </c>
      <c r="Q326" s="370">
        <f t="shared" si="153"/>
        <v>22400</v>
      </c>
      <c r="R326" s="109">
        <f>R327+R330+R335</f>
        <v>23600</v>
      </c>
      <c r="S326" s="109">
        <f t="shared" si="153"/>
        <v>23600</v>
      </c>
      <c r="T326" s="436">
        <f t="shared" si="149"/>
        <v>1.0564556539168197</v>
      </c>
      <c r="U326" s="436">
        <f t="shared" si="150"/>
        <v>0.8853754940711462</v>
      </c>
      <c r="V326" s="436">
        <f t="shared" si="147"/>
        <v>1.0535714285714286</v>
      </c>
      <c r="W326" s="436">
        <f t="shared" si="147"/>
        <v>1</v>
      </c>
      <c r="X326" s="4"/>
    </row>
    <row r="327" spans="1:24" ht="12.75">
      <c r="A327" s="21" t="s">
        <v>309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20">
        <v>321</v>
      </c>
      <c r="L327" s="497" t="s">
        <v>9</v>
      </c>
      <c r="M327" s="502"/>
      <c r="N327" s="96">
        <f aca="true" t="shared" si="154" ref="N327:S327">N328+N329</f>
        <v>7600</v>
      </c>
      <c r="O327" s="96">
        <f>O328+O329</f>
        <v>8000</v>
      </c>
      <c r="P327" s="96">
        <f t="shared" si="154"/>
        <v>7400</v>
      </c>
      <c r="Q327" s="370">
        <f t="shared" si="154"/>
        <v>8000</v>
      </c>
      <c r="R327" s="96">
        <f>R328+R329</f>
        <v>8000</v>
      </c>
      <c r="S327" s="96">
        <f t="shared" si="154"/>
        <v>8000</v>
      </c>
      <c r="T327" s="436">
        <f t="shared" si="149"/>
        <v>0.9736842105263158</v>
      </c>
      <c r="U327" s="436">
        <f t="shared" si="150"/>
        <v>1.0810810810810811</v>
      </c>
      <c r="V327" s="436">
        <f t="shared" si="147"/>
        <v>1</v>
      </c>
      <c r="W327" s="436">
        <f t="shared" si="147"/>
        <v>1</v>
      </c>
      <c r="X327" s="4"/>
    </row>
    <row r="328" spans="1:24" ht="12.75">
      <c r="A328" s="21" t="s">
        <v>309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21">
        <v>3212</v>
      </c>
      <c r="L328" s="472" t="s">
        <v>82</v>
      </c>
      <c r="M328" s="473"/>
      <c r="N328" s="109">
        <v>7600</v>
      </c>
      <c r="O328" s="109">
        <v>8000</v>
      </c>
      <c r="P328" s="109">
        <v>7400</v>
      </c>
      <c r="Q328" s="370">
        <v>8000</v>
      </c>
      <c r="R328" s="109">
        <v>8000</v>
      </c>
      <c r="S328" s="109">
        <v>8000</v>
      </c>
      <c r="T328" s="436">
        <f t="shared" si="149"/>
        <v>0.9736842105263158</v>
      </c>
      <c r="U328" s="436">
        <f t="shared" si="150"/>
        <v>1.0810810810810811</v>
      </c>
      <c r="V328" s="436">
        <f t="shared" si="147"/>
        <v>1</v>
      </c>
      <c r="W328" s="436">
        <f t="shared" si="147"/>
        <v>1</v>
      </c>
      <c r="X328" s="4"/>
    </row>
    <row r="329" spans="1:24" ht="12.75" hidden="1">
      <c r="A329" s="21" t="s">
        <v>309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21">
        <v>3214</v>
      </c>
      <c r="L329" s="121" t="s">
        <v>157</v>
      </c>
      <c r="M329" s="121"/>
      <c r="N329" s="109">
        <v>0</v>
      </c>
      <c r="O329" s="109">
        <v>0</v>
      </c>
      <c r="P329" s="109">
        <v>0</v>
      </c>
      <c r="Q329" s="370">
        <v>0</v>
      </c>
      <c r="R329" s="109">
        <v>0</v>
      </c>
      <c r="S329" s="109">
        <v>0</v>
      </c>
      <c r="T329" s="436" t="e">
        <f t="shared" si="149"/>
        <v>#DIV/0!</v>
      </c>
      <c r="U329" s="436" t="e">
        <f t="shared" si="150"/>
        <v>#DIV/0!</v>
      </c>
      <c r="V329" s="436" t="e">
        <f t="shared" si="147"/>
        <v>#DIV/0!</v>
      </c>
      <c r="W329" s="436" t="e">
        <f t="shared" si="147"/>
        <v>#DIV/0!</v>
      </c>
      <c r="X329" s="4"/>
    </row>
    <row r="330" spans="1:24" ht="12.75">
      <c r="A330" s="21" t="s">
        <v>309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20">
        <v>322</v>
      </c>
      <c r="L330" s="120" t="s">
        <v>29</v>
      </c>
      <c r="M330" s="120"/>
      <c r="N330" s="96">
        <f aca="true" t="shared" si="155" ref="N330:S330">N331+N332+N333+N334</f>
        <v>10808</v>
      </c>
      <c r="O330" s="96">
        <f>O331+O332+O333+O334</f>
        <v>8600</v>
      </c>
      <c r="P330" s="96">
        <f t="shared" si="155"/>
        <v>17900</v>
      </c>
      <c r="Q330" s="363">
        <f t="shared" si="155"/>
        <v>8600</v>
      </c>
      <c r="R330" s="96">
        <f>R331+R332+R333+R334</f>
        <v>8600</v>
      </c>
      <c r="S330" s="96">
        <f t="shared" si="155"/>
        <v>8600</v>
      </c>
      <c r="T330" s="436">
        <f t="shared" si="149"/>
        <v>1.656180606957809</v>
      </c>
      <c r="U330" s="436">
        <f t="shared" si="150"/>
        <v>0.48044692737430167</v>
      </c>
      <c r="V330" s="436">
        <f t="shared" si="147"/>
        <v>1</v>
      </c>
      <c r="W330" s="436">
        <f t="shared" si="147"/>
        <v>1</v>
      </c>
      <c r="X330" s="4"/>
    </row>
    <row r="331" spans="1:24" ht="12.75">
      <c r="A331" s="21" t="s">
        <v>309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21">
        <v>3227</v>
      </c>
      <c r="L331" s="121" t="s">
        <v>134</v>
      </c>
      <c r="M331" s="121"/>
      <c r="N331" s="109">
        <v>4865</v>
      </c>
      <c r="O331" s="109">
        <v>2100</v>
      </c>
      <c r="P331" s="109">
        <v>4400</v>
      </c>
      <c r="Q331" s="370">
        <v>2100</v>
      </c>
      <c r="R331" s="109">
        <v>2100</v>
      </c>
      <c r="S331" s="109">
        <v>2100</v>
      </c>
      <c r="T331" s="436">
        <f t="shared" si="149"/>
        <v>0.9044193216855088</v>
      </c>
      <c r="U331" s="436">
        <f t="shared" si="150"/>
        <v>0.4772727272727273</v>
      </c>
      <c r="V331" s="436">
        <f t="shared" si="147"/>
        <v>1</v>
      </c>
      <c r="W331" s="436">
        <f t="shared" si="147"/>
        <v>1</v>
      </c>
      <c r="X331" s="4"/>
    </row>
    <row r="332" spans="1:24" ht="12.75">
      <c r="A332" s="21" t="s">
        <v>309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52">
        <v>3221</v>
      </c>
      <c r="L332" s="153" t="s">
        <v>135</v>
      </c>
      <c r="M332" s="154"/>
      <c r="N332" s="109">
        <v>1812</v>
      </c>
      <c r="O332" s="155">
        <v>1500</v>
      </c>
      <c r="P332" s="109">
        <v>2000</v>
      </c>
      <c r="Q332" s="371">
        <v>1500</v>
      </c>
      <c r="R332" s="109">
        <v>1500</v>
      </c>
      <c r="S332" s="109">
        <v>1500</v>
      </c>
      <c r="T332" s="436">
        <f t="shared" si="149"/>
        <v>1.1037527593818985</v>
      </c>
      <c r="U332" s="436">
        <f t="shared" si="150"/>
        <v>0.75</v>
      </c>
      <c r="V332" s="436">
        <f t="shared" si="147"/>
        <v>1</v>
      </c>
      <c r="W332" s="436">
        <f t="shared" si="147"/>
        <v>1</v>
      </c>
      <c r="X332" s="4"/>
    </row>
    <row r="333" spans="1:24" ht="12.75">
      <c r="A333" s="21" t="s">
        <v>309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52">
        <v>3223</v>
      </c>
      <c r="L333" s="153" t="s">
        <v>85</v>
      </c>
      <c r="M333" s="154"/>
      <c r="N333" s="109">
        <v>4131</v>
      </c>
      <c r="O333" s="155">
        <v>5000</v>
      </c>
      <c r="P333" s="109">
        <v>11500</v>
      </c>
      <c r="Q333" s="371">
        <v>5000</v>
      </c>
      <c r="R333" s="109">
        <v>5000</v>
      </c>
      <c r="S333" s="109">
        <v>5000</v>
      </c>
      <c r="T333" s="436">
        <f t="shared" si="149"/>
        <v>2.783829581215202</v>
      </c>
      <c r="U333" s="436">
        <f t="shared" si="150"/>
        <v>0.43478260869565216</v>
      </c>
      <c r="V333" s="436">
        <f t="shared" si="147"/>
        <v>1</v>
      </c>
      <c r="W333" s="436">
        <f t="shared" si="147"/>
        <v>1</v>
      </c>
      <c r="X333" s="4"/>
    </row>
    <row r="334" spans="1:24" ht="12.75" hidden="1">
      <c r="A334" s="21" t="s">
        <v>309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52">
        <v>3225</v>
      </c>
      <c r="L334" s="153" t="s">
        <v>181</v>
      </c>
      <c r="M334" s="154"/>
      <c r="N334" s="155">
        <v>0</v>
      </c>
      <c r="O334" s="155">
        <v>0</v>
      </c>
      <c r="P334" s="155">
        <v>0</v>
      </c>
      <c r="Q334" s="371">
        <v>0</v>
      </c>
      <c r="R334" s="109">
        <v>0</v>
      </c>
      <c r="S334" s="109">
        <v>0</v>
      </c>
      <c r="T334" s="436" t="e">
        <f t="shared" si="149"/>
        <v>#DIV/0!</v>
      </c>
      <c r="U334" s="436" t="e">
        <f t="shared" si="150"/>
        <v>#DIV/0!</v>
      </c>
      <c r="V334" s="436" t="e">
        <f t="shared" si="147"/>
        <v>#DIV/0!</v>
      </c>
      <c r="W334" s="436" t="e">
        <f t="shared" si="147"/>
        <v>#DIV/0!</v>
      </c>
      <c r="X334" s="4"/>
    </row>
    <row r="335" spans="1:24" ht="12.75">
      <c r="A335" s="21" t="s">
        <v>309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282">
        <v>323</v>
      </c>
      <c r="L335" s="283" t="s">
        <v>10</v>
      </c>
      <c r="M335" s="284"/>
      <c r="N335" s="285">
        <f aca="true" t="shared" si="156" ref="N335:S335">N336+N337+N338</f>
        <v>5540</v>
      </c>
      <c r="O335" s="285">
        <f>O336+O337+O338</f>
        <v>5800</v>
      </c>
      <c r="P335" s="285">
        <f t="shared" si="156"/>
        <v>0</v>
      </c>
      <c r="Q335" s="371">
        <f t="shared" si="156"/>
        <v>5800</v>
      </c>
      <c r="R335" s="286">
        <f>R336+R337+R338</f>
        <v>7000</v>
      </c>
      <c r="S335" s="286">
        <f t="shared" si="156"/>
        <v>7000</v>
      </c>
      <c r="T335" s="436">
        <f t="shared" si="149"/>
        <v>0</v>
      </c>
      <c r="U335" s="436" t="e">
        <f t="shared" si="150"/>
        <v>#DIV/0!</v>
      </c>
      <c r="V335" s="436">
        <f aca="true" t="shared" si="157" ref="V335:W338">R335/Q335</f>
        <v>1.206896551724138</v>
      </c>
      <c r="W335" s="436">
        <f t="shared" si="157"/>
        <v>1</v>
      </c>
      <c r="X335" s="4"/>
    </row>
    <row r="336" spans="1:24" ht="12.75" hidden="1">
      <c r="A336" s="21" t="s">
        <v>309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52">
        <v>3231</v>
      </c>
      <c r="L336" s="153" t="s">
        <v>189</v>
      </c>
      <c r="M336" s="154"/>
      <c r="N336" s="155">
        <v>0</v>
      </c>
      <c r="O336" s="155">
        <v>0</v>
      </c>
      <c r="P336" s="155">
        <v>0</v>
      </c>
      <c r="Q336" s="371">
        <v>0</v>
      </c>
      <c r="R336" s="109">
        <v>0</v>
      </c>
      <c r="S336" s="109">
        <v>0</v>
      </c>
      <c r="T336" s="436" t="e">
        <f t="shared" si="149"/>
        <v>#DIV/0!</v>
      </c>
      <c r="U336" s="436" t="e">
        <f t="shared" si="150"/>
        <v>#DIV/0!</v>
      </c>
      <c r="V336" s="436" t="e">
        <f t="shared" si="157"/>
        <v>#DIV/0!</v>
      </c>
      <c r="W336" s="436" t="e">
        <f t="shared" si="157"/>
        <v>#DIV/0!</v>
      </c>
      <c r="X336" s="4"/>
    </row>
    <row r="337" spans="1:24" ht="12.75">
      <c r="A337" s="21" t="s">
        <v>309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06">
        <v>3236</v>
      </c>
      <c r="L337" s="107" t="s">
        <v>136</v>
      </c>
      <c r="M337" s="108"/>
      <c r="N337" s="109">
        <v>2615</v>
      </c>
      <c r="O337" s="109">
        <v>1100</v>
      </c>
      <c r="P337" s="109">
        <v>0</v>
      </c>
      <c r="Q337" s="370">
        <v>1100</v>
      </c>
      <c r="R337" s="109">
        <v>2000</v>
      </c>
      <c r="S337" s="109">
        <v>2000</v>
      </c>
      <c r="T337" s="436">
        <f t="shared" si="149"/>
        <v>0</v>
      </c>
      <c r="U337" s="436" t="e">
        <f t="shared" si="150"/>
        <v>#DIV/0!</v>
      </c>
      <c r="V337" s="436">
        <f t="shared" si="157"/>
        <v>1.8181818181818181</v>
      </c>
      <c r="W337" s="436">
        <f t="shared" si="157"/>
        <v>1</v>
      </c>
      <c r="X337" s="4"/>
    </row>
    <row r="338" spans="1:24" ht="12.75">
      <c r="A338" s="21" t="s">
        <v>309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06">
        <v>3237</v>
      </c>
      <c r="L338" s="107" t="s">
        <v>163</v>
      </c>
      <c r="M338" s="108"/>
      <c r="N338" s="109">
        <v>2925</v>
      </c>
      <c r="O338" s="109">
        <v>4700</v>
      </c>
      <c r="P338" s="109">
        <v>0</v>
      </c>
      <c r="Q338" s="370">
        <v>4700</v>
      </c>
      <c r="R338" s="109">
        <v>5000</v>
      </c>
      <c r="S338" s="109">
        <v>5000</v>
      </c>
      <c r="T338" s="436">
        <f t="shared" si="149"/>
        <v>0</v>
      </c>
      <c r="U338" s="436" t="e">
        <f t="shared" si="150"/>
        <v>#DIV/0!</v>
      </c>
      <c r="V338" s="436">
        <f t="shared" si="157"/>
        <v>1.0638297872340425</v>
      </c>
      <c r="W338" s="436">
        <f t="shared" si="157"/>
        <v>1</v>
      </c>
      <c r="X338" s="4"/>
    </row>
    <row r="339" spans="1:24" ht="12.75" hidden="1">
      <c r="A339" s="21" t="s">
        <v>309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5">
        <v>4</v>
      </c>
      <c r="L339" s="105" t="s">
        <v>4</v>
      </c>
      <c r="M339" s="105"/>
      <c r="N339" s="96">
        <f>N340</f>
        <v>0</v>
      </c>
      <c r="O339" s="96">
        <f aca="true" t="shared" si="158" ref="O339:W341">O340</f>
        <v>0</v>
      </c>
      <c r="P339" s="96">
        <f t="shared" si="158"/>
        <v>0</v>
      </c>
      <c r="Q339" s="363">
        <f t="shared" si="158"/>
        <v>0</v>
      </c>
      <c r="R339" s="96">
        <f t="shared" si="158"/>
        <v>0</v>
      </c>
      <c r="S339" s="96">
        <f t="shared" si="158"/>
        <v>0</v>
      </c>
      <c r="T339" s="436">
        <f t="shared" si="158"/>
        <v>0</v>
      </c>
      <c r="U339" s="436">
        <f t="shared" si="158"/>
        <v>0</v>
      </c>
      <c r="V339" s="436">
        <f t="shared" si="158"/>
        <v>1</v>
      </c>
      <c r="W339" s="436">
        <f t="shared" si="158"/>
        <v>2</v>
      </c>
      <c r="X339" s="4"/>
    </row>
    <row r="340" spans="1:24" ht="12.75" hidden="1">
      <c r="A340" s="21" t="s">
        <v>309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6">
        <v>42</v>
      </c>
      <c r="L340" s="106" t="s">
        <v>182</v>
      </c>
      <c r="M340" s="106"/>
      <c r="N340" s="109">
        <f>N341</f>
        <v>0</v>
      </c>
      <c r="O340" s="109">
        <f t="shared" si="158"/>
        <v>0</v>
      </c>
      <c r="P340" s="109">
        <f t="shared" si="158"/>
        <v>0</v>
      </c>
      <c r="Q340" s="363">
        <f t="shared" si="158"/>
        <v>0</v>
      </c>
      <c r="R340" s="109">
        <f t="shared" si="158"/>
        <v>0</v>
      </c>
      <c r="S340" s="109">
        <f t="shared" si="158"/>
        <v>0</v>
      </c>
      <c r="T340" s="436">
        <f t="shared" si="158"/>
        <v>0</v>
      </c>
      <c r="U340" s="436">
        <f t="shared" si="158"/>
        <v>0</v>
      </c>
      <c r="V340" s="436">
        <f t="shared" si="158"/>
        <v>1</v>
      </c>
      <c r="W340" s="436">
        <f t="shared" si="158"/>
        <v>2</v>
      </c>
      <c r="X340" s="4"/>
    </row>
    <row r="341" spans="1:24" ht="12.75" hidden="1">
      <c r="A341" s="21" t="s">
        <v>309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282">
        <v>422</v>
      </c>
      <c r="L341" s="283" t="s">
        <v>17</v>
      </c>
      <c r="M341" s="284"/>
      <c r="N341" s="285">
        <f>N342</f>
        <v>0</v>
      </c>
      <c r="O341" s="285">
        <f t="shared" si="158"/>
        <v>0</v>
      </c>
      <c r="P341" s="285">
        <f t="shared" si="158"/>
        <v>0</v>
      </c>
      <c r="Q341" s="372">
        <f t="shared" si="158"/>
        <v>0</v>
      </c>
      <c r="R341" s="285">
        <f t="shared" si="158"/>
        <v>0</v>
      </c>
      <c r="S341" s="285">
        <f t="shared" si="158"/>
        <v>0</v>
      </c>
      <c r="T341" s="440">
        <f t="shared" si="158"/>
        <v>0</v>
      </c>
      <c r="U341" s="440">
        <f t="shared" si="158"/>
        <v>0</v>
      </c>
      <c r="V341" s="440">
        <f t="shared" si="158"/>
        <v>1</v>
      </c>
      <c r="W341" s="440">
        <f t="shared" si="158"/>
        <v>2</v>
      </c>
      <c r="X341" s="4"/>
    </row>
    <row r="342" spans="1:24" ht="13.5" hidden="1" thickBot="1">
      <c r="A342" s="21" t="s">
        <v>309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56">
        <v>4227</v>
      </c>
      <c r="L342" s="157" t="s">
        <v>183</v>
      </c>
      <c r="M342" s="158"/>
      <c r="N342" s="159">
        <v>0</v>
      </c>
      <c r="O342" s="159">
        <v>0</v>
      </c>
      <c r="P342" s="159">
        <v>0</v>
      </c>
      <c r="Q342" s="373">
        <v>0</v>
      </c>
      <c r="R342" s="159">
        <v>0</v>
      </c>
      <c r="S342" s="159">
        <v>0</v>
      </c>
      <c r="T342" s="441">
        <v>0</v>
      </c>
      <c r="U342" s="441">
        <v>0</v>
      </c>
      <c r="V342" s="441">
        <v>1</v>
      </c>
      <c r="W342" s="441">
        <v>2</v>
      </c>
      <c r="X342" s="4"/>
    </row>
    <row r="343" spans="1:2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46"/>
      <c r="L343" s="46" t="s">
        <v>126</v>
      </c>
      <c r="M343" s="46"/>
      <c r="N343" s="47">
        <f aca="true" t="shared" si="159" ref="N343:S343">N319+N339</f>
        <v>146632</v>
      </c>
      <c r="O343" s="47">
        <f>O319+O339</f>
        <v>144000</v>
      </c>
      <c r="P343" s="47">
        <f t="shared" si="159"/>
        <v>164011</v>
      </c>
      <c r="Q343" s="374">
        <f t="shared" si="159"/>
        <v>144000</v>
      </c>
      <c r="R343" s="160">
        <f>R319+R339</f>
        <v>145200</v>
      </c>
      <c r="S343" s="47">
        <f t="shared" si="159"/>
        <v>145200</v>
      </c>
      <c r="T343" s="425">
        <f>P343/N343</f>
        <v>1.1185211959190353</v>
      </c>
      <c r="U343" s="425">
        <f>Q343/P343</f>
        <v>0.8779898909219503</v>
      </c>
      <c r="V343" s="425">
        <f>R343/Q343</f>
        <v>1.0083333333333333</v>
      </c>
      <c r="W343" s="425">
        <f>S343/R343</f>
        <v>1</v>
      </c>
      <c r="X343" s="4"/>
    </row>
    <row r="344" spans="1:2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9"/>
      <c r="L344" s="49"/>
      <c r="M344" s="49"/>
      <c r="N344" s="50"/>
      <c r="O344" s="50"/>
      <c r="P344" s="50"/>
      <c r="Q344" s="347"/>
      <c r="R344" s="50"/>
      <c r="S344" s="50"/>
      <c r="T344" s="426"/>
      <c r="U344" s="426"/>
      <c r="V344" s="426"/>
      <c r="W344" s="426"/>
      <c r="X344" s="4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69" t="s">
        <v>311</v>
      </c>
      <c r="L345" s="484" t="s">
        <v>312</v>
      </c>
      <c r="M345" s="488"/>
      <c r="N345" s="70"/>
      <c r="O345" s="70"/>
      <c r="P345" s="70"/>
      <c r="Q345" s="351"/>
      <c r="R345" s="70"/>
      <c r="S345" s="70"/>
      <c r="T345" s="429"/>
      <c r="U345" s="429"/>
      <c r="V345" s="429"/>
      <c r="W345" s="429"/>
      <c r="X345" s="4"/>
    </row>
    <row r="346" spans="1:24" ht="12.75">
      <c r="A346" s="22" t="s">
        <v>313</v>
      </c>
      <c r="B346" s="10"/>
      <c r="C346" s="10"/>
      <c r="D346" s="10"/>
      <c r="E346" s="10"/>
      <c r="F346" s="10"/>
      <c r="G346" s="10"/>
      <c r="H346" s="10"/>
      <c r="I346" s="10"/>
      <c r="J346" s="10">
        <v>640</v>
      </c>
      <c r="K346" s="67" t="s">
        <v>28</v>
      </c>
      <c r="L346" s="22" t="s">
        <v>103</v>
      </c>
      <c r="M346" s="67"/>
      <c r="N346" s="23"/>
      <c r="O346" s="23"/>
      <c r="P346" s="23"/>
      <c r="Q346" s="348"/>
      <c r="R346" s="56"/>
      <c r="S346" s="56"/>
      <c r="T346" s="419"/>
      <c r="U346" s="419"/>
      <c r="V346" s="419"/>
      <c r="W346" s="419"/>
      <c r="X346" s="4"/>
    </row>
    <row r="347" spans="1:24" ht="12.75">
      <c r="A347" s="21" t="s">
        <v>314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640</v>
      </c>
      <c r="K347" s="105">
        <v>3</v>
      </c>
      <c r="L347" s="105" t="s">
        <v>3</v>
      </c>
      <c r="M347" s="105"/>
      <c r="N347" s="96">
        <f aca="true" t="shared" si="160" ref="N347:S347">N348</f>
        <v>422882</v>
      </c>
      <c r="O347" s="96">
        <f t="shared" si="160"/>
        <v>500000</v>
      </c>
      <c r="P347" s="96">
        <f t="shared" si="160"/>
        <v>460000</v>
      </c>
      <c r="Q347" s="363">
        <f t="shared" si="160"/>
        <v>400000</v>
      </c>
      <c r="R347" s="96">
        <f t="shared" si="160"/>
        <v>400000</v>
      </c>
      <c r="S347" s="96">
        <f t="shared" si="160"/>
        <v>400000</v>
      </c>
      <c r="T347" s="436">
        <f aca="true" t="shared" si="161" ref="T347:T353">P347/N347</f>
        <v>1.0877738943724253</v>
      </c>
      <c r="U347" s="436">
        <f aca="true" t="shared" si="162" ref="U347:U353">Q347/P347</f>
        <v>0.8695652173913043</v>
      </c>
      <c r="V347" s="436">
        <f aca="true" t="shared" si="163" ref="V347:W353">R347/Q347</f>
        <v>1</v>
      </c>
      <c r="W347" s="436">
        <f t="shared" si="163"/>
        <v>1</v>
      </c>
      <c r="X347" s="4"/>
    </row>
    <row r="348" spans="1:24" ht="12.75">
      <c r="A348" s="21" t="s">
        <v>314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106">
        <v>32</v>
      </c>
      <c r="L348" s="107" t="s">
        <v>8</v>
      </c>
      <c r="M348" s="108"/>
      <c r="N348" s="109">
        <f aca="true" t="shared" si="164" ref="N348:S348">N349+N351</f>
        <v>422882</v>
      </c>
      <c r="O348" s="109">
        <f>O349+O351</f>
        <v>500000</v>
      </c>
      <c r="P348" s="109">
        <f t="shared" si="164"/>
        <v>460000</v>
      </c>
      <c r="Q348" s="363">
        <f t="shared" si="164"/>
        <v>400000</v>
      </c>
      <c r="R348" s="109">
        <f>R349+R351</f>
        <v>400000</v>
      </c>
      <c r="S348" s="109">
        <f t="shared" si="164"/>
        <v>400000</v>
      </c>
      <c r="T348" s="436">
        <f t="shared" si="161"/>
        <v>1.0877738943724253</v>
      </c>
      <c r="U348" s="436">
        <f t="shared" si="162"/>
        <v>0.8695652173913043</v>
      </c>
      <c r="V348" s="436">
        <f t="shared" si="163"/>
        <v>1</v>
      </c>
      <c r="W348" s="436">
        <f t="shared" si="163"/>
        <v>1</v>
      </c>
      <c r="X348" s="4"/>
    </row>
    <row r="349" spans="1:24" ht="12.75">
      <c r="A349" s="21" t="s">
        <v>314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120">
        <v>322</v>
      </c>
      <c r="L349" s="293" t="s">
        <v>29</v>
      </c>
      <c r="M349" s="294"/>
      <c r="N349" s="286">
        <f aca="true" t="shared" si="165" ref="N349:S349">N350</f>
        <v>258236</v>
      </c>
      <c r="O349" s="286">
        <f t="shared" si="165"/>
        <v>350000</v>
      </c>
      <c r="P349" s="286">
        <f t="shared" si="165"/>
        <v>300000</v>
      </c>
      <c r="Q349" s="363">
        <f t="shared" si="165"/>
        <v>250000</v>
      </c>
      <c r="R349" s="286">
        <f t="shared" si="165"/>
        <v>250000</v>
      </c>
      <c r="S349" s="286">
        <f t="shared" si="165"/>
        <v>250000</v>
      </c>
      <c r="T349" s="436">
        <f t="shared" si="161"/>
        <v>1.1617280317229202</v>
      </c>
      <c r="U349" s="436">
        <f t="shared" si="162"/>
        <v>0.8333333333333334</v>
      </c>
      <c r="V349" s="436">
        <f t="shared" si="163"/>
        <v>1</v>
      </c>
      <c r="W349" s="436">
        <f t="shared" si="163"/>
        <v>1</v>
      </c>
      <c r="X349" s="4"/>
    </row>
    <row r="350" spans="1:24" ht="12.75">
      <c r="A350" s="21" t="s">
        <v>314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106">
        <v>3223</v>
      </c>
      <c r="L350" s="478" t="s">
        <v>85</v>
      </c>
      <c r="M350" s="479"/>
      <c r="N350" s="109">
        <v>258236</v>
      </c>
      <c r="O350" s="109">
        <v>350000</v>
      </c>
      <c r="P350" s="109">
        <v>300000</v>
      </c>
      <c r="Q350" s="363">
        <v>250000</v>
      </c>
      <c r="R350" s="109">
        <v>250000</v>
      </c>
      <c r="S350" s="109">
        <v>250000</v>
      </c>
      <c r="T350" s="436">
        <f t="shared" si="161"/>
        <v>1.1617280317229202</v>
      </c>
      <c r="U350" s="436">
        <f t="shared" si="162"/>
        <v>0.8333333333333334</v>
      </c>
      <c r="V350" s="436">
        <f t="shared" si="163"/>
        <v>1</v>
      </c>
      <c r="W350" s="436">
        <f t="shared" si="163"/>
        <v>1</v>
      </c>
      <c r="X350" s="4"/>
    </row>
    <row r="351" spans="1:24" ht="12.75">
      <c r="A351" s="21" t="s">
        <v>314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120">
        <v>323</v>
      </c>
      <c r="L351" s="293" t="s">
        <v>10</v>
      </c>
      <c r="M351" s="294"/>
      <c r="N351" s="286">
        <f aca="true" t="shared" si="166" ref="N351:S351">N352</f>
        <v>164646</v>
      </c>
      <c r="O351" s="286">
        <f t="shared" si="166"/>
        <v>150000</v>
      </c>
      <c r="P351" s="286">
        <f t="shared" si="166"/>
        <v>160000</v>
      </c>
      <c r="Q351" s="363">
        <f t="shared" si="166"/>
        <v>150000</v>
      </c>
      <c r="R351" s="286">
        <f t="shared" si="166"/>
        <v>150000</v>
      </c>
      <c r="S351" s="286">
        <f t="shared" si="166"/>
        <v>150000</v>
      </c>
      <c r="T351" s="436">
        <f t="shared" si="161"/>
        <v>0.9717818835562358</v>
      </c>
      <c r="U351" s="436">
        <f t="shared" si="162"/>
        <v>0.9375</v>
      </c>
      <c r="V351" s="436">
        <f t="shared" si="163"/>
        <v>1</v>
      </c>
      <c r="W351" s="436">
        <f t="shared" si="163"/>
        <v>1</v>
      </c>
      <c r="X351" s="4"/>
    </row>
    <row r="352" spans="1:24" ht="12.75">
      <c r="A352" s="21" t="s">
        <v>314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06">
        <v>3232</v>
      </c>
      <c r="L352" s="478" t="s">
        <v>104</v>
      </c>
      <c r="M352" s="479"/>
      <c r="N352" s="109">
        <v>164646</v>
      </c>
      <c r="O352" s="109">
        <v>150000</v>
      </c>
      <c r="P352" s="109">
        <v>160000</v>
      </c>
      <c r="Q352" s="363">
        <v>150000</v>
      </c>
      <c r="R352" s="109">
        <v>150000</v>
      </c>
      <c r="S352" s="109">
        <v>150000</v>
      </c>
      <c r="T352" s="436">
        <f t="shared" si="161"/>
        <v>0.9717818835562358</v>
      </c>
      <c r="U352" s="436">
        <f t="shared" si="162"/>
        <v>0.9375</v>
      </c>
      <c r="V352" s="436">
        <f t="shared" si="163"/>
        <v>1</v>
      </c>
      <c r="W352" s="436">
        <f t="shared" si="163"/>
        <v>1</v>
      </c>
      <c r="X352" s="4"/>
    </row>
    <row r="353" spans="1:2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72"/>
      <c r="L353" s="482" t="s">
        <v>126</v>
      </c>
      <c r="M353" s="501"/>
      <c r="N353" s="78">
        <f aca="true" t="shared" si="167" ref="N353:S353">N347</f>
        <v>422882</v>
      </c>
      <c r="O353" s="78">
        <f>O347</f>
        <v>500000</v>
      </c>
      <c r="P353" s="78">
        <f t="shared" si="167"/>
        <v>460000</v>
      </c>
      <c r="Q353" s="352">
        <f t="shared" si="167"/>
        <v>400000</v>
      </c>
      <c r="R353" s="78">
        <f>R347</f>
        <v>400000</v>
      </c>
      <c r="S353" s="78">
        <f t="shared" si="167"/>
        <v>400000</v>
      </c>
      <c r="T353" s="430">
        <f t="shared" si="161"/>
        <v>1.0877738943724253</v>
      </c>
      <c r="U353" s="430">
        <f t="shared" si="162"/>
        <v>0.8695652173913043</v>
      </c>
      <c r="V353" s="430">
        <f t="shared" si="163"/>
        <v>1</v>
      </c>
      <c r="W353" s="430">
        <f t="shared" si="163"/>
        <v>1</v>
      </c>
      <c r="X353" s="4"/>
    </row>
    <row r="354" spans="1:2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9"/>
      <c r="L354" s="64"/>
      <c r="M354" s="161"/>
      <c r="N354" s="50"/>
      <c r="O354" s="50"/>
      <c r="P354" s="50"/>
      <c r="Q354" s="347"/>
      <c r="R354" s="50"/>
      <c r="S354" s="50"/>
      <c r="T354" s="426"/>
      <c r="U354" s="426"/>
      <c r="V354" s="426"/>
      <c r="W354" s="426"/>
      <c r="X354" s="4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69" t="s">
        <v>315</v>
      </c>
      <c r="L355" s="484" t="s">
        <v>385</v>
      </c>
      <c r="M355" s="488"/>
      <c r="N355" s="488"/>
      <c r="O355" s="488"/>
      <c r="P355" s="70"/>
      <c r="Q355" s="351"/>
      <c r="R355" s="70"/>
      <c r="S355" s="70"/>
      <c r="T355" s="429"/>
      <c r="U355" s="429"/>
      <c r="V355" s="429"/>
      <c r="W355" s="429"/>
      <c r="X355" s="4"/>
    </row>
    <row r="356" spans="1:24" ht="12.75">
      <c r="A356" s="22" t="s">
        <v>316</v>
      </c>
      <c r="B356" s="10"/>
      <c r="C356" s="10"/>
      <c r="D356" s="10"/>
      <c r="E356" s="10"/>
      <c r="F356" s="10"/>
      <c r="G356" s="10"/>
      <c r="H356" s="10"/>
      <c r="I356" s="10"/>
      <c r="J356" s="10">
        <v>520</v>
      </c>
      <c r="K356" s="67" t="s">
        <v>60</v>
      </c>
      <c r="L356" s="22" t="s">
        <v>105</v>
      </c>
      <c r="M356" s="67"/>
      <c r="N356" s="162"/>
      <c r="O356" s="23"/>
      <c r="P356" s="23"/>
      <c r="Q356" s="348"/>
      <c r="R356" s="56"/>
      <c r="S356" s="56"/>
      <c r="T356" s="419"/>
      <c r="U356" s="419"/>
      <c r="V356" s="419"/>
      <c r="W356" s="419"/>
      <c r="X356" s="4"/>
    </row>
    <row r="357" spans="1:24" ht="12.75">
      <c r="A357" s="21" t="s">
        <v>317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520</v>
      </c>
      <c r="K357" s="105">
        <v>3</v>
      </c>
      <c r="L357" s="105" t="s">
        <v>3</v>
      </c>
      <c r="M357" s="105"/>
      <c r="N357" s="96">
        <f>N358</f>
        <v>61062</v>
      </c>
      <c r="O357" s="96">
        <f aca="true" t="shared" si="168" ref="O357:S358">O358</f>
        <v>55000</v>
      </c>
      <c r="P357" s="96">
        <f t="shared" si="168"/>
        <v>80000</v>
      </c>
      <c r="Q357" s="363">
        <f t="shared" si="168"/>
        <v>55000</v>
      </c>
      <c r="R357" s="96">
        <f t="shared" si="168"/>
        <v>45000</v>
      </c>
      <c r="S357" s="96">
        <f t="shared" si="168"/>
        <v>45000</v>
      </c>
      <c r="T357" s="436">
        <f aca="true" t="shared" si="169" ref="T357:T363">P357/N357</f>
        <v>1.3101437882807638</v>
      </c>
      <c r="U357" s="436">
        <f aca="true" t="shared" si="170" ref="U357:U363">Q357/P357</f>
        <v>0.6875</v>
      </c>
      <c r="V357" s="436">
        <f aca="true" t="shared" si="171" ref="V357:W363">R357/Q357</f>
        <v>0.8181818181818182</v>
      </c>
      <c r="W357" s="436">
        <f t="shared" si="171"/>
        <v>1</v>
      </c>
      <c r="X357" s="4"/>
    </row>
    <row r="358" spans="1:24" ht="12.75">
      <c r="A358" s="21" t="s">
        <v>317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106">
        <v>32</v>
      </c>
      <c r="L358" s="107" t="s">
        <v>8</v>
      </c>
      <c r="M358" s="108"/>
      <c r="N358" s="109">
        <f>N359</f>
        <v>61062</v>
      </c>
      <c r="O358" s="109">
        <f t="shared" si="168"/>
        <v>55000</v>
      </c>
      <c r="P358" s="109">
        <f t="shared" si="168"/>
        <v>80000</v>
      </c>
      <c r="Q358" s="363">
        <f t="shared" si="168"/>
        <v>55000</v>
      </c>
      <c r="R358" s="109">
        <f t="shared" si="168"/>
        <v>45000</v>
      </c>
      <c r="S358" s="109">
        <f t="shared" si="168"/>
        <v>45000</v>
      </c>
      <c r="T358" s="436">
        <f t="shared" si="169"/>
        <v>1.3101437882807638</v>
      </c>
      <c r="U358" s="436">
        <f t="shared" si="170"/>
        <v>0.6875</v>
      </c>
      <c r="V358" s="436">
        <f t="shared" si="171"/>
        <v>0.8181818181818182</v>
      </c>
      <c r="W358" s="436">
        <f t="shared" si="171"/>
        <v>1</v>
      </c>
      <c r="X358" s="4"/>
    </row>
    <row r="359" spans="1:24" ht="12.75">
      <c r="A359" s="21" t="s">
        <v>317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120">
        <v>323</v>
      </c>
      <c r="L359" s="293" t="s">
        <v>10</v>
      </c>
      <c r="M359" s="294"/>
      <c r="N359" s="286">
        <f aca="true" t="shared" si="172" ref="N359:S359">N360+N361+N362</f>
        <v>61062</v>
      </c>
      <c r="O359" s="286">
        <f>O360+O361+O362</f>
        <v>55000</v>
      </c>
      <c r="P359" s="286">
        <f t="shared" si="172"/>
        <v>80000</v>
      </c>
      <c r="Q359" s="363">
        <f t="shared" si="172"/>
        <v>55000</v>
      </c>
      <c r="R359" s="286">
        <f>R360+R361+R362</f>
        <v>45000</v>
      </c>
      <c r="S359" s="286">
        <f t="shared" si="172"/>
        <v>45000</v>
      </c>
      <c r="T359" s="436">
        <f t="shared" si="169"/>
        <v>1.3101437882807638</v>
      </c>
      <c r="U359" s="436">
        <f t="shared" si="170"/>
        <v>0.6875</v>
      </c>
      <c r="V359" s="436">
        <f t="shared" si="171"/>
        <v>0.8181818181818182</v>
      </c>
      <c r="W359" s="436">
        <f t="shared" si="171"/>
        <v>1</v>
      </c>
      <c r="X359" s="4"/>
    </row>
    <row r="360" spans="1:24" ht="12.75">
      <c r="A360" s="21" t="s">
        <v>317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106">
        <v>3234</v>
      </c>
      <c r="L360" s="106" t="s">
        <v>106</v>
      </c>
      <c r="M360" s="106"/>
      <c r="N360" s="109">
        <v>61062</v>
      </c>
      <c r="O360" s="109">
        <v>25000</v>
      </c>
      <c r="P360" s="109">
        <v>50000</v>
      </c>
      <c r="Q360" s="363">
        <v>25000</v>
      </c>
      <c r="R360" s="109">
        <v>25000</v>
      </c>
      <c r="S360" s="109">
        <v>25000</v>
      </c>
      <c r="T360" s="436">
        <f t="shared" si="169"/>
        <v>0.8188398676754773</v>
      </c>
      <c r="U360" s="436">
        <f t="shared" si="170"/>
        <v>0.5</v>
      </c>
      <c r="V360" s="436">
        <f t="shared" si="171"/>
        <v>1</v>
      </c>
      <c r="W360" s="436">
        <f t="shared" si="171"/>
        <v>1</v>
      </c>
      <c r="X360" s="4"/>
    </row>
    <row r="361" spans="1:24" ht="12.75">
      <c r="A361" s="21" t="s">
        <v>317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106">
        <v>3234</v>
      </c>
      <c r="L361" s="106" t="s">
        <v>184</v>
      </c>
      <c r="M361" s="106"/>
      <c r="N361" s="109">
        <v>0</v>
      </c>
      <c r="O361" s="109">
        <v>10000</v>
      </c>
      <c r="P361" s="109">
        <v>10000</v>
      </c>
      <c r="Q361" s="363">
        <v>10000</v>
      </c>
      <c r="R361" s="109">
        <v>10000</v>
      </c>
      <c r="S361" s="109">
        <v>10000</v>
      </c>
      <c r="T361" s="436" t="e">
        <f t="shared" si="169"/>
        <v>#DIV/0!</v>
      </c>
      <c r="U361" s="436">
        <f t="shared" si="170"/>
        <v>1</v>
      </c>
      <c r="V361" s="436">
        <f t="shared" si="171"/>
        <v>1</v>
      </c>
      <c r="W361" s="436">
        <f t="shared" si="171"/>
        <v>1</v>
      </c>
      <c r="X361" s="4"/>
    </row>
    <row r="362" spans="1:24" ht="13.5" thickBot="1">
      <c r="A362" s="21" t="s">
        <v>317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43">
        <v>3234</v>
      </c>
      <c r="L362" s="143" t="s">
        <v>550</v>
      </c>
      <c r="M362" s="143"/>
      <c r="N362" s="132">
        <v>0</v>
      </c>
      <c r="O362" s="132">
        <v>20000</v>
      </c>
      <c r="P362" s="132">
        <v>20000</v>
      </c>
      <c r="Q362" s="369">
        <v>20000</v>
      </c>
      <c r="R362" s="109">
        <v>10000</v>
      </c>
      <c r="S362" s="109">
        <v>10000</v>
      </c>
      <c r="T362" s="436" t="e">
        <f t="shared" si="169"/>
        <v>#DIV/0!</v>
      </c>
      <c r="U362" s="436">
        <f t="shared" si="170"/>
        <v>1</v>
      </c>
      <c r="V362" s="436">
        <f t="shared" si="171"/>
        <v>0.5</v>
      </c>
      <c r="W362" s="436">
        <f t="shared" si="171"/>
        <v>1</v>
      </c>
      <c r="X362" s="4"/>
    </row>
    <row r="363" spans="1:2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01"/>
      <c r="L363" s="101" t="s">
        <v>126</v>
      </c>
      <c r="M363" s="101"/>
      <c r="N363" s="102">
        <f aca="true" t="shared" si="173" ref="N363:S363">N357</f>
        <v>61062</v>
      </c>
      <c r="O363" s="102">
        <f>O357</f>
        <v>55000</v>
      </c>
      <c r="P363" s="102">
        <f t="shared" si="173"/>
        <v>80000</v>
      </c>
      <c r="Q363" s="362">
        <f t="shared" si="173"/>
        <v>55000</v>
      </c>
      <c r="R363" s="102">
        <f>R357</f>
        <v>45000</v>
      </c>
      <c r="S363" s="102">
        <f t="shared" si="173"/>
        <v>45000</v>
      </c>
      <c r="T363" s="435">
        <f t="shared" si="169"/>
        <v>1.3101437882807638</v>
      </c>
      <c r="U363" s="435">
        <f t="shared" si="170"/>
        <v>0.6875</v>
      </c>
      <c r="V363" s="435">
        <f t="shared" si="171"/>
        <v>0.8181818181818182</v>
      </c>
      <c r="W363" s="435">
        <f t="shared" si="171"/>
        <v>1</v>
      </c>
      <c r="X363" s="4"/>
    </row>
    <row r="364" spans="1:2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18"/>
      <c r="L364" s="118"/>
      <c r="M364" s="118"/>
      <c r="N364" s="115"/>
      <c r="O364" s="115"/>
      <c r="P364" s="115"/>
      <c r="Q364" s="367"/>
      <c r="R364" s="115"/>
      <c r="S364" s="115"/>
      <c r="T364" s="438"/>
      <c r="U364" s="438"/>
      <c r="V364" s="438"/>
      <c r="W364" s="438"/>
      <c r="X364" s="4"/>
    </row>
    <row r="365" spans="1:24" ht="12.75">
      <c r="A365" s="22" t="s">
        <v>318</v>
      </c>
      <c r="B365" s="10"/>
      <c r="C365" s="10"/>
      <c r="D365" s="10"/>
      <c r="E365" s="10"/>
      <c r="F365" s="10"/>
      <c r="G365" s="10"/>
      <c r="H365" s="10"/>
      <c r="I365" s="10"/>
      <c r="J365" s="10">
        <v>630</v>
      </c>
      <c r="K365" s="67" t="s">
        <v>60</v>
      </c>
      <c r="L365" s="485" t="s">
        <v>319</v>
      </c>
      <c r="M365" s="485"/>
      <c r="N365" s="23"/>
      <c r="O365" s="23"/>
      <c r="P365" s="23"/>
      <c r="Q365" s="348"/>
      <c r="R365" s="56"/>
      <c r="S365" s="56"/>
      <c r="T365" s="419"/>
      <c r="U365" s="419"/>
      <c r="V365" s="419"/>
      <c r="W365" s="419"/>
      <c r="X365" s="4"/>
    </row>
    <row r="366" spans="1:24" ht="12.75">
      <c r="A366" s="21" t="s">
        <v>318</v>
      </c>
      <c r="B366" s="4">
        <v>1</v>
      </c>
      <c r="C366" s="4"/>
      <c r="D366" s="4">
        <v>3</v>
      </c>
      <c r="E366" s="4"/>
      <c r="F366" s="4">
        <v>5</v>
      </c>
      <c r="G366" s="4"/>
      <c r="H366" s="4"/>
      <c r="I366" s="4"/>
      <c r="J366" s="4">
        <v>630</v>
      </c>
      <c r="K366" s="105">
        <v>3</v>
      </c>
      <c r="L366" s="105" t="s">
        <v>3</v>
      </c>
      <c r="M366" s="105"/>
      <c r="N366" s="96">
        <f>N367</f>
        <v>41468</v>
      </c>
      <c r="O366" s="27">
        <f aca="true" t="shared" si="174" ref="O366:S368">O367</f>
        <v>20000</v>
      </c>
      <c r="P366" s="96">
        <f t="shared" si="174"/>
        <v>20000</v>
      </c>
      <c r="Q366" s="363">
        <f t="shared" si="174"/>
        <v>20000</v>
      </c>
      <c r="R366" s="96">
        <f t="shared" si="174"/>
        <v>15000</v>
      </c>
      <c r="S366" s="96">
        <f t="shared" si="174"/>
        <v>15000</v>
      </c>
      <c r="T366" s="436">
        <f>P366/N366</f>
        <v>0.4822996045143243</v>
      </c>
      <c r="U366" s="436">
        <f>Q366/P366</f>
        <v>1</v>
      </c>
      <c r="V366" s="436">
        <f aca="true" t="shared" si="175" ref="V366:W370">R366/Q366</f>
        <v>0.75</v>
      </c>
      <c r="W366" s="436">
        <f t="shared" si="175"/>
        <v>1</v>
      </c>
      <c r="X366" s="4"/>
    </row>
    <row r="367" spans="1:24" ht="12.75">
      <c r="A367" s="21" t="s">
        <v>318</v>
      </c>
      <c r="B367" s="4">
        <v>1</v>
      </c>
      <c r="C367" s="4"/>
      <c r="D367" s="4">
        <v>3</v>
      </c>
      <c r="E367" s="4"/>
      <c r="F367" s="4">
        <v>5</v>
      </c>
      <c r="G367" s="4"/>
      <c r="H367" s="4"/>
      <c r="I367" s="4"/>
      <c r="J367" s="4">
        <v>630</v>
      </c>
      <c r="K367" s="106">
        <v>32</v>
      </c>
      <c r="L367" s="107" t="s">
        <v>8</v>
      </c>
      <c r="M367" s="108"/>
      <c r="N367" s="109">
        <f>N368</f>
        <v>41468</v>
      </c>
      <c r="O367" s="35">
        <f t="shared" si="174"/>
        <v>20000</v>
      </c>
      <c r="P367" s="109">
        <f t="shared" si="174"/>
        <v>20000</v>
      </c>
      <c r="Q367" s="363">
        <f t="shared" si="174"/>
        <v>20000</v>
      </c>
      <c r="R367" s="109">
        <f t="shared" si="174"/>
        <v>15000</v>
      </c>
      <c r="S367" s="109">
        <f t="shared" si="174"/>
        <v>15000</v>
      </c>
      <c r="T367" s="436">
        <f>P367/N367</f>
        <v>0.4822996045143243</v>
      </c>
      <c r="U367" s="436">
        <f>Q367/P367</f>
        <v>1</v>
      </c>
      <c r="V367" s="436">
        <f t="shared" si="175"/>
        <v>0.75</v>
      </c>
      <c r="W367" s="436">
        <f t="shared" si="175"/>
        <v>1</v>
      </c>
      <c r="X367" s="4"/>
    </row>
    <row r="368" spans="1:24" ht="12.75">
      <c r="A368" s="21" t="s">
        <v>318</v>
      </c>
      <c r="B368" s="4">
        <v>1</v>
      </c>
      <c r="C368" s="4"/>
      <c r="D368" s="4">
        <v>3</v>
      </c>
      <c r="E368" s="4"/>
      <c r="F368" s="4">
        <v>5</v>
      </c>
      <c r="G368" s="4"/>
      <c r="H368" s="4"/>
      <c r="I368" s="4"/>
      <c r="J368" s="4">
        <v>630</v>
      </c>
      <c r="K368" s="120">
        <v>323</v>
      </c>
      <c r="L368" s="293" t="s">
        <v>10</v>
      </c>
      <c r="M368" s="294"/>
      <c r="N368" s="286">
        <f>N369</f>
        <v>41468</v>
      </c>
      <c r="O368" s="289">
        <f t="shared" si="174"/>
        <v>20000</v>
      </c>
      <c r="P368" s="286">
        <f t="shared" si="174"/>
        <v>20000</v>
      </c>
      <c r="Q368" s="363">
        <f t="shared" si="174"/>
        <v>20000</v>
      </c>
      <c r="R368" s="286">
        <f t="shared" si="174"/>
        <v>15000</v>
      </c>
      <c r="S368" s="286">
        <f t="shared" si="174"/>
        <v>15000</v>
      </c>
      <c r="T368" s="436">
        <f>P368/N368</f>
        <v>0.4822996045143243</v>
      </c>
      <c r="U368" s="436">
        <f>Q368/P368</f>
        <v>1</v>
      </c>
      <c r="V368" s="436">
        <f t="shared" si="175"/>
        <v>0.75</v>
      </c>
      <c r="W368" s="436">
        <f t="shared" si="175"/>
        <v>1</v>
      </c>
      <c r="X368" s="4"/>
    </row>
    <row r="369" spans="1:24" ht="13.5" thickBot="1">
      <c r="A369" s="21" t="s">
        <v>318</v>
      </c>
      <c r="B369" s="4">
        <v>1</v>
      </c>
      <c r="C369" s="4"/>
      <c r="D369" s="4">
        <v>3</v>
      </c>
      <c r="E369" s="4"/>
      <c r="F369" s="4">
        <v>5</v>
      </c>
      <c r="G369" s="4"/>
      <c r="H369" s="4"/>
      <c r="I369" s="4"/>
      <c r="J369" s="4">
        <v>630</v>
      </c>
      <c r="K369" s="106">
        <v>3232</v>
      </c>
      <c r="L369" s="474" t="s">
        <v>108</v>
      </c>
      <c r="M369" s="475"/>
      <c r="N369" s="109">
        <v>41468</v>
      </c>
      <c r="O369" s="35">
        <v>20000</v>
      </c>
      <c r="P369" s="109">
        <v>20000</v>
      </c>
      <c r="Q369" s="363">
        <v>20000</v>
      </c>
      <c r="R369" s="109">
        <v>15000</v>
      </c>
      <c r="S369" s="109">
        <v>15000</v>
      </c>
      <c r="T369" s="436">
        <f>P369/N369</f>
        <v>0.4822996045143243</v>
      </c>
      <c r="U369" s="436">
        <f>Q369/P369</f>
        <v>1</v>
      </c>
      <c r="V369" s="436">
        <f t="shared" si="175"/>
        <v>0.75</v>
      </c>
      <c r="W369" s="436">
        <f t="shared" si="175"/>
        <v>1</v>
      </c>
      <c r="X369" s="4"/>
    </row>
    <row r="370" spans="1:2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01"/>
      <c r="L370" s="101" t="s">
        <v>126</v>
      </c>
      <c r="M370" s="101"/>
      <c r="N370" s="102">
        <f aca="true" t="shared" si="176" ref="N370:S370">N366</f>
        <v>41468</v>
      </c>
      <c r="O370" s="102">
        <f>O366</f>
        <v>20000</v>
      </c>
      <c r="P370" s="102">
        <f t="shared" si="176"/>
        <v>20000</v>
      </c>
      <c r="Q370" s="362">
        <f t="shared" si="176"/>
        <v>20000</v>
      </c>
      <c r="R370" s="102">
        <f>R366</f>
        <v>15000</v>
      </c>
      <c r="S370" s="102">
        <f t="shared" si="176"/>
        <v>15000</v>
      </c>
      <c r="T370" s="435">
        <f>P370/N370</f>
        <v>0.4822996045143243</v>
      </c>
      <c r="U370" s="435">
        <f>Q370/P370</f>
        <v>1</v>
      </c>
      <c r="V370" s="435">
        <f t="shared" si="175"/>
        <v>0.75</v>
      </c>
      <c r="W370" s="435">
        <f t="shared" si="175"/>
        <v>1</v>
      </c>
      <c r="X370" s="4"/>
    </row>
    <row r="371" spans="1:2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9"/>
      <c r="L371" s="49"/>
      <c r="M371" s="49"/>
      <c r="N371" s="50"/>
      <c r="O371" s="50"/>
      <c r="P371" s="50"/>
      <c r="Q371" s="347"/>
      <c r="R371" s="50"/>
      <c r="S371" s="50"/>
      <c r="T371" s="426"/>
      <c r="U371" s="426"/>
      <c r="V371" s="426"/>
      <c r="W371" s="426"/>
      <c r="X371" s="4"/>
    </row>
    <row r="372" spans="1:24" ht="12.75">
      <c r="A372" s="22" t="s">
        <v>321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69" t="s">
        <v>323</v>
      </c>
      <c r="L372" s="69" t="s">
        <v>320</v>
      </c>
      <c r="M372" s="146"/>
      <c r="N372" s="70"/>
      <c r="O372" s="70"/>
      <c r="P372" s="70"/>
      <c r="Q372" s="351"/>
      <c r="R372" s="70"/>
      <c r="S372" s="70"/>
      <c r="T372" s="429"/>
      <c r="U372" s="429"/>
      <c r="V372" s="429"/>
      <c r="W372" s="429"/>
      <c r="X372" s="4"/>
    </row>
    <row r="373" spans="1:24" ht="12.75">
      <c r="A373" s="22" t="s">
        <v>322</v>
      </c>
      <c r="B373" s="10"/>
      <c r="C373" s="10"/>
      <c r="D373" s="10"/>
      <c r="E373" s="10"/>
      <c r="F373" s="10"/>
      <c r="G373" s="10"/>
      <c r="H373" s="10"/>
      <c r="I373" s="10"/>
      <c r="J373" s="10">
        <v>510</v>
      </c>
      <c r="K373" s="67" t="s">
        <v>335</v>
      </c>
      <c r="L373" s="22" t="s">
        <v>107</v>
      </c>
      <c r="M373" s="67"/>
      <c r="N373" s="162"/>
      <c r="O373" s="23"/>
      <c r="P373" s="23"/>
      <c r="Q373" s="348"/>
      <c r="R373" s="56"/>
      <c r="S373" s="56"/>
      <c r="T373" s="419"/>
      <c r="U373" s="419"/>
      <c r="V373" s="419"/>
      <c r="W373" s="419"/>
      <c r="X373" s="4"/>
    </row>
    <row r="374" spans="1:24" ht="12.75">
      <c r="A374" s="21" t="s">
        <v>322</v>
      </c>
      <c r="B374" s="1"/>
      <c r="C374" s="1"/>
      <c r="D374" s="1"/>
      <c r="E374" s="1"/>
      <c r="F374" s="1">
        <v>5</v>
      </c>
      <c r="G374" s="1"/>
      <c r="H374" s="1"/>
      <c r="I374" s="1"/>
      <c r="J374" s="1">
        <v>510</v>
      </c>
      <c r="K374" s="105">
        <v>4</v>
      </c>
      <c r="L374" s="105" t="s">
        <v>4</v>
      </c>
      <c r="M374" s="105"/>
      <c r="N374" s="96">
        <f>N375+N384</f>
        <v>0</v>
      </c>
      <c r="O374" s="96">
        <f>O375</f>
        <v>0</v>
      </c>
      <c r="P374" s="96">
        <f>P375</f>
        <v>72500</v>
      </c>
      <c r="Q374" s="363">
        <f>Q375</f>
        <v>100000</v>
      </c>
      <c r="R374" s="96">
        <f>R375</f>
        <v>250000</v>
      </c>
      <c r="S374" s="96">
        <f>S375</f>
        <v>250000</v>
      </c>
      <c r="T374" s="436" t="e">
        <f>P374/N374</f>
        <v>#DIV/0!</v>
      </c>
      <c r="U374" s="436">
        <f>Q374/P374</f>
        <v>1.3793103448275863</v>
      </c>
      <c r="V374" s="436">
        <f aca="true" t="shared" si="177" ref="V374:W386">R374/Q374</f>
        <v>2.5</v>
      </c>
      <c r="W374" s="436">
        <f t="shared" si="177"/>
        <v>1</v>
      </c>
      <c r="X374" s="4"/>
    </row>
    <row r="375" spans="1:24" ht="12.75">
      <c r="A375" s="21" t="s">
        <v>322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106">
        <v>42</v>
      </c>
      <c r="L375" s="106" t="s">
        <v>31</v>
      </c>
      <c r="M375" s="106"/>
      <c r="N375" s="109">
        <f aca="true" t="shared" si="178" ref="N375:S375">N376+N382</f>
        <v>0</v>
      </c>
      <c r="O375" s="109">
        <f>O376+O382</f>
        <v>0</v>
      </c>
      <c r="P375" s="109">
        <f>P376+P382+P384</f>
        <v>72500</v>
      </c>
      <c r="Q375" s="363">
        <f t="shared" si="178"/>
        <v>100000</v>
      </c>
      <c r="R375" s="109">
        <f>R376+R382</f>
        <v>250000</v>
      </c>
      <c r="S375" s="109">
        <f t="shared" si="178"/>
        <v>250000</v>
      </c>
      <c r="T375" s="436" t="e">
        <f aca="true" t="shared" si="179" ref="T375:T385">P375/N375</f>
        <v>#DIV/0!</v>
      </c>
      <c r="U375" s="436">
        <f aca="true" t="shared" si="180" ref="U375:U385">Q375/P375</f>
        <v>1.3793103448275863</v>
      </c>
      <c r="V375" s="436">
        <f t="shared" si="177"/>
        <v>2.5</v>
      </c>
      <c r="W375" s="436">
        <f t="shared" si="177"/>
        <v>1</v>
      </c>
      <c r="X375" s="4"/>
    </row>
    <row r="376" spans="1:24" ht="12.75">
      <c r="A376" s="21" t="s">
        <v>322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120">
        <v>422</v>
      </c>
      <c r="L376" s="120" t="s">
        <v>17</v>
      </c>
      <c r="M376" s="120"/>
      <c r="N376" s="286">
        <f aca="true" t="shared" si="181" ref="N376:S376">N377+N378+N379+N380+N381</f>
        <v>0</v>
      </c>
      <c r="O376" s="286">
        <f>O377+O378+O379+O380+O381</f>
        <v>0</v>
      </c>
      <c r="P376" s="286">
        <f t="shared" si="181"/>
        <v>72500</v>
      </c>
      <c r="Q376" s="363">
        <f t="shared" si="181"/>
        <v>100000</v>
      </c>
      <c r="R376" s="286">
        <f>R377+R378+R379+R380+R381</f>
        <v>250000</v>
      </c>
      <c r="S376" s="286">
        <f t="shared" si="181"/>
        <v>250000</v>
      </c>
      <c r="T376" s="436" t="e">
        <f t="shared" si="179"/>
        <v>#DIV/0!</v>
      </c>
      <c r="U376" s="436">
        <f t="shared" si="180"/>
        <v>1.3793103448275863</v>
      </c>
      <c r="V376" s="436">
        <f t="shared" si="177"/>
        <v>2.5</v>
      </c>
      <c r="W376" s="436">
        <f t="shared" si="177"/>
        <v>1</v>
      </c>
      <c r="X376" s="4"/>
    </row>
    <row r="377" spans="1:24" ht="12.75">
      <c r="A377" s="21" t="s">
        <v>322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106">
        <v>4227</v>
      </c>
      <c r="L377" s="121" t="s">
        <v>604</v>
      </c>
      <c r="M377" s="106"/>
      <c r="N377" s="109">
        <v>0</v>
      </c>
      <c r="O377" s="109">
        <v>0</v>
      </c>
      <c r="P377" s="109">
        <v>0</v>
      </c>
      <c r="Q377" s="363">
        <v>0</v>
      </c>
      <c r="R377" s="109">
        <v>100000</v>
      </c>
      <c r="S377" s="109">
        <v>100000</v>
      </c>
      <c r="T377" s="436" t="e">
        <f t="shared" si="179"/>
        <v>#DIV/0!</v>
      </c>
      <c r="U377" s="436" t="e">
        <f t="shared" si="180"/>
        <v>#DIV/0!</v>
      </c>
      <c r="V377" s="436" t="e">
        <f t="shared" si="177"/>
        <v>#DIV/0!</v>
      </c>
      <c r="W377" s="436">
        <f t="shared" si="177"/>
        <v>1</v>
      </c>
      <c r="X377" s="4"/>
    </row>
    <row r="378" spans="1:24" ht="12.75">
      <c r="A378" s="21" t="s">
        <v>322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106">
        <v>4227</v>
      </c>
      <c r="L378" s="472" t="s">
        <v>588</v>
      </c>
      <c r="M378" s="473"/>
      <c r="N378" s="109">
        <v>0</v>
      </c>
      <c r="O378" s="109">
        <v>0</v>
      </c>
      <c r="P378" s="109">
        <v>72500</v>
      </c>
      <c r="Q378" s="363">
        <v>100000</v>
      </c>
      <c r="R378" s="109">
        <v>100000</v>
      </c>
      <c r="S378" s="109">
        <v>100000</v>
      </c>
      <c r="T378" s="436" t="e">
        <f t="shared" si="179"/>
        <v>#DIV/0!</v>
      </c>
      <c r="U378" s="436">
        <f t="shared" si="180"/>
        <v>1.3793103448275863</v>
      </c>
      <c r="V378" s="436">
        <f t="shared" si="177"/>
        <v>1</v>
      </c>
      <c r="W378" s="436">
        <f t="shared" si="177"/>
        <v>1</v>
      </c>
      <c r="X378" s="4"/>
    </row>
    <row r="379" spans="1:24" ht="12.75" hidden="1">
      <c r="A379" s="21" t="s">
        <v>322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6">
        <v>4227</v>
      </c>
      <c r="L379" s="106" t="s">
        <v>168</v>
      </c>
      <c r="M379" s="106"/>
      <c r="N379" s="109">
        <v>0</v>
      </c>
      <c r="O379" s="109">
        <v>0</v>
      </c>
      <c r="P379" s="109">
        <v>0</v>
      </c>
      <c r="Q379" s="363">
        <v>0</v>
      </c>
      <c r="R379" s="109">
        <v>0</v>
      </c>
      <c r="S379" s="109">
        <v>0</v>
      </c>
      <c r="T379" s="436" t="e">
        <f t="shared" si="179"/>
        <v>#DIV/0!</v>
      </c>
      <c r="U379" s="436" t="e">
        <f t="shared" si="180"/>
        <v>#DIV/0!</v>
      </c>
      <c r="V379" s="436" t="e">
        <f t="shared" si="177"/>
        <v>#DIV/0!</v>
      </c>
      <c r="W379" s="436" t="e">
        <f t="shared" si="177"/>
        <v>#DIV/0!</v>
      </c>
      <c r="X379" s="4"/>
    </row>
    <row r="380" spans="1:24" ht="13.5" thickBot="1">
      <c r="A380" s="21" t="s">
        <v>322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6">
        <v>4227</v>
      </c>
      <c r="L380" s="106" t="s">
        <v>167</v>
      </c>
      <c r="M380" s="106"/>
      <c r="N380" s="109">
        <v>0</v>
      </c>
      <c r="O380" s="109">
        <v>0</v>
      </c>
      <c r="P380" s="109">
        <v>0</v>
      </c>
      <c r="Q380" s="363">
        <v>0</v>
      </c>
      <c r="R380" s="109">
        <v>50000</v>
      </c>
      <c r="S380" s="109">
        <v>50000</v>
      </c>
      <c r="T380" s="436" t="e">
        <f t="shared" si="179"/>
        <v>#DIV/0!</v>
      </c>
      <c r="U380" s="436" t="e">
        <f t="shared" si="180"/>
        <v>#DIV/0!</v>
      </c>
      <c r="V380" s="436" t="e">
        <f t="shared" si="177"/>
        <v>#DIV/0!</v>
      </c>
      <c r="W380" s="436">
        <f t="shared" si="177"/>
        <v>1</v>
      </c>
      <c r="X380" s="4"/>
    </row>
    <row r="381" spans="1:24" ht="12.75" hidden="1">
      <c r="A381" s="21" t="s">
        <v>322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43">
        <v>4227</v>
      </c>
      <c r="L381" s="106" t="s">
        <v>164</v>
      </c>
      <c r="M381" s="143"/>
      <c r="N381" s="132">
        <v>0</v>
      </c>
      <c r="O381" s="131">
        <v>0</v>
      </c>
      <c r="P381" s="132">
        <v>0</v>
      </c>
      <c r="Q381" s="369">
        <v>0</v>
      </c>
      <c r="R381" s="132">
        <v>0</v>
      </c>
      <c r="S381" s="132">
        <v>0</v>
      </c>
      <c r="T381" s="436" t="e">
        <f t="shared" si="179"/>
        <v>#DIV/0!</v>
      </c>
      <c r="U381" s="436" t="e">
        <f t="shared" si="180"/>
        <v>#DIV/0!</v>
      </c>
      <c r="V381" s="436" t="e">
        <f t="shared" si="177"/>
        <v>#DIV/0!</v>
      </c>
      <c r="W381" s="436" t="e">
        <f t="shared" si="177"/>
        <v>#DIV/0!</v>
      </c>
      <c r="X381" s="4"/>
    </row>
    <row r="382" spans="1:24" ht="12.75" hidden="1">
      <c r="A382" s="21" t="s">
        <v>322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295">
        <v>423</v>
      </c>
      <c r="L382" s="295" t="s">
        <v>18</v>
      </c>
      <c r="M382" s="295"/>
      <c r="N382" s="296">
        <f aca="true" t="shared" si="182" ref="N382:S382">N383</f>
        <v>0</v>
      </c>
      <c r="O382" s="300">
        <f t="shared" si="182"/>
        <v>0</v>
      </c>
      <c r="P382" s="296">
        <f t="shared" si="182"/>
        <v>0</v>
      </c>
      <c r="Q382" s="369">
        <f t="shared" si="182"/>
        <v>0</v>
      </c>
      <c r="R382" s="296">
        <f t="shared" si="182"/>
        <v>0</v>
      </c>
      <c r="S382" s="296">
        <f t="shared" si="182"/>
        <v>0</v>
      </c>
      <c r="T382" s="436" t="e">
        <f t="shared" si="179"/>
        <v>#DIV/0!</v>
      </c>
      <c r="U382" s="436" t="e">
        <f t="shared" si="180"/>
        <v>#DIV/0!</v>
      </c>
      <c r="V382" s="436" t="e">
        <f t="shared" si="177"/>
        <v>#DIV/0!</v>
      </c>
      <c r="W382" s="436" t="e">
        <f t="shared" si="177"/>
        <v>#DIV/0!</v>
      </c>
      <c r="X382" s="4"/>
    </row>
    <row r="383" spans="1:24" ht="12.75" hidden="1">
      <c r="A383" s="21" t="s">
        <v>322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43">
        <v>4231</v>
      </c>
      <c r="L383" s="143" t="s">
        <v>504</v>
      </c>
      <c r="M383" s="143"/>
      <c r="N383" s="132">
        <v>0</v>
      </c>
      <c r="O383" s="131">
        <v>0</v>
      </c>
      <c r="P383" s="132">
        <v>0</v>
      </c>
      <c r="Q383" s="369">
        <v>0</v>
      </c>
      <c r="R383" s="132">
        <v>0</v>
      </c>
      <c r="S383" s="132">
        <v>0</v>
      </c>
      <c r="T383" s="436" t="e">
        <f t="shared" si="179"/>
        <v>#DIV/0!</v>
      </c>
      <c r="U383" s="436" t="e">
        <f t="shared" si="180"/>
        <v>#DIV/0!</v>
      </c>
      <c r="V383" s="436" t="e">
        <f t="shared" si="177"/>
        <v>#DIV/0!</v>
      </c>
      <c r="W383" s="436" t="e">
        <f t="shared" si="177"/>
        <v>#DIV/0!</v>
      </c>
      <c r="X383" s="4"/>
    </row>
    <row r="384" spans="1:24" ht="12.75" hidden="1">
      <c r="A384" s="21" t="s">
        <v>322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295">
        <v>453</v>
      </c>
      <c r="L384" s="295" t="s">
        <v>540</v>
      </c>
      <c r="M384" s="295"/>
      <c r="N384" s="296">
        <f aca="true" t="shared" si="183" ref="N384:S384">N385</f>
        <v>0</v>
      </c>
      <c r="O384" s="296">
        <f t="shared" si="183"/>
        <v>0</v>
      </c>
      <c r="P384" s="296">
        <f t="shared" si="183"/>
        <v>0</v>
      </c>
      <c r="Q384" s="369">
        <f t="shared" si="183"/>
        <v>0</v>
      </c>
      <c r="R384" s="296">
        <f t="shared" si="183"/>
        <v>0</v>
      </c>
      <c r="S384" s="296">
        <f t="shared" si="183"/>
        <v>0</v>
      </c>
      <c r="T384" s="436" t="e">
        <f t="shared" si="179"/>
        <v>#DIV/0!</v>
      </c>
      <c r="U384" s="436" t="e">
        <f t="shared" si="180"/>
        <v>#DIV/0!</v>
      </c>
      <c r="V384" s="436" t="e">
        <f t="shared" si="177"/>
        <v>#DIV/0!</v>
      </c>
      <c r="W384" s="436" t="e">
        <f t="shared" si="177"/>
        <v>#DIV/0!</v>
      </c>
      <c r="X384" s="4"/>
    </row>
    <row r="385" spans="1:24" ht="13.5" hidden="1" thickBot="1">
      <c r="A385" s="21" t="s">
        <v>322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43">
        <v>4531</v>
      </c>
      <c r="L385" s="143" t="s">
        <v>540</v>
      </c>
      <c r="M385" s="143"/>
      <c r="N385" s="132">
        <v>0</v>
      </c>
      <c r="O385" s="131">
        <v>0</v>
      </c>
      <c r="P385" s="132">
        <v>0</v>
      </c>
      <c r="Q385" s="369">
        <v>0</v>
      </c>
      <c r="R385" s="132">
        <v>0</v>
      </c>
      <c r="S385" s="132">
        <v>0</v>
      </c>
      <c r="T385" s="436" t="e">
        <f t="shared" si="179"/>
        <v>#DIV/0!</v>
      </c>
      <c r="U385" s="436" t="e">
        <f t="shared" si="180"/>
        <v>#DIV/0!</v>
      </c>
      <c r="V385" s="436" t="e">
        <f t="shared" si="177"/>
        <v>#DIV/0!</v>
      </c>
      <c r="W385" s="436" t="e">
        <f t="shared" si="177"/>
        <v>#DIV/0!</v>
      </c>
      <c r="X385" s="4"/>
    </row>
    <row r="386" spans="1:24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01"/>
      <c r="L386" s="101" t="s">
        <v>126</v>
      </c>
      <c r="M386" s="101"/>
      <c r="N386" s="102">
        <f aca="true" t="shared" si="184" ref="N386:S386">N374</f>
        <v>0</v>
      </c>
      <c r="O386" s="102">
        <f>O374</f>
        <v>0</v>
      </c>
      <c r="P386" s="102">
        <f t="shared" si="184"/>
        <v>72500</v>
      </c>
      <c r="Q386" s="362">
        <f t="shared" si="184"/>
        <v>100000</v>
      </c>
      <c r="R386" s="102">
        <f>R374</f>
        <v>250000</v>
      </c>
      <c r="S386" s="102">
        <f t="shared" si="184"/>
        <v>250000</v>
      </c>
      <c r="T386" s="435" t="e">
        <f>P386/N386</f>
        <v>#DIV/0!</v>
      </c>
      <c r="U386" s="435">
        <f>Q386/P386</f>
        <v>1.3793103448275863</v>
      </c>
      <c r="V386" s="435">
        <f t="shared" si="177"/>
        <v>2.5</v>
      </c>
      <c r="W386" s="435">
        <f t="shared" si="177"/>
        <v>1</v>
      </c>
      <c r="X386" s="4"/>
    </row>
    <row r="387" spans="1:2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9"/>
      <c r="L387" s="49"/>
      <c r="M387" s="49"/>
      <c r="N387" s="50"/>
      <c r="O387" s="50"/>
      <c r="P387" s="50"/>
      <c r="Q387" s="347"/>
      <c r="R387" s="50"/>
      <c r="S387" s="50"/>
      <c r="T387" s="426"/>
      <c r="U387" s="426"/>
      <c r="V387" s="426"/>
      <c r="W387" s="426"/>
      <c r="X387" s="4"/>
    </row>
    <row r="388" spans="1:24" ht="12.75">
      <c r="A388" s="22" t="s">
        <v>326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67" t="s">
        <v>325</v>
      </c>
      <c r="L388" s="500" t="s">
        <v>341</v>
      </c>
      <c r="M388" s="500"/>
      <c r="N388" s="500"/>
      <c r="O388" s="500"/>
      <c r="P388" s="23"/>
      <c r="Q388" s="348"/>
      <c r="R388" s="56"/>
      <c r="S388" s="56"/>
      <c r="T388" s="419"/>
      <c r="U388" s="419"/>
      <c r="V388" s="419"/>
      <c r="W388" s="419"/>
      <c r="X388" s="4"/>
    </row>
    <row r="389" spans="1:24" ht="12.75">
      <c r="A389" s="22" t="s">
        <v>342</v>
      </c>
      <c r="B389" s="10"/>
      <c r="C389" s="10"/>
      <c r="D389" s="10"/>
      <c r="E389" s="10"/>
      <c r="F389" s="10"/>
      <c r="G389" s="10"/>
      <c r="H389" s="10"/>
      <c r="I389" s="10"/>
      <c r="J389" s="10">
        <v>510</v>
      </c>
      <c r="K389" s="67" t="s">
        <v>60</v>
      </c>
      <c r="L389" s="499" t="s">
        <v>341</v>
      </c>
      <c r="M389" s="499"/>
      <c r="N389" s="499"/>
      <c r="O389" s="499"/>
      <c r="P389" s="23"/>
      <c r="Q389" s="348"/>
      <c r="R389" s="56"/>
      <c r="S389" s="56"/>
      <c r="T389" s="419"/>
      <c r="U389" s="419"/>
      <c r="V389" s="419"/>
      <c r="W389" s="419"/>
      <c r="X389" s="4"/>
    </row>
    <row r="390" spans="1:24" ht="12.75">
      <c r="A390" s="21" t="s">
        <v>342</v>
      </c>
      <c r="B390" s="1">
        <v>1</v>
      </c>
      <c r="C390" s="1"/>
      <c r="D390" s="1">
        <v>3</v>
      </c>
      <c r="E390" s="1"/>
      <c r="F390" s="1">
        <v>5</v>
      </c>
      <c r="G390" s="1"/>
      <c r="H390" s="1"/>
      <c r="I390" s="1"/>
      <c r="J390" s="1">
        <v>510</v>
      </c>
      <c r="K390" s="105">
        <v>3</v>
      </c>
      <c r="L390" s="105" t="s">
        <v>3</v>
      </c>
      <c r="M390" s="105"/>
      <c r="N390" s="96">
        <f>N391</f>
        <v>0</v>
      </c>
      <c r="O390" s="96">
        <f aca="true" t="shared" si="185" ref="O390:S391">O391</f>
        <v>45000</v>
      </c>
      <c r="P390" s="96">
        <f t="shared" si="185"/>
        <v>48000</v>
      </c>
      <c r="Q390" s="363">
        <f t="shared" si="185"/>
        <v>45000</v>
      </c>
      <c r="R390" s="96">
        <f t="shared" si="185"/>
        <v>35000</v>
      </c>
      <c r="S390" s="96">
        <f t="shared" si="185"/>
        <v>35000</v>
      </c>
      <c r="T390" s="436" t="e">
        <f>P390/N390</f>
        <v>#DIV/0!</v>
      </c>
      <c r="U390" s="436">
        <f>Q390/P390</f>
        <v>0.9375</v>
      </c>
      <c r="V390" s="436">
        <f aca="true" t="shared" si="186" ref="V390:W396">R390/Q390</f>
        <v>0.7777777777777778</v>
      </c>
      <c r="W390" s="436">
        <f t="shared" si="186"/>
        <v>1</v>
      </c>
      <c r="X390" s="4"/>
    </row>
    <row r="391" spans="1:24" ht="12.75">
      <c r="A391" s="21" t="s">
        <v>342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106">
        <v>32</v>
      </c>
      <c r="L391" s="107" t="s">
        <v>8</v>
      </c>
      <c r="M391" s="108"/>
      <c r="N391" s="109">
        <f>N392</f>
        <v>0</v>
      </c>
      <c r="O391" s="109">
        <f t="shared" si="185"/>
        <v>45000</v>
      </c>
      <c r="P391" s="109">
        <f t="shared" si="185"/>
        <v>48000</v>
      </c>
      <c r="Q391" s="363">
        <f t="shared" si="185"/>
        <v>45000</v>
      </c>
      <c r="R391" s="109">
        <f t="shared" si="185"/>
        <v>35000</v>
      </c>
      <c r="S391" s="109">
        <f t="shared" si="185"/>
        <v>35000</v>
      </c>
      <c r="T391" s="436" t="e">
        <f aca="true" t="shared" si="187" ref="T391:T396">P391/N391</f>
        <v>#DIV/0!</v>
      </c>
      <c r="U391" s="436">
        <f aca="true" t="shared" si="188" ref="U391:U396">Q391/P391</f>
        <v>0.9375</v>
      </c>
      <c r="V391" s="436">
        <f t="shared" si="186"/>
        <v>0.7777777777777778</v>
      </c>
      <c r="W391" s="436">
        <f t="shared" si="186"/>
        <v>1</v>
      </c>
      <c r="X391" s="4"/>
    </row>
    <row r="392" spans="1:24" ht="12.75">
      <c r="A392" s="21" t="s">
        <v>342</v>
      </c>
      <c r="B392" s="21">
        <v>1</v>
      </c>
      <c r="C392" s="21"/>
      <c r="D392" s="21">
        <v>3</v>
      </c>
      <c r="E392" s="21"/>
      <c r="F392" s="21">
        <v>5</v>
      </c>
      <c r="G392" s="21"/>
      <c r="H392" s="21"/>
      <c r="I392" s="21"/>
      <c r="J392" s="21">
        <v>510</v>
      </c>
      <c r="K392" s="25">
        <v>323</v>
      </c>
      <c r="L392" s="493" t="s">
        <v>386</v>
      </c>
      <c r="M392" s="494"/>
      <c r="N392" s="53">
        <f aca="true" t="shared" si="189" ref="N392:S392">N393+N394+N395+N396</f>
        <v>0</v>
      </c>
      <c r="O392" s="53">
        <f>O393+O394+O395+O396</f>
        <v>45000</v>
      </c>
      <c r="P392" s="53">
        <f t="shared" si="189"/>
        <v>48000</v>
      </c>
      <c r="Q392" s="342">
        <f t="shared" si="189"/>
        <v>45000</v>
      </c>
      <c r="R392" s="53">
        <f>R393+R394+R395+R396</f>
        <v>35000</v>
      </c>
      <c r="S392" s="53">
        <f t="shared" si="189"/>
        <v>35000</v>
      </c>
      <c r="T392" s="436" t="e">
        <f t="shared" si="187"/>
        <v>#DIV/0!</v>
      </c>
      <c r="U392" s="436">
        <f t="shared" si="188"/>
        <v>0.9375</v>
      </c>
      <c r="V392" s="436">
        <f t="shared" si="186"/>
        <v>0.7777777777777778</v>
      </c>
      <c r="W392" s="436">
        <f t="shared" si="186"/>
        <v>1</v>
      </c>
      <c r="X392" s="21"/>
    </row>
    <row r="393" spans="1:24" ht="12.75">
      <c r="A393" s="21" t="s">
        <v>342</v>
      </c>
      <c r="B393" s="1">
        <v>1</v>
      </c>
      <c r="C393" s="1"/>
      <c r="D393" s="1">
        <v>3</v>
      </c>
      <c r="E393" s="1"/>
      <c r="F393" s="1">
        <v>5</v>
      </c>
      <c r="G393" s="1"/>
      <c r="H393" s="1"/>
      <c r="I393" s="1"/>
      <c r="J393" s="1">
        <v>510</v>
      </c>
      <c r="K393" s="106">
        <v>3232</v>
      </c>
      <c r="L393" s="106" t="s">
        <v>128</v>
      </c>
      <c r="M393" s="106"/>
      <c r="N393" s="109">
        <v>0</v>
      </c>
      <c r="O393" s="109">
        <v>10000</v>
      </c>
      <c r="P393" s="109">
        <v>10000</v>
      </c>
      <c r="Q393" s="363">
        <v>10000</v>
      </c>
      <c r="R393" s="109">
        <v>10000</v>
      </c>
      <c r="S393" s="109">
        <v>10000</v>
      </c>
      <c r="T393" s="436" t="e">
        <f t="shared" si="187"/>
        <v>#DIV/0!</v>
      </c>
      <c r="U393" s="436">
        <f t="shared" si="188"/>
        <v>1</v>
      </c>
      <c r="V393" s="436">
        <f t="shared" si="186"/>
        <v>1</v>
      </c>
      <c r="W393" s="436">
        <f t="shared" si="186"/>
        <v>1</v>
      </c>
      <c r="X393" s="4"/>
    </row>
    <row r="394" spans="1:24" ht="12.75">
      <c r="A394" s="21" t="s">
        <v>342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106">
        <v>3232</v>
      </c>
      <c r="L394" s="106" t="s">
        <v>133</v>
      </c>
      <c r="M394" s="106"/>
      <c r="N394" s="109">
        <v>0</v>
      </c>
      <c r="O394" s="109">
        <v>20000</v>
      </c>
      <c r="P394" s="109">
        <v>20000</v>
      </c>
      <c r="Q394" s="363">
        <v>20000</v>
      </c>
      <c r="R394" s="109">
        <v>10000</v>
      </c>
      <c r="S394" s="109">
        <v>10000</v>
      </c>
      <c r="T394" s="436" t="e">
        <f t="shared" si="187"/>
        <v>#DIV/0!</v>
      </c>
      <c r="U394" s="436">
        <f t="shared" si="188"/>
        <v>1</v>
      </c>
      <c r="V394" s="436">
        <f t="shared" si="186"/>
        <v>0.5</v>
      </c>
      <c r="W394" s="436">
        <f t="shared" si="186"/>
        <v>1</v>
      </c>
      <c r="X394" s="4"/>
    </row>
    <row r="395" spans="1:24" ht="12.75">
      <c r="A395" s="21" t="s">
        <v>342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6">
        <v>3232</v>
      </c>
      <c r="L395" s="106" t="s">
        <v>527</v>
      </c>
      <c r="M395" s="106"/>
      <c r="N395" s="109">
        <v>0</v>
      </c>
      <c r="O395" s="109">
        <v>10000</v>
      </c>
      <c r="P395" s="109">
        <v>10000</v>
      </c>
      <c r="Q395" s="363">
        <v>10000</v>
      </c>
      <c r="R395" s="109">
        <v>10000</v>
      </c>
      <c r="S395" s="109">
        <v>10000</v>
      </c>
      <c r="T395" s="436" t="e">
        <f t="shared" si="187"/>
        <v>#DIV/0!</v>
      </c>
      <c r="U395" s="436">
        <f t="shared" si="188"/>
        <v>1</v>
      </c>
      <c r="V395" s="436">
        <f t="shared" si="186"/>
        <v>1</v>
      </c>
      <c r="W395" s="436">
        <f t="shared" si="186"/>
        <v>1</v>
      </c>
      <c r="X395" s="4"/>
    </row>
    <row r="396" spans="1:24" ht="12.75">
      <c r="A396" s="21" t="s">
        <v>342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6">
        <v>3237</v>
      </c>
      <c r="L396" s="472" t="s">
        <v>343</v>
      </c>
      <c r="M396" s="479"/>
      <c r="N396" s="109">
        <v>0</v>
      </c>
      <c r="O396" s="109">
        <v>5000</v>
      </c>
      <c r="P396" s="109">
        <v>8000</v>
      </c>
      <c r="Q396" s="363">
        <v>5000</v>
      </c>
      <c r="R396" s="109">
        <v>5000</v>
      </c>
      <c r="S396" s="109">
        <v>5000</v>
      </c>
      <c r="T396" s="436" t="e">
        <f t="shared" si="187"/>
        <v>#DIV/0!</v>
      </c>
      <c r="U396" s="436">
        <f t="shared" si="188"/>
        <v>0.625</v>
      </c>
      <c r="V396" s="436">
        <f t="shared" si="186"/>
        <v>1</v>
      </c>
      <c r="W396" s="436">
        <f t="shared" si="186"/>
        <v>1</v>
      </c>
      <c r="X396" s="4"/>
    </row>
    <row r="397" spans="1:24" ht="12.75" hidden="1">
      <c r="A397" s="21" t="s">
        <v>342</v>
      </c>
      <c r="B397" s="1">
        <v>1</v>
      </c>
      <c r="C397" s="1"/>
      <c r="D397" s="1">
        <v>3</v>
      </c>
      <c r="E397" s="21"/>
      <c r="F397" s="1">
        <v>5</v>
      </c>
      <c r="G397" s="1"/>
      <c r="H397" s="1"/>
      <c r="I397" s="1"/>
      <c r="J397" s="1">
        <v>510</v>
      </c>
      <c r="K397" s="105">
        <v>4</v>
      </c>
      <c r="L397" s="105" t="s">
        <v>4</v>
      </c>
      <c r="M397" s="105"/>
      <c r="N397" s="96">
        <f aca="true" t="shared" si="190" ref="N397:W397">N398</f>
        <v>0</v>
      </c>
      <c r="O397" s="96">
        <f t="shared" si="190"/>
        <v>0</v>
      </c>
      <c r="P397" s="96">
        <f t="shared" si="190"/>
        <v>0</v>
      </c>
      <c r="Q397" s="363">
        <f t="shared" si="190"/>
        <v>0</v>
      </c>
      <c r="R397" s="109">
        <f t="shared" si="190"/>
        <v>0</v>
      </c>
      <c r="S397" s="109">
        <f t="shared" si="190"/>
        <v>0</v>
      </c>
      <c r="T397" s="436">
        <f t="shared" si="190"/>
        <v>0</v>
      </c>
      <c r="U397" s="436">
        <f t="shared" si="190"/>
        <v>0</v>
      </c>
      <c r="V397" s="436">
        <f t="shared" si="190"/>
        <v>2</v>
      </c>
      <c r="W397" s="436">
        <f t="shared" si="190"/>
        <v>4</v>
      </c>
      <c r="X397" s="4"/>
    </row>
    <row r="398" spans="1:24" ht="12.75" hidden="1">
      <c r="A398" s="21" t="s">
        <v>342</v>
      </c>
      <c r="B398" s="1">
        <v>1</v>
      </c>
      <c r="C398" s="1"/>
      <c r="D398" s="1">
        <v>3</v>
      </c>
      <c r="E398" s="1"/>
      <c r="F398" s="1">
        <v>5</v>
      </c>
      <c r="G398" s="1"/>
      <c r="H398" s="1"/>
      <c r="I398" s="1"/>
      <c r="J398" s="1">
        <v>510</v>
      </c>
      <c r="K398" s="106">
        <v>42</v>
      </c>
      <c r="L398" s="106" t="s">
        <v>31</v>
      </c>
      <c r="M398" s="106"/>
      <c r="N398" s="109">
        <f aca="true" t="shared" si="191" ref="N398:S398">N399+N401</f>
        <v>0</v>
      </c>
      <c r="O398" s="109">
        <f>O399+O401</f>
        <v>0</v>
      </c>
      <c r="P398" s="109">
        <f t="shared" si="191"/>
        <v>0</v>
      </c>
      <c r="Q398" s="363">
        <f t="shared" si="191"/>
        <v>0</v>
      </c>
      <c r="R398" s="109">
        <f>R399+R401</f>
        <v>0</v>
      </c>
      <c r="S398" s="109">
        <f t="shared" si="191"/>
        <v>0</v>
      </c>
      <c r="T398" s="436">
        <f>T399+T401</f>
        <v>0</v>
      </c>
      <c r="U398" s="436">
        <f>U399+U401</f>
        <v>0</v>
      </c>
      <c r="V398" s="436">
        <f>V399+V401</f>
        <v>2</v>
      </c>
      <c r="W398" s="436">
        <f>W399+W401</f>
        <v>4</v>
      </c>
      <c r="X398" s="4"/>
    </row>
    <row r="399" spans="1:24" ht="12.75" hidden="1">
      <c r="A399" s="21" t="s">
        <v>342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282">
        <v>421</v>
      </c>
      <c r="L399" s="120" t="s">
        <v>16</v>
      </c>
      <c r="M399" s="120"/>
      <c r="N399" s="285">
        <f aca="true" t="shared" si="192" ref="N399:W399">N400</f>
        <v>0</v>
      </c>
      <c r="O399" s="285">
        <f t="shared" si="192"/>
        <v>0</v>
      </c>
      <c r="P399" s="285">
        <f t="shared" si="192"/>
        <v>0</v>
      </c>
      <c r="Q399" s="372">
        <f t="shared" si="192"/>
        <v>0</v>
      </c>
      <c r="R399" s="286">
        <f t="shared" si="192"/>
        <v>0</v>
      </c>
      <c r="S399" s="286">
        <f t="shared" si="192"/>
        <v>0</v>
      </c>
      <c r="T399" s="436">
        <f t="shared" si="192"/>
        <v>0</v>
      </c>
      <c r="U399" s="436">
        <f t="shared" si="192"/>
        <v>0</v>
      </c>
      <c r="V399" s="436">
        <f t="shared" si="192"/>
        <v>1</v>
      </c>
      <c r="W399" s="436">
        <f t="shared" si="192"/>
        <v>2</v>
      </c>
      <c r="X399" s="4"/>
    </row>
    <row r="400" spans="1:24" ht="12.75" hidden="1">
      <c r="A400" s="21" t="s">
        <v>342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52">
        <v>4214</v>
      </c>
      <c r="L400" s="106" t="s">
        <v>194</v>
      </c>
      <c r="M400" s="106"/>
      <c r="N400" s="155">
        <v>0</v>
      </c>
      <c r="O400" s="155">
        <v>0</v>
      </c>
      <c r="P400" s="155">
        <v>0</v>
      </c>
      <c r="Q400" s="372">
        <v>0</v>
      </c>
      <c r="R400" s="109">
        <v>0</v>
      </c>
      <c r="S400" s="109">
        <v>0</v>
      </c>
      <c r="T400" s="436">
        <v>0</v>
      </c>
      <c r="U400" s="436">
        <v>0</v>
      </c>
      <c r="V400" s="436">
        <v>1</v>
      </c>
      <c r="W400" s="436">
        <v>2</v>
      </c>
      <c r="X400" s="4"/>
    </row>
    <row r="401" spans="1:24" ht="12.75" hidden="1">
      <c r="A401" s="21" t="s">
        <v>342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282">
        <v>426</v>
      </c>
      <c r="L401" s="120" t="s">
        <v>33</v>
      </c>
      <c r="M401" s="120"/>
      <c r="N401" s="285">
        <f aca="true" t="shared" si="193" ref="N401:W401">N402</f>
        <v>0</v>
      </c>
      <c r="O401" s="285">
        <f t="shared" si="193"/>
        <v>0</v>
      </c>
      <c r="P401" s="285">
        <f t="shared" si="193"/>
        <v>0</v>
      </c>
      <c r="Q401" s="372">
        <f t="shared" si="193"/>
        <v>0</v>
      </c>
      <c r="R401" s="286">
        <f t="shared" si="193"/>
        <v>0</v>
      </c>
      <c r="S401" s="286">
        <f t="shared" si="193"/>
        <v>0</v>
      </c>
      <c r="T401" s="436">
        <f t="shared" si="193"/>
        <v>0</v>
      </c>
      <c r="U401" s="436">
        <f t="shared" si="193"/>
        <v>0</v>
      </c>
      <c r="V401" s="436">
        <f t="shared" si="193"/>
        <v>1</v>
      </c>
      <c r="W401" s="436">
        <f t="shared" si="193"/>
        <v>2</v>
      </c>
      <c r="X401" s="4"/>
    </row>
    <row r="402" spans="1:24" ht="12.75" hidden="1">
      <c r="A402" s="21" t="s">
        <v>342</v>
      </c>
      <c r="B402" s="1">
        <v>1</v>
      </c>
      <c r="C402" s="1"/>
      <c r="D402" s="1"/>
      <c r="E402" s="1"/>
      <c r="F402" s="1">
        <v>5</v>
      </c>
      <c r="G402" s="1"/>
      <c r="H402" s="1"/>
      <c r="I402" s="1"/>
      <c r="J402" s="1">
        <v>510</v>
      </c>
      <c r="K402" s="152">
        <v>4264</v>
      </c>
      <c r="L402" s="124" t="s">
        <v>123</v>
      </c>
      <c r="M402" s="163"/>
      <c r="N402" s="155">
        <v>0</v>
      </c>
      <c r="O402" s="155">
        <v>0</v>
      </c>
      <c r="P402" s="155">
        <v>0</v>
      </c>
      <c r="Q402" s="372">
        <v>0</v>
      </c>
      <c r="R402" s="109">
        <v>0</v>
      </c>
      <c r="S402" s="109">
        <v>0</v>
      </c>
      <c r="T402" s="436">
        <v>0</v>
      </c>
      <c r="U402" s="436">
        <v>0</v>
      </c>
      <c r="V402" s="436">
        <v>1</v>
      </c>
      <c r="W402" s="436">
        <v>2</v>
      </c>
      <c r="X402" s="4"/>
    </row>
    <row r="403" spans="1:24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72"/>
      <c r="L403" s="482" t="s">
        <v>211</v>
      </c>
      <c r="M403" s="501"/>
      <c r="N403" s="78">
        <f aca="true" t="shared" si="194" ref="N403:S403">N390+N397</f>
        <v>0</v>
      </c>
      <c r="O403" s="78">
        <f>O390+O397</f>
        <v>45000</v>
      </c>
      <c r="P403" s="78">
        <f t="shared" si="194"/>
        <v>48000</v>
      </c>
      <c r="Q403" s="352">
        <f t="shared" si="194"/>
        <v>45000</v>
      </c>
      <c r="R403" s="78">
        <f>R390+R397</f>
        <v>35000</v>
      </c>
      <c r="S403" s="78">
        <f t="shared" si="194"/>
        <v>35000</v>
      </c>
      <c r="T403" s="430" t="e">
        <f>P403/N403</f>
        <v>#DIV/0!</v>
      </c>
      <c r="U403" s="430">
        <f>Q403/P403</f>
        <v>0.9375</v>
      </c>
      <c r="V403" s="430">
        <f>R403/Q403</f>
        <v>0.7777777777777778</v>
      </c>
      <c r="W403" s="430">
        <f>S403/R403</f>
        <v>1</v>
      </c>
      <c r="X403" s="4"/>
    </row>
    <row r="404" spans="1:24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9"/>
      <c r="L404" s="49"/>
      <c r="M404" s="49"/>
      <c r="N404" s="50"/>
      <c r="O404" s="50"/>
      <c r="P404" s="50"/>
      <c r="Q404" s="347"/>
      <c r="R404" s="50"/>
      <c r="S404" s="50"/>
      <c r="T404" s="426"/>
      <c r="U404" s="426"/>
      <c r="V404" s="426"/>
      <c r="W404" s="426"/>
      <c r="X404" s="4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69" t="s">
        <v>328</v>
      </c>
      <c r="L405" s="484" t="s">
        <v>324</v>
      </c>
      <c r="M405" s="488"/>
      <c r="N405" s="70"/>
      <c r="O405" s="70"/>
      <c r="P405" s="70"/>
      <c r="Q405" s="351"/>
      <c r="R405" s="70"/>
      <c r="S405" s="70"/>
      <c r="T405" s="429"/>
      <c r="U405" s="429"/>
      <c r="V405" s="429"/>
      <c r="W405" s="429"/>
      <c r="X405" s="4"/>
    </row>
    <row r="406" spans="1:24" ht="12.75">
      <c r="A406" s="22" t="s">
        <v>331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67" t="s">
        <v>334</v>
      </c>
      <c r="L406" s="67" t="s">
        <v>409</v>
      </c>
      <c r="M406" s="67"/>
      <c r="N406" s="23"/>
      <c r="O406" s="23"/>
      <c r="P406" s="23"/>
      <c r="Q406" s="348"/>
      <c r="R406" s="23"/>
      <c r="S406" s="23"/>
      <c r="T406" s="419"/>
      <c r="U406" s="419"/>
      <c r="V406" s="419"/>
      <c r="W406" s="419"/>
      <c r="X406" s="4"/>
    </row>
    <row r="407" spans="1:24" ht="12.75">
      <c r="A407" s="21" t="s">
        <v>332</v>
      </c>
      <c r="B407" s="1"/>
      <c r="C407" s="1"/>
      <c r="D407" s="1"/>
      <c r="E407" s="1"/>
      <c r="F407" s="1">
        <v>5</v>
      </c>
      <c r="G407" s="1"/>
      <c r="H407" s="1"/>
      <c r="I407" s="1"/>
      <c r="J407" s="1">
        <v>451</v>
      </c>
      <c r="K407" s="105">
        <v>4</v>
      </c>
      <c r="L407" s="497" t="s">
        <v>327</v>
      </c>
      <c r="M407" s="498"/>
      <c r="N407" s="96">
        <f aca="true" t="shared" si="195" ref="N407:S407">N410+N408</f>
        <v>815114</v>
      </c>
      <c r="O407" s="96">
        <f t="shared" si="195"/>
        <v>4126000</v>
      </c>
      <c r="P407" s="96">
        <f t="shared" si="195"/>
        <v>634900</v>
      </c>
      <c r="Q407" s="458">
        <f t="shared" si="195"/>
        <v>1170000</v>
      </c>
      <c r="R407" s="96">
        <f t="shared" si="195"/>
        <v>1500000</v>
      </c>
      <c r="S407" s="96">
        <f t="shared" si="195"/>
        <v>1500000</v>
      </c>
      <c r="T407" s="436">
        <f>P407/N407</f>
        <v>0.7789094531562456</v>
      </c>
      <c r="U407" s="436">
        <f>Q407/P407</f>
        <v>1.8428098913214679</v>
      </c>
      <c r="V407" s="436">
        <f aca="true" t="shared" si="196" ref="V407:W424">R407/Q407</f>
        <v>1.2820512820512822</v>
      </c>
      <c r="W407" s="436">
        <f t="shared" si="196"/>
        <v>1</v>
      </c>
      <c r="X407" s="4"/>
    </row>
    <row r="408" spans="1:24" ht="12.75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06">
        <v>41</v>
      </c>
      <c r="L408" s="451" t="s">
        <v>182</v>
      </c>
      <c r="M408" s="450"/>
      <c r="N408" s="109">
        <f aca="true" t="shared" si="197" ref="N408:S408">N409</f>
        <v>0</v>
      </c>
      <c r="O408" s="109">
        <f t="shared" si="197"/>
        <v>0</v>
      </c>
      <c r="P408" s="109">
        <f t="shared" si="197"/>
        <v>3900</v>
      </c>
      <c r="Q408" s="109">
        <f t="shared" si="197"/>
        <v>0</v>
      </c>
      <c r="R408" s="109">
        <f t="shared" si="197"/>
        <v>0</v>
      </c>
      <c r="S408" s="109">
        <f t="shared" si="197"/>
        <v>0</v>
      </c>
      <c r="T408" s="436" t="e">
        <f aca="true" t="shared" si="198" ref="T408:T413">P408/N408</f>
        <v>#DIV/0!</v>
      </c>
      <c r="U408" s="436">
        <f>Q408/P408</f>
        <v>0</v>
      </c>
      <c r="V408" s="436" t="e">
        <f t="shared" si="196"/>
        <v>#DIV/0!</v>
      </c>
      <c r="W408" s="436" t="e">
        <f t="shared" si="196"/>
        <v>#DIV/0!</v>
      </c>
      <c r="X408" s="4"/>
    </row>
    <row r="409" spans="1:24" ht="12.75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06">
        <v>4111</v>
      </c>
      <c r="L409" s="451" t="s">
        <v>610</v>
      </c>
      <c r="M409" s="450"/>
      <c r="N409" s="109"/>
      <c r="O409" s="109"/>
      <c r="P409" s="109">
        <v>3900</v>
      </c>
      <c r="Q409" s="457"/>
      <c r="R409" s="109"/>
      <c r="S409" s="109"/>
      <c r="T409" s="436" t="e">
        <f t="shared" si="198"/>
        <v>#DIV/0!</v>
      </c>
      <c r="U409" s="436">
        <f>Q409/P409</f>
        <v>0</v>
      </c>
      <c r="V409" s="436" t="e">
        <f t="shared" si="196"/>
        <v>#DIV/0!</v>
      </c>
      <c r="W409" s="436" t="e">
        <f t="shared" si="196"/>
        <v>#DIV/0!</v>
      </c>
      <c r="X409" s="4"/>
    </row>
    <row r="410" spans="1:24" ht="12.75">
      <c r="A410" s="21" t="s">
        <v>332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106">
        <v>42</v>
      </c>
      <c r="L410" s="106" t="s">
        <v>32</v>
      </c>
      <c r="M410" s="106"/>
      <c r="N410" s="109">
        <f aca="true" t="shared" si="199" ref="N410:S410">N411</f>
        <v>815114</v>
      </c>
      <c r="O410" s="109">
        <f t="shared" si="199"/>
        <v>4126000</v>
      </c>
      <c r="P410" s="109">
        <f t="shared" si="199"/>
        <v>631000</v>
      </c>
      <c r="Q410" s="363">
        <f t="shared" si="199"/>
        <v>1170000</v>
      </c>
      <c r="R410" s="109">
        <f t="shared" si="199"/>
        <v>1500000</v>
      </c>
      <c r="S410" s="109">
        <f t="shared" si="199"/>
        <v>1500000</v>
      </c>
      <c r="T410" s="436">
        <f t="shared" si="198"/>
        <v>0.7741248463405119</v>
      </c>
      <c r="U410" s="436">
        <f>Q410/P410</f>
        <v>1.8541996830427891</v>
      </c>
      <c r="V410" s="436">
        <f t="shared" si="196"/>
        <v>1.2820512820512822</v>
      </c>
      <c r="W410" s="436">
        <f t="shared" si="196"/>
        <v>1</v>
      </c>
      <c r="X410" s="4"/>
    </row>
    <row r="411" spans="1:24" ht="12.75">
      <c r="A411" s="21" t="s">
        <v>332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120">
        <v>421</v>
      </c>
      <c r="L411" s="120" t="s">
        <v>16</v>
      </c>
      <c r="M411" s="120"/>
      <c r="N411" s="286">
        <f>N412+N413+N414+N415+N416+N417+N418+N419+N420+N421+N422+N423+N425+N426+N428+N429+N430</f>
        <v>815114</v>
      </c>
      <c r="O411" s="286">
        <f>O412+O413+O414+O415+O416+O417+O418+O419+O420+O421+O422+O423+O425+O426+O428+O429+O430+O427</f>
        <v>4126000</v>
      </c>
      <c r="P411" s="286">
        <f>P412+P413+P414+P415+P416+P417+P418+P419+P420+P421+P422+P423+P425+P426+P428+P429+P430+P427</f>
        <v>631000</v>
      </c>
      <c r="Q411" s="363">
        <f>Q412+Q413+Q414+Q415+Q416+Q417+Q418+Q419+Q420+Q421+Q422+Q423+Q425+Q426+Q428+Q429+Q430+Q427+Q424+Q431+Q432</f>
        <v>1170000</v>
      </c>
      <c r="R411" s="286">
        <f>R412+R413+R414+R415+R416+R417+R418+R419+R420+R421+R422+R423+R425+R426+R428+R429+R430+R427</f>
        <v>1500000</v>
      </c>
      <c r="S411" s="286">
        <f>S412+S413+S414+S415+S416+S417+S418+S419+S420+S421+S422+S423+S425+S426+S428+S429+S430+S427</f>
        <v>1500000</v>
      </c>
      <c r="T411" s="436">
        <f t="shared" si="198"/>
        <v>0.7741248463405119</v>
      </c>
      <c r="U411" s="436">
        <f>Q411/P411</f>
        <v>1.8541996830427891</v>
      </c>
      <c r="V411" s="436">
        <f t="shared" si="196"/>
        <v>1.2820512820512822</v>
      </c>
      <c r="W411" s="436">
        <f t="shared" si="196"/>
        <v>1</v>
      </c>
      <c r="X411" s="4"/>
    </row>
    <row r="412" spans="1:24" ht="12.75" hidden="1">
      <c r="A412" s="21" t="s">
        <v>332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6">
        <v>4212</v>
      </c>
      <c r="L412" s="106" t="s">
        <v>137</v>
      </c>
      <c r="M412" s="106"/>
      <c r="N412" s="109">
        <v>0</v>
      </c>
      <c r="O412" s="109">
        <v>0</v>
      </c>
      <c r="P412" s="109">
        <v>0</v>
      </c>
      <c r="Q412" s="363">
        <v>0</v>
      </c>
      <c r="R412" s="109">
        <v>0</v>
      </c>
      <c r="S412" s="109">
        <v>0</v>
      </c>
      <c r="T412" s="436" t="e">
        <f t="shared" si="198"/>
        <v>#DIV/0!</v>
      </c>
      <c r="U412" s="436" t="e">
        <f aca="true" t="shared" si="200" ref="U412:U432">Q412/P412</f>
        <v>#DIV/0!</v>
      </c>
      <c r="V412" s="436" t="e">
        <f t="shared" si="196"/>
        <v>#DIV/0!</v>
      </c>
      <c r="W412" s="436" t="e">
        <f t="shared" si="196"/>
        <v>#DIV/0!</v>
      </c>
      <c r="X412" s="4"/>
    </row>
    <row r="413" spans="1:24" ht="12.75">
      <c r="A413" s="21" t="s">
        <v>332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6">
        <v>4213</v>
      </c>
      <c r="L413" s="472" t="s">
        <v>595</v>
      </c>
      <c r="M413" s="473"/>
      <c r="N413" s="109">
        <v>0</v>
      </c>
      <c r="O413" s="109">
        <v>276000</v>
      </c>
      <c r="P413" s="109">
        <v>511000</v>
      </c>
      <c r="Q413" s="363">
        <v>50000</v>
      </c>
      <c r="R413" s="109">
        <v>50000</v>
      </c>
      <c r="S413" s="109">
        <v>50000</v>
      </c>
      <c r="T413" s="436" t="e">
        <f t="shared" si="198"/>
        <v>#DIV/0!</v>
      </c>
      <c r="U413" s="436">
        <f t="shared" si="200"/>
        <v>0.09784735812133072</v>
      </c>
      <c r="V413" s="436">
        <f t="shared" si="196"/>
        <v>1</v>
      </c>
      <c r="W413" s="436">
        <f t="shared" si="196"/>
        <v>1</v>
      </c>
      <c r="X413" s="4"/>
    </row>
    <row r="414" spans="1:24" ht="12.75">
      <c r="A414" s="21" t="s">
        <v>332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6">
        <v>4213</v>
      </c>
      <c r="L414" s="107" t="s">
        <v>509</v>
      </c>
      <c r="M414" s="108"/>
      <c r="N414" s="109">
        <v>0</v>
      </c>
      <c r="O414" s="109">
        <v>0</v>
      </c>
      <c r="P414" s="109">
        <v>0</v>
      </c>
      <c r="Q414" s="363">
        <v>0</v>
      </c>
      <c r="R414" s="109">
        <v>600000</v>
      </c>
      <c r="S414" s="109">
        <v>600000</v>
      </c>
      <c r="T414" s="436" t="e">
        <f aca="true" t="shared" si="201" ref="T414:T432">P414/N414</f>
        <v>#DIV/0!</v>
      </c>
      <c r="U414" s="436" t="e">
        <f t="shared" si="200"/>
        <v>#DIV/0!</v>
      </c>
      <c r="V414" s="436" t="e">
        <f t="shared" si="196"/>
        <v>#DIV/0!</v>
      </c>
      <c r="W414" s="436">
        <f t="shared" si="196"/>
        <v>1</v>
      </c>
      <c r="X414" s="4"/>
    </row>
    <row r="415" spans="1:24" ht="12.75">
      <c r="A415" s="21" t="s">
        <v>332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6">
        <v>4213</v>
      </c>
      <c r="L415" s="478" t="s">
        <v>611</v>
      </c>
      <c r="M415" s="479"/>
      <c r="N415" s="109">
        <v>676664</v>
      </c>
      <c r="O415" s="109">
        <v>600000</v>
      </c>
      <c r="P415" s="109">
        <v>120000</v>
      </c>
      <c r="Q415" s="363">
        <v>400000</v>
      </c>
      <c r="R415" s="109">
        <v>600000</v>
      </c>
      <c r="S415" s="109">
        <v>600000</v>
      </c>
      <c r="T415" s="436">
        <f t="shared" si="201"/>
        <v>0.17734060035704574</v>
      </c>
      <c r="U415" s="436">
        <f t="shared" si="200"/>
        <v>3.3333333333333335</v>
      </c>
      <c r="V415" s="436">
        <f t="shared" si="196"/>
        <v>1.5</v>
      </c>
      <c r="W415" s="436">
        <f t="shared" si="196"/>
        <v>1</v>
      </c>
      <c r="X415" s="4"/>
    </row>
    <row r="416" spans="1:24" ht="12.75" hidden="1">
      <c r="A416" s="21" t="s">
        <v>332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6">
        <v>4213</v>
      </c>
      <c r="L416" s="107" t="s">
        <v>162</v>
      </c>
      <c r="M416" s="108"/>
      <c r="N416" s="109">
        <v>0</v>
      </c>
      <c r="O416" s="109">
        <v>0</v>
      </c>
      <c r="P416" s="109">
        <v>0</v>
      </c>
      <c r="Q416" s="363">
        <v>0</v>
      </c>
      <c r="R416" s="109">
        <v>0</v>
      </c>
      <c r="S416" s="109">
        <v>0</v>
      </c>
      <c r="T416" s="436" t="e">
        <f t="shared" si="201"/>
        <v>#DIV/0!</v>
      </c>
      <c r="U416" s="436" t="e">
        <f t="shared" si="200"/>
        <v>#DIV/0!</v>
      </c>
      <c r="V416" s="436" t="e">
        <f t="shared" si="196"/>
        <v>#DIV/0!</v>
      </c>
      <c r="W416" s="436" t="e">
        <f t="shared" si="196"/>
        <v>#DIV/0!</v>
      </c>
      <c r="X416" s="4"/>
    </row>
    <row r="417" spans="1:24" ht="12.75" hidden="1">
      <c r="A417" s="21" t="s">
        <v>332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6">
        <v>4213</v>
      </c>
      <c r="L417" s="106" t="s">
        <v>543</v>
      </c>
      <c r="M417" s="106"/>
      <c r="N417" s="109">
        <v>0</v>
      </c>
      <c r="O417" s="109">
        <v>0</v>
      </c>
      <c r="P417" s="109">
        <v>0</v>
      </c>
      <c r="Q417" s="363">
        <v>0</v>
      </c>
      <c r="R417" s="109">
        <v>0</v>
      </c>
      <c r="S417" s="109">
        <v>0</v>
      </c>
      <c r="T417" s="436" t="e">
        <f t="shared" si="201"/>
        <v>#DIV/0!</v>
      </c>
      <c r="U417" s="436" t="e">
        <f t="shared" si="200"/>
        <v>#DIV/0!</v>
      </c>
      <c r="V417" s="436" t="e">
        <f t="shared" si="196"/>
        <v>#DIV/0!</v>
      </c>
      <c r="W417" s="436" t="e">
        <f t="shared" si="196"/>
        <v>#DIV/0!</v>
      </c>
      <c r="X417" s="4"/>
    </row>
    <row r="418" spans="1:24" ht="12.75">
      <c r="A418" s="21" t="s">
        <v>332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6">
        <v>4213</v>
      </c>
      <c r="L418" s="106" t="s">
        <v>545</v>
      </c>
      <c r="M418" s="106"/>
      <c r="N418" s="109">
        <v>0</v>
      </c>
      <c r="O418" s="109">
        <v>500000</v>
      </c>
      <c r="P418" s="109">
        <v>0</v>
      </c>
      <c r="Q418" s="363">
        <v>0</v>
      </c>
      <c r="R418" s="109">
        <v>0</v>
      </c>
      <c r="S418" s="109">
        <v>0</v>
      </c>
      <c r="T418" s="436" t="e">
        <f t="shared" si="201"/>
        <v>#DIV/0!</v>
      </c>
      <c r="U418" s="436" t="e">
        <f t="shared" si="200"/>
        <v>#DIV/0!</v>
      </c>
      <c r="V418" s="436" t="e">
        <f t="shared" si="196"/>
        <v>#DIV/0!</v>
      </c>
      <c r="W418" s="436" t="e">
        <f t="shared" si="196"/>
        <v>#DIV/0!</v>
      </c>
      <c r="X418" s="4"/>
    </row>
    <row r="419" spans="1:24" ht="12.75" hidden="1">
      <c r="A419" s="21" t="s">
        <v>332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6">
        <v>4213</v>
      </c>
      <c r="L419" s="106" t="s">
        <v>165</v>
      </c>
      <c r="M419" s="106"/>
      <c r="N419" s="109">
        <v>0</v>
      </c>
      <c r="O419" s="109">
        <v>0</v>
      </c>
      <c r="P419" s="109">
        <v>0</v>
      </c>
      <c r="Q419" s="363">
        <v>0</v>
      </c>
      <c r="R419" s="109">
        <v>0</v>
      </c>
      <c r="S419" s="109">
        <v>0</v>
      </c>
      <c r="T419" s="436" t="e">
        <f t="shared" si="201"/>
        <v>#DIV/0!</v>
      </c>
      <c r="U419" s="436" t="e">
        <f t="shared" si="200"/>
        <v>#DIV/0!</v>
      </c>
      <c r="V419" s="436" t="e">
        <f t="shared" si="196"/>
        <v>#DIV/0!</v>
      </c>
      <c r="W419" s="436" t="e">
        <f t="shared" si="196"/>
        <v>#DIV/0!</v>
      </c>
      <c r="X419" s="4"/>
    </row>
    <row r="420" spans="1:24" ht="12.75" hidden="1">
      <c r="A420" s="21" t="s">
        <v>332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6">
        <v>4213</v>
      </c>
      <c r="L420" s="121" t="s">
        <v>387</v>
      </c>
      <c r="M420" s="106"/>
      <c r="N420" s="109">
        <v>0</v>
      </c>
      <c r="O420" s="109">
        <v>0</v>
      </c>
      <c r="P420" s="109">
        <v>0</v>
      </c>
      <c r="Q420" s="363">
        <v>0</v>
      </c>
      <c r="R420" s="109">
        <v>0</v>
      </c>
      <c r="S420" s="109">
        <v>0</v>
      </c>
      <c r="T420" s="436" t="e">
        <f t="shared" si="201"/>
        <v>#DIV/0!</v>
      </c>
      <c r="U420" s="436" t="e">
        <f t="shared" si="200"/>
        <v>#DIV/0!</v>
      </c>
      <c r="V420" s="436" t="e">
        <f t="shared" si="196"/>
        <v>#DIV/0!</v>
      </c>
      <c r="W420" s="436" t="e">
        <f t="shared" si="196"/>
        <v>#DIV/0!</v>
      </c>
      <c r="X420" s="4"/>
    </row>
    <row r="421" spans="1:24" ht="12.75" hidden="1">
      <c r="A421" s="21" t="s">
        <v>332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6">
        <v>4213</v>
      </c>
      <c r="L421" s="121" t="s">
        <v>388</v>
      </c>
      <c r="M421" s="106"/>
      <c r="N421" s="109">
        <v>0</v>
      </c>
      <c r="O421" s="109">
        <v>0</v>
      </c>
      <c r="P421" s="109">
        <v>0</v>
      </c>
      <c r="Q421" s="363">
        <v>0</v>
      </c>
      <c r="R421" s="109">
        <v>0</v>
      </c>
      <c r="S421" s="109">
        <v>0</v>
      </c>
      <c r="T421" s="436" t="e">
        <f t="shared" si="201"/>
        <v>#DIV/0!</v>
      </c>
      <c r="U421" s="436" t="e">
        <f t="shared" si="200"/>
        <v>#DIV/0!</v>
      </c>
      <c r="V421" s="436" t="e">
        <f t="shared" si="196"/>
        <v>#DIV/0!</v>
      </c>
      <c r="W421" s="436" t="e">
        <f t="shared" si="196"/>
        <v>#DIV/0!</v>
      </c>
      <c r="X421" s="4"/>
    </row>
    <row r="422" spans="1:24" ht="12.75" hidden="1">
      <c r="A422" s="21" t="s">
        <v>332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6">
        <v>4214</v>
      </c>
      <c r="L422" s="144" t="s">
        <v>532</v>
      </c>
      <c r="M422" s="108"/>
      <c r="N422" s="109">
        <v>0</v>
      </c>
      <c r="O422" s="109">
        <v>0</v>
      </c>
      <c r="P422" s="109">
        <v>0</v>
      </c>
      <c r="Q422" s="363">
        <v>0</v>
      </c>
      <c r="R422" s="109">
        <v>0</v>
      </c>
      <c r="S422" s="109">
        <v>0</v>
      </c>
      <c r="T422" s="436" t="e">
        <f t="shared" si="201"/>
        <v>#DIV/0!</v>
      </c>
      <c r="U422" s="436" t="e">
        <f t="shared" si="200"/>
        <v>#DIV/0!</v>
      </c>
      <c r="V422" s="436" t="e">
        <f t="shared" si="196"/>
        <v>#DIV/0!</v>
      </c>
      <c r="W422" s="436" t="e">
        <f t="shared" si="196"/>
        <v>#DIV/0!</v>
      </c>
      <c r="X422" s="4"/>
    </row>
    <row r="423" spans="1:24" ht="12.75">
      <c r="A423" s="21" t="s">
        <v>332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6">
        <v>4214</v>
      </c>
      <c r="L423" s="144" t="s">
        <v>529</v>
      </c>
      <c r="M423" s="108"/>
      <c r="N423" s="109">
        <v>0</v>
      </c>
      <c r="O423" s="109">
        <v>2000000</v>
      </c>
      <c r="P423" s="109">
        <v>0</v>
      </c>
      <c r="Q423" s="363">
        <v>50000</v>
      </c>
      <c r="R423" s="109">
        <v>50000</v>
      </c>
      <c r="S423" s="109">
        <v>50000</v>
      </c>
      <c r="T423" s="436" t="e">
        <f t="shared" si="201"/>
        <v>#DIV/0!</v>
      </c>
      <c r="U423" s="436" t="e">
        <f t="shared" si="200"/>
        <v>#DIV/0!</v>
      </c>
      <c r="V423" s="436">
        <f t="shared" si="196"/>
        <v>1</v>
      </c>
      <c r="W423" s="436">
        <f t="shared" si="196"/>
        <v>1</v>
      </c>
      <c r="X423" s="4"/>
    </row>
    <row r="424" spans="1:24" ht="12.75">
      <c r="A424" s="21" t="s">
        <v>332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6">
        <v>4214</v>
      </c>
      <c r="L424" s="144" t="s">
        <v>560</v>
      </c>
      <c r="M424" s="108"/>
      <c r="N424" s="109">
        <v>0</v>
      </c>
      <c r="O424" s="109">
        <v>0</v>
      </c>
      <c r="P424" s="109">
        <v>0</v>
      </c>
      <c r="Q424" s="363">
        <v>400000</v>
      </c>
      <c r="R424" s="109">
        <v>400000</v>
      </c>
      <c r="S424" s="109">
        <v>400000</v>
      </c>
      <c r="T424" s="436" t="e">
        <f t="shared" si="201"/>
        <v>#DIV/0!</v>
      </c>
      <c r="U424" s="436" t="e">
        <f t="shared" si="200"/>
        <v>#DIV/0!</v>
      </c>
      <c r="V424" s="436">
        <f t="shared" si="196"/>
        <v>1</v>
      </c>
      <c r="W424" s="436">
        <f t="shared" si="196"/>
        <v>1</v>
      </c>
      <c r="X424" s="4"/>
    </row>
    <row r="425" spans="1:24" ht="12.75" customHeight="1" hidden="1">
      <c r="A425" s="21" t="s">
        <v>332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630</v>
      </c>
      <c r="K425" s="106">
        <v>4214</v>
      </c>
      <c r="L425" s="144" t="s">
        <v>530</v>
      </c>
      <c r="M425" s="108"/>
      <c r="N425" s="109">
        <v>0</v>
      </c>
      <c r="O425" s="35">
        <v>0</v>
      </c>
      <c r="P425" s="35">
        <v>0</v>
      </c>
      <c r="Q425" s="364">
        <v>0</v>
      </c>
      <c r="R425" s="109">
        <v>0</v>
      </c>
      <c r="S425" s="109">
        <v>0</v>
      </c>
      <c r="T425" s="436" t="e">
        <f t="shared" si="201"/>
        <v>#DIV/0!</v>
      </c>
      <c r="U425" s="436" t="e">
        <f t="shared" si="200"/>
        <v>#DIV/0!</v>
      </c>
      <c r="V425" s="436" t="e">
        <f aca="true" t="shared" si="202" ref="V425:V433">R425/Q425</f>
        <v>#DIV/0!</v>
      </c>
      <c r="W425" s="436" t="e">
        <f aca="true" t="shared" si="203" ref="W425:W433">S425/R425</f>
        <v>#DIV/0!</v>
      </c>
      <c r="X425" s="4"/>
    </row>
    <row r="426" spans="1:24" ht="12.75">
      <c r="A426" s="21" t="s">
        <v>332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06">
        <v>4214</v>
      </c>
      <c r="L426" s="144" t="s">
        <v>531</v>
      </c>
      <c r="M426" s="108"/>
      <c r="N426" s="109">
        <v>0</v>
      </c>
      <c r="O426" s="109">
        <v>250000</v>
      </c>
      <c r="P426" s="109">
        <v>0</v>
      </c>
      <c r="Q426" s="363">
        <v>100000</v>
      </c>
      <c r="R426" s="109">
        <v>100000</v>
      </c>
      <c r="S426" s="109">
        <v>100000</v>
      </c>
      <c r="T426" s="436" t="e">
        <f t="shared" si="201"/>
        <v>#DIV/0!</v>
      </c>
      <c r="U426" s="436" t="e">
        <f t="shared" si="200"/>
        <v>#DIV/0!</v>
      </c>
      <c r="V426" s="436">
        <f t="shared" si="202"/>
        <v>1</v>
      </c>
      <c r="W426" s="436">
        <f t="shared" si="203"/>
        <v>1</v>
      </c>
      <c r="X426" s="4"/>
    </row>
    <row r="427" spans="1:24" ht="12.75" customHeight="1" hidden="1">
      <c r="A427" s="21" t="s">
        <v>332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43">
        <v>4214</v>
      </c>
      <c r="L427" s="236" t="s">
        <v>537</v>
      </c>
      <c r="M427" s="310"/>
      <c r="N427" s="132">
        <v>0</v>
      </c>
      <c r="O427" s="132">
        <v>0</v>
      </c>
      <c r="P427" s="132">
        <v>0</v>
      </c>
      <c r="Q427" s="369">
        <v>0</v>
      </c>
      <c r="R427" s="132">
        <v>0</v>
      </c>
      <c r="S427" s="132">
        <v>0</v>
      </c>
      <c r="T427" s="436" t="e">
        <f t="shared" si="201"/>
        <v>#DIV/0!</v>
      </c>
      <c r="U427" s="436" t="e">
        <f t="shared" si="200"/>
        <v>#DIV/0!</v>
      </c>
      <c r="V427" s="436" t="e">
        <f t="shared" si="202"/>
        <v>#DIV/0!</v>
      </c>
      <c r="W427" s="436" t="e">
        <f t="shared" si="203"/>
        <v>#DIV/0!</v>
      </c>
      <c r="X427" s="4"/>
    </row>
    <row r="428" spans="1:24" ht="12.75">
      <c r="A428" s="21" t="s">
        <v>332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43">
        <v>4214</v>
      </c>
      <c r="L428" s="309" t="s">
        <v>541</v>
      </c>
      <c r="M428" s="310"/>
      <c r="N428" s="132">
        <v>138450</v>
      </c>
      <c r="O428" s="132">
        <v>500000</v>
      </c>
      <c r="P428" s="132">
        <v>0</v>
      </c>
      <c r="Q428" s="369">
        <v>50000</v>
      </c>
      <c r="R428" s="132">
        <v>100000</v>
      </c>
      <c r="S428" s="132">
        <v>100000</v>
      </c>
      <c r="T428" s="436">
        <f t="shared" si="201"/>
        <v>0</v>
      </c>
      <c r="U428" s="436" t="e">
        <f t="shared" si="200"/>
        <v>#DIV/0!</v>
      </c>
      <c r="V428" s="436">
        <f t="shared" si="202"/>
        <v>2</v>
      </c>
      <c r="W428" s="436">
        <f t="shared" si="203"/>
        <v>1</v>
      </c>
      <c r="X428" s="4"/>
    </row>
    <row r="429" spans="1:24" ht="12.75" customHeight="1" hidden="1">
      <c r="A429" s="21" t="s">
        <v>332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43">
        <v>4214</v>
      </c>
      <c r="L429" s="144" t="s">
        <v>330</v>
      </c>
      <c r="M429" s="108"/>
      <c r="N429" s="132">
        <v>0</v>
      </c>
      <c r="O429" s="132">
        <v>0</v>
      </c>
      <c r="P429" s="132">
        <v>0</v>
      </c>
      <c r="Q429" s="369">
        <v>0</v>
      </c>
      <c r="R429" s="132">
        <v>0</v>
      </c>
      <c r="S429" s="132">
        <v>0</v>
      </c>
      <c r="T429" s="436" t="e">
        <f t="shared" si="201"/>
        <v>#DIV/0!</v>
      </c>
      <c r="U429" s="436" t="e">
        <f t="shared" si="200"/>
        <v>#DIV/0!</v>
      </c>
      <c r="V429" s="436" t="e">
        <f t="shared" si="202"/>
        <v>#DIV/0!</v>
      </c>
      <c r="W429" s="436" t="e">
        <f t="shared" si="203"/>
        <v>#DIV/0!</v>
      </c>
      <c r="X429" s="4"/>
    </row>
    <row r="430" spans="1:24" ht="12.75" customHeight="1" hidden="1">
      <c r="A430" s="21"/>
      <c r="B430" s="1"/>
      <c r="C430" s="1"/>
      <c r="D430" s="1"/>
      <c r="E430" s="1"/>
      <c r="F430" s="1">
        <v>5</v>
      </c>
      <c r="G430" s="1"/>
      <c r="H430" s="1"/>
      <c r="I430" s="1"/>
      <c r="J430" s="1">
        <v>630</v>
      </c>
      <c r="K430" s="106">
        <v>4214</v>
      </c>
      <c r="L430" s="111" t="s">
        <v>564</v>
      </c>
      <c r="M430" s="112"/>
      <c r="N430" s="109">
        <v>0</v>
      </c>
      <c r="O430" s="109">
        <v>0</v>
      </c>
      <c r="P430" s="109">
        <v>0</v>
      </c>
      <c r="Q430" s="363">
        <v>0</v>
      </c>
      <c r="R430" s="109">
        <v>0</v>
      </c>
      <c r="S430" s="109">
        <v>0</v>
      </c>
      <c r="T430" s="436" t="e">
        <f t="shared" si="201"/>
        <v>#DIV/0!</v>
      </c>
      <c r="U430" s="436" t="e">
        <f t="shared" si="200"/>
        <v>#DIV/0!</v>
      </c>
      <c r="V430" s="436" t="e">
        <f t="shared" si="202"/>
        <v>#DIV/0!</v>
      </c>
      <c r="W430" s="436" t="e">
        <f t="shared" si="203"/>
        <v>#DIV/0!</v>
      </c>
      <c r="X430" s="4"/>
    </row>
    <row r="431" spans="1:24" ht="12.75">
      <c r="A431" s="21"/>
      <c r="B431" s="1"/>
      <c r="C431" s="1"/>
      <c r="D431" s="1"/>
      <c r="E431" s="1"/>
      <c r="F431" s="1">
        <v>5</v>
      </c>
      <c r="G431" s="1"/>
      <c r="H431" s="1"/>
      <c r="I431" s="1"/>
      <c r="J431" s="1">
        <v>630</v>
      </c>
      <c r="K431" s="143">
        <v>4214</v>
      </c>
      <c r="L431" s="111" t="s">
        <v>562</v>
      </c>
      <c r="M431" s="112"/>
      <c r="N431" s="109"/>
      <c r="O431" s="132"/>
      <c r="P431" s="132">
        <v>0</v>
      </c>
      <c r="Q431" s="369">
        <v>20000</v>
      </c>
      <c r="R431" s="132">
        <v>20000</v>
      </c>
      <c r="S431" s="132">
        <v>20000</v>
      </c>
      <c r="T431" s="436" t="e">
        <f t="shared" si="201"/>
        <v>#DIV/0!</v>
      </c>
      <c r="U431" s="436" t="e">
        <f t="shared" si="200"/>
        <v>#DIV/0!</v>
      </c>
      <c r="V431" s="436">
        <f t="shared" si="202"/>
        <v>1</v>
      </c>
      <c r="W431" s="436">
        <f t="shared" si="203"/>
        <v>1</v>
      </c>
      <c r="X431" s="4"/>
    </row>
    <row r="432" spans="1:24" ht="13.5" thickBot="1">
      <c r="A432" s="21"/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143">
        <v>4214</v>
      </c>
      <c r="L432" s="312" t="s">
        <v>565</v>
      </c>
      <c r="M432" s="313"/>
      <c r="N432" s="132"/>
      <c r="O432" s="132">
        <v>400000</v>
      </c>
      <c r="P432" s="132">
        <v>0</v>
      </c>
      <c r="Q432" s="369">
        <v>100000</v>
      </c>
      <c r="R432" s="132">
        <v>100000</v>
      </c>
      <c r="S432" s="132">
        <v>100000</v>
      </c>
      <c r="T432" s="436" t="e">
        <f t="shared" si="201"/>
        <v>#DIV/0!</v>
      </c>
      <c r="U432" s="436" t="e">
        <f t="shared" si="200"/>
        <v>#DIV/0!</v>
      </c>
      <c r="V432" s="436">
        <f t="shared" si="202"/>
        <v>1</v>
      </c>
      <c r="W432" s="436">
        <f t="shared" si="203"/>
        <v>1</v>
      </c>
      <c r="X432" s="4"/>
    </row>
    <row r="433" spans="1:24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01"/>
      <c r="L433" s="101" t="s">
        <v>126</v>
      </c>
      <c r="M433" s="101"/>
      <c r="N433" s="102">
        <f aca="true" t="shared" si="204" ref="N433:S433">N407</f>
        <v>815114</v>
      </c>
      <c r="O433" s="102">
        <f>O407</f>
        <v>4126000</v>
      </c>
      <c r="P433" s="102">
        <f t="shared" si="204"/>
        <v>634900</v>
      </c>
      <c r="Q433" s="362">
        <f t="shared" si="204"/>
        <v>1170000</v>
      </c>
      <c r="R433" s="102">
        <f>R407</f>
        <v>1500000</v>
      </c>
      <c r="S433" s="102">
        <f t="shared" si="204"/>
        <v>1500000</v>
      </c>
      <c r="T433" s="435">
        <f>P433/N433</f>
        <v>0.7789094531562456</v>
      </c>
      <c r="U433" s="435">
        <f>Q433/P433</f>
        <v>1.8428098913214679</v>
      </c>
      <c r="V433" s="435">
        <f t="shared" si="202"/>
        <v>1.2820512820512822</v>
      </c>
      <c r="W433" s="435">
        <f t="shared" si="203"/>
        <v>1</v>
      </c>
      <c r="X433" s="4"/>
    </row>
    <row r="434" spans="1:24" ht="12.75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9"/>
      <c r="L434" s="49"/>
      <c r="M434" s="49"/>
      <c r="N434" s="50"/>
      <c r="O434" s="50"/>
      <c r="P434" s="50"/>
      <c r="Q434" s="347"/>
      <c r="R434" s="50"/>
      <c r="S434" s="50"/>
      <c r="T434" s="426"/>
      <c r="U434" s="426"/>
      <c r="V434" s="426"/>
      <c r="W434" s="426"/>
      <c r="X434" s="4"/>
    </row>
    <row r="435" spans="1:24" ht="12.75" hidden="1">
      <c r="A435" s="22" t="s">
        <v>339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69" t="s">
        <v>337</v>
      </c>
      <c r="L435" s="484" t="s">
        <v>329</v>
      </c>
      <c r="M435" s="488"/>
      <c r="N435" s="70"/>
      <c r="O435" s="70"/>
      <c r="P435" s="70"/>
      <c r="Q435" s="351"/>
      <c r="R435" s="70"/>
      <c r="S435" s="70"/>
      <c r="T435" s="429"/>
      <c r="U435" s="429"/>
      <c r="V435" s="429"/>
      <c r="W435" s="429"/>
      <c r="X435" s="4"/>
    </row>
    <row r="436" spans="1:24" ht="12.75" hidden="1">
      <c r="A436" s="22" t="s">
        <v>340</v>
      </c>
      <c r="B436" s="22"/>
      <c r="C436" s="22"/>
      <c r="D436" s="22"/>
      <c r="E436" s="22"/>
      <c r="F436" s="22"/>
      <c r="G436" s="22"/>
      <c r="H436" s="22"/>
      <c r="I436" s="22"/>
      <c r="J436" s="22">
        <v>640</v>
      </c>
      <c r="K436" s="67" t="s">
        <v>335</v>
      </c>
      <c r="L436" s="22" t="s">
        <v>410</v>
      </c>
      <c r="M436" s="22"/>
      <c r="N436" s="164"/>
      <c r="O436" s="164"/>
      <c r="P436" s="164"/>
      <c r="Q436" s="348"/>
      <c r="R436" s="164"/>
      <c r="S436" s="164"/>
      <c r="T436" s="419"/>
      <c r="U436" s="419"/>
      <c r="V436" s="419"/>
      <c r="W436" s="419"/>
      <c r="X436" s="4"/>
    </row>
    <row r="437" spans="1:24" ht="12.75" hidden="1">
      <c r="A437" s="21" t="s">
        <v>340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105">
        <v>4</v>
      </c>
      <c r="L437" s="105" t="s">
        <v>4</v>
      </c>
      <c r="M437" s="105"/>
      <c r="N437" s="96">
        <f>N438</f>
        <v>0</v>
      </c>
      <c r="O437" s="27">
        <f aca="true" t="shared" si="205" ref="O437:W439">O438</f>
        <v>0</v>
      </c>
      <c r="P437" s="96">
        <f t="shared" si="205"/>
        <v>0</v>
      </c>
      <c r="Q437" s="363">
        <f t="shared" si="205"/>
        <v>0</v>
      </c>
      <c r="R437" s="96">
        <f t="shared" si="205"/>
        <v>0</v>
      </c>
      <c r="S437" s="96">
        <f t="shared" si="205"/>
        <v>0</v>
      </c>
      <c r="T437" s="436">
        <f t="shared" si="205"/>
        <v>0</v>
      </c>
      <c r="U437" s="436">
        <f t="shared" si="205"/>
        <v>0</v>
      </c>
      <c r="V437" s="436">
        <f t="shared" si="205"/>
        <v>0</v>
      </c>
      <c r="W437" s="436">
        <f t="shared" si="205"/>
        <v>0</v>
      </c>
      <c r="X437" s="4"/>
    </row>
    <row r="438" spans="1:24" ht="12.75" hidden="1">
      <c r="A438" s="21" t="s">
        <v>340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640</v>
      </c>
      <c r="K438" s="106">
        <v>42</v>
      </c>
      <c r="L438" s="106" t="s">
        <v>31</v>
      </c>
      <c r="M438" s="106"/>
      <c r="N438" s="109">
        <f>N439</f>
        <v>0</v>
      </c>
      <c r="O438" s="35">
        <f t="shared" si="205"/>
        <v>0</v>
      </c>
      <c r="P438" s="109">
        <f t="shared" si="205"/>
        <v>0</v>
      </c>
      <c r="Q438" s="363">
        <f t="shared" si="205"/>
        <v>0</v>
      </c>
      <c r="R438" s="109">
        <f t="shared" si="205"/>
        <v>0</v>
      </c>
      <c r="S438" s="109">
        <f t="shared" si="205"/>
        <v>0</v>
      </c>
      <c r="T438" s="436">
        <f t="shared" si="205"/>
        <v>0</v>
      </c>
      <c r="U438" s="436">
        <f t="shared" si="205"/>
        <v>0</v>
      </c>
      <c r="V438" s="436">
        <f t="shared" si="205"/>
        <v>0</v>
      </c>
      <c r="W438" s="436">
        <f t="shared" si="205"/>
        <v>0</v>
      </c>
      <c r="X438" s="4"/>
    </row>
    <row r="439" spans="1:24" ht="12.75" hidden="1">
      <c r="A439" s="21" t="s">
        <v>340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640</v>
      </c>
      <c r="K439" s="120">
        <v>421</v>
      </c>
      <c r="L439" s="120" t="s">
        <v>16</v>
      </c>
      <c r="M439" s="120"/>
      <c r="N439" s="286">
        <f>N440</f>
        <v>0</v>
      </c>
      <c r="O439" s="289">
        <f t="shared" si="205"/>
        <v>0</v>
      </c>
      <c r="P439" s="286">
        <f t="shared" si="205"/>
        <v>0</v>
      </c>
      <c r="Q439" s="363">
        <f t="shared" si="205"/>
        <v>0</v>
      </c>
      <c r="R439" s="286">
        <f t="shared" si="205"/>
        <v>0</v>
      </c>
      <c r="S439" s="286">
        <f t="shared" si="205"/>
        <v>0</v>
      </c>
      <c r="T439" s="436">
        <f t="shared" si="205"/>
        <v>0</v>
      </c>
      <c r="U439" s="436">
        <f t="shared" si="205"/>
        <v>0</v>
      </c>
      <c r="V439" s="436">
        <f t="shared" si="205"/>
        <v>0</v>
      </c>
      <c r="W439" s="436">
        <f t="shared" si="205"/>
        <v>0</v>
      </c>
      <c r="X439" s="21"/>
    </row>
    <row r="440" spans="1:24" ht="12.75" hidden="1">
      <c r="A440" s="21" t="s">
        <v>340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640</v>
      </c>
      <c r="K440" s="106">
        <v>4214</v>
      </c>
      <c r="L440" s="121" t="s">
        <v>333</v>
      </c>
      <c r="M440" s="110"/>
      <c r="N440" s="109">
        <v>0</v>
      </c>
      <c r="O440" s="35">
        <v>0</v>
      </c>
      <c r="P440" s="109">
        <v>0</v>
      </c>
      <c r="Q440" s="363">
        <v>0</v>
      </c>
      <c r="R440" s="109">
        <v>0</v>
      </c>
      <c r="S440" s="109">
        <v>0</v>
      </c>
      <c r="T440" s="436">
        <v>0</v>
      </c>
      <c r="U440" s="436">
        <v>0</v>
      </c>
      <c r="V440" s="436">
        <v>0</v>
      </c>
      <c r="W440" s="436">
        <v>0</v>
      </c>
      <c r="X440" s="4"/>
    </row>
    <row r="441" spans="1:24" ht="12.75" hidden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01"/>
      <c r="L441" s="101" t="s">
        <v>126</v>
      </c>
      <c r="M441" s="101"/>
      <c r="N441" s="102">
        <f aca="true" t="shared" si="206" ref="N441:S441">N437</f>
        <v>0</v>
      </c>
      <c r="O441" s="102">
        <f>O437</f>
        <v>0</v>
      </c>
      <c r="P441" s="102">
        <f t="shared" si="206"/>
        <v>0</v>
      </c>
      <c r="Q441" s="362">
        <f t="shared" si="206"/>
        <v>0</v>
      </c>
      <c r="R441" s="102">
        <f>R437</f>
        <v>0</v>
      </c>
      <c r="S441" s="102">
        <f t="shared" si="206"/>
        <v>0</v>
      </c>
      <c r="T441" s="435">
        <f>T437</f>
        <v>0</v>
      </c>
      <c r="U441" s="435">
        <f>U437</f>
        <v>0</v>
      </c>
      <c r="V441" s="435">
        <f>V437</f>
        <v>0</v>
      </c>
      <c r="W441" s="435">
        <f>W437</f>
        <v>0</v>
      </c>
      <c r="X441" s="4"/>
    </row>
    <row r="442" spans="1:24" ht="12.75">
      <c r="A442" s="1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75"/>
      <c r="O442" s="75"/>
      <c r="P442" s="75"/>
      <c r="Q442" s="347"/>
      <c r="R442" s="75"/>
      <c r="S442" s="75"/>
      <c r="T442" s="426"/>
      <c r="U442" s="426"/>
      <c r="V442" s="426"/>
      <c r="W442" s="426"/>
      <c r="X442" s="48"/>
    </row>
    <row r="443" spans="1:24" ht="12.75">
      <c r="A443" s="81"/>
      <c r="B443" s="128"/>
      <c r="C443" s="128"/>
      <c r="D443" s="128"/>
      <c r="E443" s="128"/>
      <c r="F443" s="128"/>
      <c r="G443" s="128"/>
      <c r="H443" s="128"/>
      <c r="I443" s="128"/>
      <c r="J443" s="128"/>
      <c r="K443" s="69" t="s">
        <v>337</v>
      </c>
      <c r="L443" s="68" t="s">
        <v>336</v>
      </c>
      <c r="M443" s="68"/>
      <c r="N443" s="130"/>
      <c r="O443" s="130"/>
      <c r="P443" s="130"/>
      <c r="Q443" s="351"/>
      <c r="R443" s="130"/>
      <c r="S443" s="130"/>
      <c r="T443" s="429"/>
      <c r="U443" s="429"/>
      <c r="V443" s="429"/>
      <c r="W443" s="429"/>
      <c r="X443" s="48"/>
    </row>
    <row r="444" spans="1:24" ht="12.75">
      <c r="A444" s="81" t="s">
        <v>345</v>
      </c>
      <c r="B444" s="128"/>
      <c r="C444" s="128"/>
      <c r="D444" s="128"/>
      <c r="E444" s="128"/>
      <c r="F444" s="128"/>
      <c r="G444" s="128"/>
      <c r="H444" s="128"/>
      <c r="I444" s="128"/>
      <c r="J444" s="128"/>
      <c r="K444" s="69" t="s">
        <v>335</v>
      </c>
      <c r="L444" s="165" t="s">
        <v>411</v>
      </c>
      <c r="M444" s="165"/>
      <c r="N444" s="130"/>
      <c r="O444" s="130"/>
      <c r="P444" s="130"/>
      <c r="Q444" s="351"/>
      <c r="R444" s="130"/>
      <c r="S444" s="130"/>
      <c r="T444" s="429"/>
      <c r="U444" s="429"/>
      <c r="V444" s="429"/>
      <c r="W444" s="429"/>
      <c r="X444" s="48"/>
    </row>
    <row r="445" spans="1:24" ht="12.75">
      <c r="A445" s="21" t="s">
        <v>346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05">
        <v>3</v>
      </c>
      <c r="L445" s="120" t="s">
        <v>3</v>
      </c>
      <c r="M445" s="120"/>
      <c r="N445" s="286">
        <f>N446</f>
        <v>0</v>
      </c>
      <c r="O445" s="286">
        <f aca="true" t="shared" si="207" ref="O445:S446">O446</f>
        <v>120000</v>
      </c>
      <c r="P445" s="286">
        <f t="shared" si="207"/>
        <v>200000</v>
      </c>
      <c r="Q445" s="363">
        <f t="shared" si="207"/>
        <v>140000</v>
      </c>
      <c r="R445" s="286">
        <f t="shared" si="207"/>
        <v>200000</v>
      </c>
      <c r="S445" s="286">
        <f t="shared" si="207"/>
        <v>200000</v>
      </c>
      <c r="T445" s="436" t="e">
        <f>P445/N445</f>
        <v>#DIV/0!</v>
      </c>
      <c r="U445" s="436">
        <f>Q445/P445</f>
        <v>0.7</v>
      </c>
      <c r="V445" s="436">
        <f aca="true" t="shared" si="208" ref="V445:W460">R445/Q445</f>
        <v>1.4285714285714286</v>
      </c>
      <c r="W445" s="436">
        <f t="shared" si="208"/>
        <v>1</v>
      </c>
      <c r="X445" s="21"/>
    </row>
    <row r="446" spans="1:24" ht="12.75">
      <c r="A446" s="21" t="s">
        <v>346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05">
        <v>32</v>
      </c>
      <c r="L446" s="121" t="s">
        <v>8</v>
      </c>
      <c r="M446" s="121"/>
      <c r="N446" s="298">
        <f>N447</f>
        <v>0</v>
      </c>
      <c r="O446" s="298">
        <f t="shared" si="207"/>
        <v>120000</v>
      </c>
      <c r="P446" s="298">
        <f t="shared" si="207"/>
        <v>200000</v>
      </c>
      <c r="Q446" s="363">
        <f t="shared" si="207"/>
        <v>140000</v>
      </c>
      <c r="R446" s="298">
        <f t="shared" si="207"/>
        <v>200000</v>
      </c>
      <c r="S446" s="298">
        <f t="shared" si="207"/>
        <v>200000</v>
      </c>
      <c r="T446" s="436" t="e">
        <f aca="true" t="shared" si="209" ref="T446:T466">P446/N446</f>
        <v>#DIV/0!</v>
      </c>
      <c r="U446" s="436">
        <f aca="true" t="shared" si="210" ref="U446:U466">Q446/P446</f>
        <v>0.7</v>
      </c>
      <c r="V446" s="436">
        <f t="shared" si="208"/>
        <v>1.4285714285714286</v>
      </c>
      <c r="W446" s="436">
        <f t="shared" si="208"/>
        <v>1</v>
      </c>
      <c r="X446" s="21"/>
    </row>
    <row r="447" spans="1:24" ht="12.75">
      <c r="A447" s="21" t="s">
        <v>346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05">
        <v>323</v>
      </c>
      <c r="L447" s="105" t="s">
        <v>10</v>
      </c>
      <c r="M447" s="105"/>
      <c r="N447" s="109">
        <f>N448+N449+N450+N451+N452</f>
        <v>0</v>
      </c>
      <c r="O447" s="96">
        <f>O448+O449+O450+O451</f>
        <v>120000</v>
      </c>
      <c r="P447" s="109">
        <f>P448+P449+P450+P451</f>
        <v>200000</v>
      </c>
      <c r="Q447" s="363">
        <f>Q448+Q449+Q450+Q451</f>
        <v>140000</v>
      </c>
      <c r="R447" s="109">
        <f>R448+R449+R450+R451</f>
        <v>200000</v>
      </c>
      <c r="S447" s="109">
        <f>S448+S449+S450+S451</f>
        <v>200000</v>
      </c>
      <c r="T447" s="436" t="e">
        <f t="shared" si="209"/>
        <v>#DIV/0!</v>
      </c>
      <c r="U447" s="436">
        <f t="shared" si="210"/>
        <v>0.7</v>
      </c>
      <c r="V447" s="436">
        <f t="shared" si="208"/>
        <v>1.4285714285714286</v>
      </c>
      <c r="W447" s="436">
        <f t="shared" si="208"/>
        <v>1</v>
      </c>
      <c r="X447" s="21"/>
    </row>
    <row r="448" spans="1:24" ht="12.75">
      <c r="A448" s="21" t="s">
        <v>346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21">
        <v>3237</v>
      </c>
      <c r="L448" s="472" t="s">
        <v>505</v>
      </c>
      <c r="M448" s="473"/>
      <c r="N448" s="298">
        <v>0</v>
      </c>
      <c r="O448" s="298">
        <v>20000</v>
      </c>
      <c r="P448" s="298">
        <v>50000</v>
      </c>
      <c r="Q448" s="363">
        <v>40000</v>
      </c>
      <c r="R448" s="298">
        <v>50000</v>
      </c>
      <c r="S448" s="298">
        <v>50000</v>
      </c>
      <c r="T448" s="436" t="e">
        <f t="shared" si="209"/>
        <v>#DIV/0!</v>
      </c>
      <c r="U448" s="436">
        <f t="shared" si="210"/>
        <v>0.8</v>
      </c>
      <c r="V448" s="436">
        <f t="shared" si="208"/>
        <v>1.25</v>
      </c>
      <c r="W448" s="436">
        <f t="shared" si="208"/>
        <v>1</v>
      </c>
      <c r="X448" s="21"/>
    </row>
    <row r="449" spans="1:24" ht="12.75">
      <c r="A449" s="21" t="s">
        <v>346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21">
        <v>3237</v>
      </c>
      <c r="L449" s="121" t="s">
        <v>411</v>
      </c>
      <c r="M449" s="121"/>
      <c r="N449" s="298">
        <v>0</v>
      </c>
      <c r="O449" s="298">
        <v>100000</v>
      </c>
      <c r="P449" s="298">
        <v>150000</v>
      </c>
      <c r="Q449" s="363">
        <v>100000</v>
      </c>
      <c r="R449" s="298">
        <v>150000</v>
      </c>
      <c r="S449" s="298">
        <v>150000</v>
      </c>
      <c r="T449" s="436" t="e">
        <f t="shared" si="209"/>
        <v>#DIV/0!</v>
      </c>
      <c r="U449" s="436">
        <f t="shared" si="210"/>
        <v>0.6666666666666666</v>
      </c>
      <c r="V449" s="436">
        <f t="shared" si="208"/>
        <v>1.5</v>
      </c>
      <c r="W449" s="436">
        <f t="shared" si="208"/>
        <v>1</v>
      </c>
      <c r="X449" s="21"/>
    </row>
    <row r="450" spans="1:24" ht="12.75" hidden="1">
      <c r="A450" s="21" t="s">
        <v>346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121">
        <v>3237</v>
      </c>
      <c r="L450" s="121" t="s">
        <v>506</v>
      </c>
      <c r="M450" s="121"/>
      <c r="N450" s="298">
        <v>0</v>
      </c>
      <c r="O450" s="298">
        <v>0</v>
      </c>
      <c r="P450" s="298">
        <v>0</v>
      </c>
      <c r="Q450" s="363">
        <v>0</v>
      </c>
      <c r="R450" s="298">
        <v>0</v>
      </c>
      <c r="S450" s="298">
        <v>0</v>
      </c>
      <c r="T450" s="436" t="e">
        <f t="shared" si="209"/>
        <v>#DIV/0!</v>
      </c>
      <c r="U450" s="436" t="e">
        <f t="shared" si="210"/>
        <v>#DIV/0!</v>
      </c>
      <c r="V450" s="436" t="e">
        <f t="shared" si="208"/>
        <v>#DIV/0!</v>
      </c>
      <c r="W450" s="436" t="e">
        <f t="shared" si="208"/>
        <v>#DIV/0!</v>
      </c>
      <c r="X450" s="21"/>
    </row>
    <row r="451" spans="1:24" ht="12.75" hidden="1">
      <c r="A451" s="21" t="s">
        <v>346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121">
        <v>3237</v>
      </c>
      <c r="L451" s="121" t="s">
        <v>507</v>
      </c>
      <c r="M451" s="121"/>
      <c r="N451" s="298">
        <v>0</v>
      </c>
      <c r="O451" s="298">
        <v>0</v>
      </c>
      <c r="P451" s="298">
        <v>0</v>
      </c>
      <c r="Q451" s="363">
        <v>0</v>
      </c>
      <c r="R451" s="298">
        <v>0</v>
      </c>
      <c r="S451" s="298">
        <v>0</v>
      </c>
      <c r="T451" s="436" t="e">
        <f t="shared" si="209"/>
        <v>#DIV/0!</v>
      </c>
      <c r="U451" s="436" t="e">
        <f t="shared" si="210"/>
        <v>#DIV/0!</v>
      </c>
      <c r="V451" s="436" t="e">
        <f t="shared" si="208"/>
        <v>#DIV/0!</v>
      </c>
      <c r="W451" s="436" t="e">
        <f t="shared" si="208"/>
        <v>#DIV/0!</v>
      </c>
      <c r="X451" s="21"/>
    </row>
    <row r="452" spans="1:24" ht="12.75" hidden="1">
      <c r="A452" s="21" t="s">
        <v>346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21">
        <v>3237</v>
      </c>
      <c r="L452" s="121" t="s">
        <v>547</v>
      </c>
      <c r="M452" s="121"/>
      <c r="N452" s="298">
        <v>0</v>
      </c>
      <c r="O452" s="298"/>
      <c r="P452" s="298"/>
      <c r="Q452" s="363"/>
      <c r="R452" s="298"/>
      <c r="S452" s="298"/>
      <c r="T452" s="436" t="e">
        <f t="shared" si="209"/>
        <v>#DIV/0!</v>
      </c>
      <c r="U452" s="436" t="e">
        <f t="shared" si="210"/>
        <v>#DIV/0!</v>
      </c>
      <c r="V452" s="436" t="e">
        <f t="shared" si="208"/>
        <v>#DIV/0!</v>
      </c>
      <c r="W452" s="436" t="e">
        <f t="shared" si="208"/>
        <v>#DIV/0!</v>
      </c>
      <c r="X452" s="21"/>
    </row>
    <row r="453" spans="1:24" ht="12.75">
      <c r="A453" s="21" t="s">
        <v>346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05">
        <v>4</v>
      </c>
      <c r="L453" s="105" t="s">
        <v>4</v>
      </c>
      <c r="M453" s="105"/>
      <c r="N453" s="109">
        <f>N454</f>
        <v>24000</v>
      </c>
      <c r="O453" s="96">
        <f aca="true" t="shared" si="211" ref="O453:S454">O454</f>
        <v>200000</v>
      </c>
      <c r="P453" s="109">
        <f t="shared" si="211"/>
        <v>50000</v>
      </c>
      <c r="Q453" s="363">
        <f t="shared" si="211"/>
        <v>530000</v>
      </c>
      <c r="R453" s="109">
        <f t="shared" si="211"/>
        <v>210000</v>
      </c>
      <c r="S453" s="109">
        <f t="shared" si="211"/>
        <v>210000</v>
      </c>
      <c r="T453" s="436">
        <f t="shared" si="209"/>
        <v>2.0833333333333335</v>
      </c>
      <c r="U453" s="436">
        <f t="shared" si="210"/>
        <v>10.6</v>
      </c>
      <c r="V453" s="436">
        <f t="shared" si="208"/>
        <v>0.39622641509433965</v>
      </c>
      <c r="W453" s="436">
        <f t="shared" si="208"/>
        <v>1</v>
      </c>
      <c r="X453" s="21"/>
    </row>
    <row r="454" spans="1:24" ht="12.75">
      <c r="A454" s="21" t="s">
        <v>346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06">
        <v>42</v>
      </c>
      <c r="L454" s="106" t="s">
        <v>31</v>
      </c>
      <c r="M454" s="106"/>
      <c r="N454" s="109">
        <f>N455</f>
        <v>24000</v>
      </c>
      <c r="O454" s="109">
        <f t="shared" si="211"/>
        <v>200000</v>
      </c>
      <c r="P454" s="109">
        <f t="shared" si="211"/>
        <v>50000</v>
      </c>
      <c r="Q454" s="363">
        <f t="shared" si="211"/>
        <v>530000</v>
      </c>
      <c r="R454" s="298">
        <f t="shared" si="211"/>
        <v>210000</v>
      </c>
      <c r="S454" s="298">
        <f t="shared" si="211"/>
        <v>210000</v>
      </c>
      <c r="T454" s="436">
        <f t="shared" si="209"/>
        <v>2.0833333333333335</v>
      </c>
      <c r="U454" s="436">
        <f t="shared" si="210"/>
        <v>10.6</v>
      </c>
      <c r="V454" s="436">
        <f t="shared" si="208"/>
        <v>0.39622641509433965</v>
      </c>
      <c r="W454" s="436">
        <f t="shared" si="208"/>
        <v>1</v>
      </c>
      <c r="X454" s="4"/>
    </row>
    <row r="455" spans="1:24" ht="12.75">
      <c r="A455" s="21" t="s">
        <v>346</v>
      </c>
      <c r="B455" s="21"/>
      <c r="C455" s="21"/>
      <c r="D455" s="1"/>
      <c r="E455" s="21"/>
      <c r="F455" s="21">
        <v>5</v>
      </c>
      <c r="G455" s="21"/>
      <c r="H455" s="21"/>
      <c r="I455" s="21"/>
      <c r="J455" s="21">
        <v>650</v>
      </c>
      <c r="K455" s="291">
        <v>426</v>
      </c>
      <c r="L455" s="493" t="s">
        <v>204</v>
      </c>
      <c r="M455" s="494"/>
      <c r="N455" s="292">
        <f>N456+N457+N458+N459+N460+N461+N462+N463+N466</f>
        <v>24000</v>
      </c>
      <c r="O455" s="292">
        <f>O456+O457+O458+O459+O460+O461+O462+O463+O466</f>
        <v>200000</v>
      </c>
      <c r="P455" s="292">
        <f>P456+P457+P458+P459+P460+P461+P462+P463+P466</f>
        <v>50000</v>
      </c>
      <c r="Q455" s="368">
        <f>Q456+Q457+Q458+Q459+Q460+Q461+Q462+Q463+Q466+Q464+Q465</f>
        <v>530000</v>
      </c>
      <c r="R455" s="292">
        <f>R456+R457+R458+R459+R460+R461+R462+R463+R466+R464+R465</f>
        <v>210000</v>
      </c>
      <c r="S455" s="292">
        <f>S456+S457+S458+S459+S460+S461+S462+S463+S466+S464+S465</f>
        <v>210000</v>
      </c>
      <c r="T455" s="436">
        <f t="shared" si="209"/>
        <v>2.0833333333333335</v>
      </c>
      <c r="U455" s="436">
        <f t="shared" si="210"/>
        <v>10.6</v>
      </c>
      <c r="V455" s="436">
        <f t="shared" si="208"/>
        <v>0.39622641509433965</v>
      </c>
      <c r="W455" s="436">
        <f t="shared" si="208"/>
        <v>1</v>
      </c>
      <c r="X455" s="21"/>
    </row>
    <row r="456" spans="1:24" ht="24.75" customHeight="1">
      <c r="A456" s="21" t="s">
        <v>346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3">
        <v>4264</v>
      </c>
      <c r="L456" s="495" t="s">
        <v>561</v>
      </c>
      <c r="M456" s="496"/>
      <c r="N456" s="132">
        <v>0</v>
      </c>
      <c r="O456" s="132">
        <v>0</v>
      </c>
      <c r="P456" s="132">
        <v>0</v>
      </c>
      <c r="Q456" s="369">
        <v>170000</v>
      </c>
      <c r="R456" s="109">
        <v>0</v>
      </c>
      <c r="S456" s="109">
        <v>0</v>
      </c>
      <c r="T456" s="436" t="e">
        <f t="shared" si="209"/>
        <v>#DIV/0!</v>
      </c>
      <c r="U456" s="436" t="e">
        <f t="shared" si="210"/>
        <v>#DIV/0!</v>
      </c>
      <c r="V456" s="436">
        <f t="shared" si="208"/>
        <v>0</v>
      </c>
      <c r="W456" s="436" t="e">
        <f t="shared" si="208"/>
        <v>#DIV/0!</v>
      </c>
      <c r="X456" s="4"/>
    </row>
    <row r="457" spans="1:24" ht="12.75">
      <c r="A457" s="21" t="s">
        <v>346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3">
        <v>4264</v>
      </c>
      <c r="L457" s="121" t="s">
        <v>563</v>
      </c>
      <c r="M457" s="143"/>
      <c r="N457" s="132">
        <v>0</v>
      </c>
      <c r="O457" s="132">
        <v>0</v>
      </c>
      <c r="P457" s="132">
        <v>0</v>
      </c>
      <c r="Q457" s="369">
        <v>80000</v>
      </c>
      <c r="R457" s="109">
        <v>0</v>
      </c>
      <c r="S457" s="109">
        <v>0</v>
      </c>
      <c r="T457" s="436" t="e">
        <f t="shared" si="209"/>
        <v>#DIV/0!</v>
      </c>
      <c r="U457" s="436" t="e">
        <f t="shared" si="210"/>
        <v>#DIV/0!</v>
      </c>
      <c r="V457" s="436">
        <f t="shared" si="208"/>
        <v>0</v>
      </c>
      <c r="W457" s="436" t="e">
        <f t="shared" si="208"/>
        <v>#DIV/0!</v>
      </c>
      <c r="X457" s="4"/>
    </row>
    <row r="458" spans="1:24" ht="12.75">
      <c r="A458" s="21" t="s">
        <v>346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3">
        <v>4264</v>
      </c>
      <c r="L458" s="472" t="s">
        <v>596</v>
      </c>
      <c r="M458" s="479"/>
      <c r="N458" s="132">
        <v>0</v>
      </c>
      <c r="O458" s="132">
        <v>0</v>
      </c>
      <c r="P458" s="132">
        <v>0</v>
      </c>
      <c r="Q458" s="369">
        <v>50000</v>
      </c>
      <c r="R458" s="109">
        <v>50000</v>
      </c>
      <c r="S458" s="109">
        <v>50000</v>
      </c>
      <c r="T458" s="436" t="e">
        <f t="shared" si="209"/>
        <v>#DIV/0!</v>
      </c>
      <c r="U458" s="436" t="e">
        <f t="shared" si="210"/>
        <v>#DIV/0!</v>
      </c>
      <c r="V458" s="436">
        <f t="shared" si="208"/>
        <v>1</v>
      </c>
      <c r="W458" s="436">
        <f t="shared" si="208"/>
        <v>1</v>
      </c>
      <c r="X458" s="4"/>
    </row>
    <row r="459" spans="1:24" ht="12.75">
      <c r="A459" s="21" t="s">
        <v>346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43">
        <v>4264</v>
      </c>
      <c r="L459" s="121" t="s">
        <v>597</v>
      </c>
      <c r="M459" s="143"/>
      <c r="N459" s="132">
        <v>0</v>
      </c>
      <c r="O459" s="132">
        <v>0</v>
      </c>
      <c r="P459" s="132">
        <v>0</v>
      </c>
      <c r="Q459" s="369">
        <v>50000</v>
      </c>
      <c r="R459" s="109">
        <v>50000</v>
      </c>
      <c r="S459" s="109">
        <v>50000</v>
      </c>
      <c r="T459" s="436" t="e">
        <f t="shared" si="209"/>
        <v>#DIV/0!</v>
      </c>
      <c r="U459" s="436" t="e">
        <f t="shared" si="210"/>
        <v>#DIV/0!</v>
      </c>
      <c r="V459" s="436">
        <f t="shared" si="208"/>
        <v>1</v>
      </c>
      <c r="W459" s="436">
        <f t="shared" si="208"/>
        <v>1</v>
      </c>
      <c r="X459" s="4"/>
    </row>
    <row r="460" spans="1:24" ht="12.75">
      <c r="A460" s="21" t="s">
        <v>346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43">
        <v>4264</v>
      </c>
      <c r="L460" s="106" t="s">
        <v>170</v>
      </c>
      <c r="M460" s="143"/>
      <c r="N460" s="132">
        <v>0</v>
      </c>
      <c r="O460" s="132">
        <v>0</v>
      </c>
      <c r="P460" s="132">
        <v>0</v>
      </c>
      <c r="Q460" s="369">
        <v>50000</v>
      </c>
      <c r="R460" s="109">
        <v>0</v>
      </c>
      <c r="S460" s="109">
        <v>0</v>
      </c>
      <c r="T460" s="436" t="e">
        <f t="shared" si="209"/>
        <v>#DIV/0!</v>
      </c>
      <c r="U460" s="436" t="e">
        <f t="shared" si="210"/>
        <v>#DIV/0!</v>
      </c>
      <c r="V460" s="436">
        <f t="shared" si="208"/>
        <v>0</v>
      </c>
      <c r="W460" s="436" t="e">
        <f t="shared" si="208"/>
        <v>#DIV/0!</v>
      </c>
      <c r="X460" s="4"/>
    </row>
    <row r="461" spans="1:24" ht="12.75" hidden="1">
      <c r="A461" s="21" t="s">
        <v>346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43">
        <v>4264</v>
      </c>
      <c r="L461" s="121" t="s">
        <v>338</v>
      </c>
      <c r="M461" s="143"/>
      <c r="N461" s="132">
        <v>0</v>
      </c>
      <c r="O461" s="132">
        <v>0</v>
      </c>
      <c r="P461" s="132">
        <v>0</v>
      </c>
      <c r="Q461" s="369">
        <v>0</v>
      </c>
      <c r="R461" s="109">
        <v>0</v>
      </c>
      <c r="S461" s="109">
        <v>0</v>
      </c>
      <c r="T461" s="436" t="e">
        <f t="shared" si="209"/>
        <v>#DIV/0!</v>
      </c>
      <c r="U461" s="436" t="e">
        <f t="shared" si="210"/>
        <v>#DIV/0!</v>
      </c>
      <c r="V461" s="436" t="e">
        <f aca="true" t="shared" si="212" ref="V461:W467">R461/Q461</f>
        <v>#DIV/0!</v>
      </c>
      <c r="W461" s="436" t="e">
        <f t="shared" si="212"/>
        <v>#DIV/0!</v>
      </c>
      <c r="X461" s="4"/>
    </row>
    <row r="462" spans="1:24" ht="12.75">
      <c r="A462" s="21" t="s">
        <v>346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43">
        <v>4264</v>
      </c>
      <c r="L462" s="106" t="s">
        <v>171</v>
      </c>
      <c r="M462" s="143"/>
      <c r="N462" s="132">
        <v>0</v>
      </c>
      <c r="O462" s="132">
        <v>50000</v>
      </c>
      <c r="P462" s="132">
        <v>50000</v>
      </c>
      <c r="Q462" s="369">
        <v>20000</v>
      </c>
      <c r="R462" s="109">
        <v>0</v>
      </c>
      <c r="S462" s="109">
        <v>0</v>
      </c>
      <c r="T462" s="436" t="e">
        <f t="shared" si="209"/>
        <v>#DIV/0!</v>
      </c>
      <c r="U462" s="436">
        <f t="shared" si="210"/>
        <v>0.4</v>
      </c>
      <c r="V462" s="436">
        <f t="shared" si="212"/>
        <v>0</v>
      </c>
      <c r="W462" s="436" t="e">
        <f t="shared" si="212"/>
        <v>#DIV/0!</v>
      </c>
      <c r="X462" s="4"/>
    </row>
    <row r="463" spans="1:24" ht="12.75" hidden="1">
      <c r="A463" s="21" t="s">
        <v>346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43">
        <v>4264</v>
      </c>
      <c r="L463" s="106" t="s">
        <v>172</v>
      </c>
      <c r="M463" s="143"/>
      <c r="N463" s="132">
        <v>0</v>
      </c>
      <c r="O463" s="132">
        <v>0</v>
      </c>
      <c r="P463" s="132">
        <v>0</v>
      </c>
      <c r="Q463" s="369">
        <v>0</v>
      </c>
      <c r="R463" s="109">
        <v>0</v>
      </c>
      <c r="S463" s="109">
        <v>0</v>
      </c>
      <c r="T463" s="436" t="e">
        <f t="shared" si="209"/>
        <v>#DIV/0!</v>
      </c>
      <c r="U463" s="436" t="e">
        <f t="shared" si="210"/>
        <v>#DIV/0!</v>
      </c>
      <c r="V463" s="436" t="e">
        <f t="shared" si="212"/>
        <v>#DIV/0!</v>
      </c>
      <c r="W463" s="436" t="e">
        <f t="shared" si="212"/>
        <v>#DIV/0!</v>
      </c>
      <c r="X463" s="4"/>
    </row>
    <row r="464" spans="1:24" ht="25.5" customHeight="1">
      <c r="A464" s="21"/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43">
        <v>4264</v>
      </c>
      <c r="L464" s="495" t="s">
        <v>598</v>
      </c>
      <c r="M464" s="496"/>
      <c r="N464" s="132">
        <v>0</v>
      </c>
      <c r="O464" s="132">
        <v>0</v>
      </c>
      <c r="P464" s="132">
        <v>0</v>
      </c>
      <c r="Q464" s="369">
        <v>50000</v>
      </c>
      <c r="R464" s="132">
        <v>50000</v>
      </c>
      <c r="S464" s="132">
        <v>50000</v>
      </c>
      <c r="T464" s="436" t="e">
        <f t="shared" si="209"/>
        <v>#DIV/0!</v>
      </c>
      <c r="U464" s="436" t="e">
        <f t="shared" si="210"/>
        <v>#DIV/0!</v>
      </c>
      <c r="V464" s="436">
        <f t="shared" si="212"/>
        <v>1</v>
      </c>
      <c r="W464" s="436">
        <f t="shared" si="212"/>
        <v>1</v>
      </c>
      <c r="X464" s="4"/>
    </row>
    <row r="465" spans="1:24" ht="12.75">
      <c r="A465" s="21"/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43">
        <v>4264</v>
      </c>
      <c r="L465" s="175" t="s">
        <v>599</v>
      </c>
      <c r="M465" s="143"/>
      <c r="N465" s="132">
        <v>0</v>
      </c>
      <c r="O465" s="132">
        <v>0</v>
      </c>
      <c r="P465" s="132">
        <v>0</v>
      </c>
      <c r="Q465" s="369">
        <v>30000</v>
      </c>
      <c r="R465" s="132">
        <v>30000</v>
      </c>
      <c r="S465" s="132">
        <v>30000</v>
      </c>
      <c r="T465" s="436" t="e">
        <f t="shared" si="209"/>
        <v>#DIV/0!</v>
      </c>
      <c r="U465" s="436" t="e">
        <f t="shared" si="210"/>
        <v>#DIV/0!</v>
      </c>
      <c r="V465" s="436">
        <f t="shared" si="212"/>
        <v>1</v>
      </c>
      <c r="W465" s="436">
        <f t="shared" si="212"/>
        <v>1</v>
      </c>
      <c r="X465" s="4"/>
    </row>
    <row r="466" spans="1:24" ht="13.5" thickBot="1">
      <c r="A466" s="21"/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43">
        <v>4264</v>
      </c>
      <c r="L466" s="175" t="s">
        <v>600</v>
      </c>
      <c r="M466" s="143"/>
      <c r="N466" s="132">
        <v>24000</v>
      </c>
      <c r="O466" s="132">
        <v>150000</v>
      </c>
      <c r="P466" s="132">
        <v>0</v>
      </c>
      <c r="Q466" s="369">
        <v>30000</v>
      </c>
      <c r="R466" s="132">
        <v>30000</v>
      </c>
      <c r="S466" s="132">
        <v>30000</v>
      </c>
      <c r="T466" s="436">
        <f t="shared" si="209"/>
        <v>0</v>
      </c>
      <c r="U466" s="436" t="e">
        <f t="shared" si="210"/>
        <v>#DIV/0!</v>
      </c>
      <c r="V466" s="436">
        <f t="shared" si="212"/>
        <v>1</v>
      </c>
      <c r="W466" s="436">
        <f t="shared" si="212"/>
        <v>1</v>
      </c>
      <c r="X466" s="4"/>
    </row>
    <row r="467" spans="1:24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01"/>
      <c r="L467" s="101" t="s">
        <v>126</v>
      </c>
      <c r="M467" s="101"/>
      <c r="N467" s="102">
        <f aca="true" t="shared" si="213" ref="N467:S467">N453+N445</f>
        <v>24000</v>
      </c>
      <c r="O467" s="102">
        <f>O453+O445</f>
        <v>320000</v>
      </c>
      <c r="P467" s="102">
        <f t="shared" si="213"/>
        <v>250000</v>
      </c>
      <c r="Q467" s="362">
        <f t="shared" si="213"/>
        <v>670000</v>
      </c>
      <c r="R467" s="102">
        <f>R453+R445</f>
        <v>410000</v>
      </c>
      <c r="S467" s="102">
        <f t="shared" si="213"/>
        <v>410000</v>
      </c>
      <c r="T467" s="435">
        <f>P467/N467</f>
        <v>10.416666666666666</v>
      </c>
      <c r="U467" s="435">
        <f>Q467/P467</f>
        <v>2.68</v>
      </c>
      <c r="V467" s="435">
        <f t="shared" si="212"/>
        <v>0.6119402985074627</v>
      </c>
      <c r="W467" s="435">
        <f t="shared" si="212"/>
        <v>1</v>
      </c>
      <c r="X467" s="36"/>
    </row>
    <row r="468" spans="1:2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4"/>
      <c r="L468" s="124"/>
      <c r="M468" s="124"/>
      <c r="N468" s="127"/>
      <c r="O468" s="126"/>
      <c r="P468" s="127"/>
      <c r="Q468" s="365"/>
      <c r="R468" s="127"/>
      <c r="S468" s="127"/>
      <c r="T468" s="438"/>
      <c r="U468" s="438"/>
      <c r="V468" s="438"/>
      <c r="W468" s="438"/>
      <c r="X468" s="4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67" t="s">
        <v>344</v>
      </c>
      <c r="L469" s="500" t="s">
        <v>348</v>
      </c>
      <c r="M469" s="500"/>
      <c r="N469" s="23"/>
      <c r="O469" s="23"/>
      <c r="P469" s="23"/>
      <c r="Q469" s="348"/>
      <c r="R469" s="56"/>
      <c r="S469" s="56"/>
      <c r="T469" s="419"/>
      <c r="U469" s="419"/>
      <c r="V469" s="419"/>
      <c r="W469" s="419"/>
      <c r="X469" s="4"/>
    </row>
    <row r="470" spans="1:24" ht="12.75">
      <c r="A470" s="22" t="s">
        <v>353</v>
      </c>
      <c r="B470" s="10"/>
      <c r="C470" s="10"/>
      <c r="D470" s="10"/>
      <c r="E470" s="10"/>
      <c r="F470" s="10"/>
      <c r="G470" s="10"/>
      <c r="H470" s="10"/>
      <c r="I470" s="10"/>
      <c r="J470" s="10">
        <v>911</v>
      </c>
      <c r="K470" s="67" t="s">
        <v>60</v>
      </c>
      <c r="L470" s="22" t="s">
        <v>67</v>
      </c>
      <c r="M470" s="67"/>
      <c r="N470" s="23"/>
      <c r="O470" s="23"/>
      <c r="P470" s="23"/>
      <c r="Q470" s="348"/>
      <c r="R470" s="56"/>
      <c r="S470" s="56"/>
      <c r="T470" s="419"/>
      <c r="U470" s="419"/>
      <c r="V470" s="419"/>
      <c r="W470" s="419"/>
      <c r="X470" s="4"/>
    </row>
    <row r="471" spans="1:24" ht="12.75">
      <c r="A471" s="21" t="s">
        <v>353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05">
        <v>3</v>
      </c>
      <c r="L471" s="105" t="s">
        <v>3</v>
      </c>
      <c r="M471" s="105"/>
      <c r="N471" s="96">
        <f aca="true" t="shared" si="214" ref="N471:S471">N472+N477</f>
        <v>24777</v>
      </c>
      <c r="O471" s="96">
        <f>O472+O477</f>
        <v>41000</v>
      </c>
      <c r="P471" s="96">
        <f t="shared" si="214"/>
        <v>59000</v>
      </c>
      <c r="Q471" s="363">
        <f t="shared" si="214"/>
        <v>101000</v>
      </c>
      <c r="R471" s="96">
        <f>R472+R477</f>
        <v>121000</v>
      </c>
      <c r="S471" s="96">
        <f t="shared" si="214"/>
        <v>121000</v>
      </c>
      <c r="T471" s="436">
        <f>P471/N471</f>
        <v>2.3812406667473867</v>
      </c>
      <c r="U471" s="436">
        <f>Q471/P471</f>
        <v>1.7118644067796611</v>
      </c>
      <c r="V471" s="436">
        <f aca="true" t="shared" si="215" ref="V471:W482">R471/Q471</f>
        <v>1.198019801980198</v>
      </c>
      <c r="W471" s="436">
        <f t="shared" si="215"/>
        <v>1</v>
      </c>
      <c r="X471" s="4"/>
    </row>
    <row r="472" spans="1:24" ht="12.75">
      <c r="A472" s="21" t="s">
        <v>353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06">
        <v>32</v>
      </c>
      <c r="L472" s="107" t="s">
        <v>8</v>
      </c>
      <c r="M472" s="108"/>
      <c r="N472" s="109">
        <f aca="true" t="shared" si="216" ref="N472:S472">N473+N475</f>
        <v>2001</v>
      </c>
      <c r="O472" s="109">
        <f>O473+O475</f>
        <v>3000</v>
      </c>
      <c r="P472" s="109">
        <f t="shared" si="216"/>
        <v>3000</v>
      </c>
      <c r="Q472" s="363">
        <f t="shared" si="216"/>
        <v>3000</v>
      </c>
      <c r="R472" s="109">
        <f>R473+R475</f>
        <v>3000</v>
      </c>
      <c r="S472" s="109">
        <f t="shared" si="216"/>
        <v>3000</v>
      </c>
      <c r="T472" s="436">
        <f aca="true" t="shared" si="217" ref="T472:T481">P472/N472</f>
        <v>1.4992503748125936</v>
      </c>
      <c r="U472" s="436">
        <f aca="true" t="shared" si="218" ref="U472:U481">Q472/P472</f>
        <v>1</v>
      </c>
      <c r="V472" s="436">
        <f t="shared" si="215"/>
        <v>1</v>
      </c>
      <c r="W472" s="436">
        <f t="shared" si="215"/>
        <v>1</v>
      </c>
      <c r="X472" s="4"/>
    </row>
    <row r="473" spans="1:24" ht="12.75">
      <c r="A473" s="21" t="s">
        <v>353</v>
      </c>
      <c r="B473" s="4"/>
      <c r="C473" s="4"/>
      <c r="D473" s="4">
        <v>3</v>
      </c>
      <c r="E473" s="4"/>
      <c r="F473" s="4"/>
      <c r="G473" s="4"/>
      <c r="H473" s="4"/>
      <c r="I473" s="4"/>
      <c r="J473" s="4">
        <v>911</v>
      </c>
      <c r="K473" s="120">
        <v>322</v>
      </c>
      <c r="L473" s="120" t="s">
        <v>29</v>
      </c>
      <c r="M473" s="120"/>
      <c r="N473" s="306">
        <f aca="true" t="shared" si="219" ref="N473:S473">N474</f>
        <v>2001</v>
      </c>
      <c r="O473" s="307">
        <f t="shared" si="219"/>
        <v>3000</v>
      </c>
      <c r="P473" s="53">
        <f t="shared" si="219"/>
        <v>3000</v>
      </c>
      <c r="Q473" s="342">
        <f t="shared" si="219"/>
        <v>3000</v>
      </c>
      <c r="R473" s="53">
        <f t="shared" si="219"/>
        <v>3000</v>
      </c>
      <c r="S473" s="53">
        <f t="shared" si="219"/>
        <v>3000</v>
      </c>
      <c r="T473" s="436">
        <f t="shared" si="217"/>
        <v>1.4992503748125936</v>
      </c>
      <c r="U473" s="436">
        <f t="shared" si="218"/>
        <v>1</v>
      </c>
      <c r="V473" s="436">
        <f t="shared" si="215"/>
        <v>1</v>
      </c>
      <c r="W473" s="436">
        <f t="shared" si="215"/>
        <v>1</v>
      </c>
      <c r="X473" s="4"/>
    </row>
    <row r="474" spans="1:24" ht="12.75">
      <c r="A474" s="21" t="s">
        <v>353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106">
        <v>3221</v>
      </c>
      <c r="L474" s="107" t="s">
        <v>124</v>
      </c>
      <c r="M474" s="108"/>
      <c r="N474" s="382">
        <v>2001</v>
      </c>
      <c r="O474" s="109">
        <v>3000</v>
      </c>
      <c r="P474" s="109">
        <v>3000</v>
      </c>
      <c r="Q474" s="363">
        <v>3000</v>
      </c>
      <c r="R474" s="109">
        <v>3000</v>
      </c>
      <c r="S474" s="109">
        <v>3000</v>
      </c>
      <c r="T474" s="436">
        <f t="shared" si="217"/>
        <v>1.4992503748125936</v>
      </c>
      <c r="U474" s="436">
        <f t="shared" si="218"/>
        <v>1</v>
      </c>
      <c r="V474" s="436">
        <f t="shared" si="215"/>
        <v>1</v>
      </c>
      <c r="W474" s="436">
        <f t="shared" si="215"/>
        <v>1</v>
      </c>
      <c r="X474" s="4"/>
    </row>
    <row r="475" spans="1:24" ht="12.75" hidden="1">
      <c r="A475" s="21" t="s">
        <v>353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120">
        <v>323</v>
      </c>
      <c r="L475" s="493" t="s">
        <v>10</v>
      </c>
      <c r="M475" s="494"/>
      <c r="N475" s="286">
        <f aca="true" t="shared" si="220" ref="N475:S475">N476</f>
        <v>0</v>
      </c>
      <c r="O475" s="286">
        <f t="shared" si="220"/>
        <v>0</v>
      </c>
      <c r="P475" s="286">
        <f t="shared" si="220"/>
        <v>0</v>
      </c>
      <c r="Q475" s="363">
        <f t="shared" si="220"/>
        <v>0</v>
      </c>
      <c r="R475" s="286">
        <f t="shared" si="220"/>
        <v>0</v>
      </c>
      <c r="S475" s="286">
        <f t="shared" si="220"/>
        <v>0</v>
      </c>
      <c r="T475" s="436" t="e">
        <f t="shared" si="217"/>
        <v>#DIV/0!</v>
      </c>
      <c r="U475" s="436" t="e">
        <f t="shared" si="218"/>
        <v>#DIV/0!</v>
      </c>
      <c r="V475" s="436" t="e">
        <f t="shared" si="215"/>
        <v>#DIV/0!</v>
      </c>
      <c r="W475" s="436" t="e">
        <f t="shared" si="215"/>
        <v>#DIV/0!</v>
      </c>
      <c r="X475" s="4"/>
    </row>
    <row r="476" spans="1:24" ht="12.75" hidden="1">
      <c r="A476" s="21" t="s">
        <v>353</v>
      </c>
      <c r="B476" s="1"/>
      <c r="C476" s="1"/>
      <c r="D476" s="1">
        <v>3</v>
      </c>
      <c r="E476" s="1"/>
      <c r="F476" s="1"/>
      <c r="G476" s="1"/>
      <c r="H476" s="1"/>
      <c r="I476" s="1"/>
      <c r="J476" s="1">
        <v>911</v>
      </c>
      <c r="K476" s="106">
        <v>3237</v>
      </c>
      <c r="L476" s="107" t="s">
        <v>76</v>
      </c>
      <c r="M476" s="108"/>
      <c r="N476" s="109">
        <v>0</v>
      </c>
      <c r="O476" s="109">
        <v>0</v>
      </c>
      <c r="P476" s="109">
        <v>0</v>
      </c>
      <c r="Q476" s="363">
        <v>0</v>
      </c>
      <c r="R476" s="109">
        <v>0</v>
      </c>
      <c r="S476" s="109">
        <v>0</v>
      </c>
      <c r="T476" s="436" t="e">
        <f t="shared" si="217"/>
        <v>#DIV/0!</v>
      </c>
      <c r="U476" s="436" t="e">
        <f t="shared" si="218"/>
        <v>#DIV/0!</v>
      </c>
      <c r="V476" s="436" t="e">
        <f t="shared" si="215"/>
        <v>#DIV/0!</v>
      </c>
      <c r="W476" s="436" t="e">
        <f t="shared" si="215"/>
        <v>#DIV/0!</v>
      </c>
      <c r="X476" s="4"/>
    </row>
    <row r="477" spans="1:24" ht="12.75">
      <c r="A477" s="21" t="s">
        <v>353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106">
        <v>38</v>
      </c>
      <c r="L477" s="107" t="s">
        <v>109</v>
      </c>
      <c r="M477" s="108"/>
      <c r="N477" s="109">
        <f aca="true" t="shared" si="221" ref="N477:S477">N478</f>
        <v>22776</v>
      </c>
      <c r="O477" s="109">
        <f t="shared" si="221"/>
        <v>38000</v>
      </c>
      <c r="P477" s="109">
        <f t="shared" si="221"/>
        <v>56000</v>
      </c>
      <c r="Q477" s="363">
        <f t="shared" si="221"/>
        <v>98000</v>
      </c>
      <c r="R477" s="109">
        <f t="shared" si="221"/>
        <v>118000</v>
      </c>
      <c r="S477" s="109">
        <f t="shared" si="221"/>
        <v>118000</v>
      </c>
      <c r="T477" s="436">
        <f t="shared" si="217"/>
        <v>2.4587284861257466</v>
      </c>
      <c r="U477" s="436">
        <f t="shared" si="218"/>
        <v>1.75</v>
      </c>
      <c r="V477" s="436">
        <f t="shared" si="215"/>
        <v>1.2040816326530612</v>
      </c>
      <c r="W477" s="436">
        <f t="shared" si="215"/>
        <v>1</v>
      </c>
      <c r="X477" s="4"/>
    </row>
    <row r="478" spans="1:24" ht="12.75">
      <c r="A478" s="21" t="s">
        <v>353</v>
      </c>
      <c r="B478" s="1"/>
      <c r="C478" s="1"/>
      <c r="D478" s="1">
        <v>3</v>
      </c>
      <c r="E478" s="1"/>
      <c r="F478" s="1"/>
      <c r="G478" s="1"/>
      <c r="H478" s="1"/>
      <c r="I478" s="1"/>
      <c r="J478" s="1">
        <v>911</v>
      </c>
      <c r="K478" s="120">
        <v>381</v>
      </c>
      <c r="L478" s="293" t="s">
        <v>389</v>
      </c>
      <c r="M478" s="294"/>
      <c r="N478" s="286">
        <f>N479+N481</f>
        <v>22776</v>
      </c>
      <c r="O478" s="286">
        <f>O479+O481</f>
        <v>38000</v>
      </c>
      <c r="P478" s="286">
        <f>P479+P481</f>
        <v>56000</v>
      </c>
      <c r="Q478" s="363">
        <f>Q479+Q481+Q480</f>
        <v>98000</v>
      </c>
      <c r="R478" s="286">
        <f>R479+R481+R480</f>
        <v>118000</v>
      </c>
      <c r="S478" s="286">
        <f>S479+S481+S480</f>
        <v>118000</v>
      </c>
      <c r="T478" s="436">
        <f t="shared" si="217"/>
        <v>2.4587284861257466</v>
      </c>
      <c r="U478" s="436">
        <f t="shared" si="218"/>
        <v>1.75</v>
      </c>
      <c r="V478" s="436">
        <f t="shared" si="215"/>
        <v>1.2040816326530612</v>
      </c>
      <c r="W478" s="436">
        <f t="shared" si="215"/>
        <v>1</v>
      </c>
      <c r="X478" s="4"/>
    </row>
    <row r="479" spans="1:24" ht="12.75">
      <c r="A479" s="21" t="s">
        <v>353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106">
        <v>3811</v>
      </c>
      <c r="L479" s="106" t="s">
        <v>110</v>
      </c>
      <c r="M479" s="106"/>
      <c r="N479" s="109">
        <v>4100</v>
      </c>
      <c r="O479" s="109">
        <v>8000</v>
      </c>
      <c r="P479" s="109">
        <v>8000</v>
      </c>
      <c r="Q479" s="363">
        <v>8000</v>
      </c>
      <c r="R479" s="109">
        <v>8000</v>
      </c>
      <c r="S479" s="109">
        <v>8000</v>
      </c>
      <c r="T479" s="436">
        <f t="shared" si="217"/>
        <v>1.951219512195122</v>
      </c>
      <c r="U479" s="436">
        <f>Q479/P479</f>
        <v>1</v>
      </c>
      <c r="V479" s="436">
        <f t="shared" si="215"/>
        <v>1</v>
      </c>
      <c r="W479" s="436">
        <f t="shared" si="215"/>
        <v>1</v>
      </c>
      <c r="X479" s="4"/>
    </row>
    <row r="480" spans="1:24" ht="12.75">
      <c r="A480" s="21" t="s">
        <v>353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143">
        <v>3811</v>
      </c>
      <c r="L480" s="175" t="s">
        <v>602</v>
      </c>
      <c r="M480" s="143"/>
      <c r="N480" s="132">
        <v>0</v>
      </c>
      <c r="O480" s="132">
        <v>0</v>
      </c>
      <c r="P480" s="132">
        <v>0</v>
      </c>
      <c r="Q480" s="369">
        <v>60000</v>
      </c>
      <c r="R480" s="132">
        <v>80000</v>
      </c>
      <c r="S480" s="132">
        <v>80000</v>
      </c>
      <c r="T480" s="436" t="e">
        <f t="shared" si="217"/>
        <v>#DIV/0!</v>
      </c>
      <c r="U480" s="436" t="e">
        <f>Q480/P480</f>
        <v>#DIV/0!</v>
      </c>
      <c r="V480" s="436">
        <f t="shared" si="215"/>
        <v>1.3333333333333333</v>
      </c>
      <c r="W480" s="436">
        <f t="shared" si="215"/>
        <v>1</v>
      </c>
      <c r="X480" s="4"/>
    </row>
    <row r="481" spans="1:24" ht="13.5" thickBot="1">
      <c r="A481" s="21" t="s">
        <v>353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911</v>
      </c>
      <c r="K481" s="143">
        <v>3811</v>
      </c>
      <c r="L481" s="175" t="s">
        <v>601</v>
      </c>
      <c r="M481" s="143"/>
      <c r="N481" s="132">
        <v>18676</v>
      </c>
      <c r="O481" s="132">
        <v>30000</v>
      </c>
      <c r="P481" s="132">
        <v>48000</v>
      </c>
      <c r="Q481" s="369">
        <v>30000</v>
      </c>
      <c r="R481" s="132">
        <v>30000</v>
      </c>
      <c r="S481" s="132">
        <v>30000</v>
      </c>
      <c r="T481" s="436">
        <f t="shared" si="217"/>
        <v>2.570143499678732</v>
      </c>
      <c r="U481" s="436">
        <f t="shared" si="218"/>
        <v>0.625</v>
      </c>
      <c r="V481" s="436">
        <f t="shared" si="215"/>
        <v>1</v>
      </c>
      <c r="W481" s="436">
        <f t="shared" si="215"/>
        <v>1</v>
      </c>
      <c r="X481" s="4"/>
    </row>
    <row r="482" spans="1:24" ht="12.75">
      <c r="A482" s="94"/>
      <c r="B482" s="13"/>
      <c r="C482" s="13"/>
      <c r="D482" s="13"/>
      <c r="E482" s="13"/>
      <c r="F482" s="13"/>
      <c r="G482" s="13"/>
      <c r="H482" s="13"/>
      <c r="I482" s="13"/>
      <c r="J482" s="13"/>
      <c r="K482" s="101"/>
      <c r="L482" s="101" t="s">
        <v>126</v>
      </c>
      <c r="M482" s="101"/>
      <c r="N482" s="102">
        <f aca="true" t="shared" si="222" ref="N482:S482">N471</f>
        <v>24777</v>
      </c>
      <c r="O482" s="102">
        <f>O471</f>
        <v>41000</v>
      </c>
      <c r="P482" s="102">
        <f t="shared" si="222"/>
        <v>59000</v>
      </c>
      <c r="Q482" s="362">
        <f t="shared" si="222"/>
        <v>101000</v>
      </c>
      <c r="R482" s="102">
        <f>R471</f>
        <v>121000</v>
      </c>
      <c r="S482" s="102">
        <f t="shared" si="222"/>
        <v>121000</v>
      </c>
      <c r="T482" s="435">
        <f>P482/N482</f>
        <v>2.3812406667473867</v>
      </c>
      <c r="U482" s="435">
        <f>Q482/P482</f>
        <v>1.7118644067796611</v>
      </c>
      <c r="V482" s="435">
        <f t="shared" si="215"/>
        <v>1.198019801980198</v>
      </c>
      <c r="W482" s="435">
        <f t="shared" si="215"/>
        <v>1</v>
      </c>
      <c r="X482" s="4"/>
    </row>
    <row r="483" spans="1:24" ht="12.75">
      <c r="A483" s="117"/>
      <c r="B483" s="4"/>
      <c r="C483" s="4"/>
      <c r="D483" s="4"/>
      <c r="E483" s="4"/>
      <c r="F483" s="4"/>
      <c r="G483" s="4"/>
      <c r="H483" s="4"/>
      <c r="I483" s="4"/>
      <c r="J483" s="4"/>
      <c r="K483" s="49"/>
      <c r="L483" s="49"/>
      <c r="M483" s="49"/>
      <c r="N483" s="50"/>
      <c r="O483" s="50"/>
      <c r="P483" s="50"/>
      <c r="Q483" s="347"/>
      <c r="R483" s="50"/>
      <c r="S483" s="50"/>
      <c r="T483" s="426"/>
      <c r="U483" s="426"/>
      <c r="V483" s="426"/>
      <c r="W483" s="426"/>
      <c r="X483" s="4"/>
    </row>
    <row r="484" spans="1:24" ht="12.75">
      <c r="A484" s="22"/>
      <c r="B484" s="10"/>
      <c r="C484" s="10"/>
      <c r="D484" s="10"/>
      <c r="E484" s="10"/>
      <c r="F484" s="10"/>
      <c r="G484" s="10"/>
      <c r="H484" s="10"/>
      <c r="I484" s="10"/>
      <c r="J484" s="10"/>
      <c r="K484" s="67" t="s">
        <v>347</v>
      </c>
      <c r="L484" s="484" t="s">
        <v>351</v>
      </c>
      <c r="M484" s="484"/>
      <c r="N484" s="23"/>
      <c r="O484" s="23"/>
      <c r="P484" s="23"/>
      <c r="Q484" s="348"/>
      <c r="R484" s="56"/>
      <c r="S484" s="56"/>
      <c r="T484" s="419"/>
      <c r="U484" s="419"/>
      <c r="V484" s="419"/>
      <c r="W484" s="419"/>
      <c r="X484" s="4"/>
    </row>
    <row r="485" spans="1:24" ht="12.75">
      <c r="A485" s="22" t="s">
        <v>354</v>
      </c>
      <c r="B485" s="10"/>
      <c r="C485" s="10"/>
      <c r="D485" s="10"/>
      <c r="E485" s="10"/>
      <c r="F485" s="10"/>
      <c r="G485" s="10"/>
      <c r="H485" s="10"/>
      <c r="I485" s="10"/>
      <c r="J485" s="10">
        <v>922</v>
      </c>
      <c r="K485" s="69" t="s">
        <v>28</v>
      </c>
      <c r="L485" s="146"/>
      <c r="M485" s="146"/>
      <c r="N485" s="70"/>
      <c r="O485" s="70"/>
      <c r="P485" s="70"/>
      <c r="Q485" s="351"/>
      <c r="R485" s="70"/>
      <c r="S485" s="70"/>
      <c r="T485" s="429"/>
      <c r="U485" s="429"/>
      <c r="V485" s="429"/>
      <c r="W485" s="429"/>
      <c r="X485" s="48"/>
    </row>
    <row r="486" spans="1:24" ht="12.75">
      <c r="A486" s="147" t="s">
        <v>355</v>
      </c>
      <c r="B486" s="48"/>
      <c r="C486" s="48"/>
      <c r="D486" s="48">
        <v>3</v>
      </c>
      <c r="E486" s="48"/>
      <c r="F486" s="48"/>
      <c r="G486" s="48"/>
      <c r="H486" s="48"/>
      <c r="I486" s="48"/>
      <c r="J486" s="48">
        <v>922</v>
      </c>
      <c r="K486" s="25">
        <v>3</v>
      </c>
      <c r="L486" s="493" t="s">
        <v>3</v>
      </c>
      <c r="M486" s="521"/>
      <c r="N486" s="26">
        <f>N487</f>
        <v>99258</v>
      </c>
      <c r="O486" s="26">
        <f aca="true" t="shared" si="223" ref="O486:S487">O487</f>
        <v>90000</v>
      </c>
      <c r="P486" s="26">
        <f t="shared" si="223"/>
        <v>124400</v>
      </c>
      <c r="Q486" s="342">
        <f t="shared" si="223"/>
        <v>105000</v>
      </c>
      <c r="R486" s="26">
        <f t="shared" si="223"/>
        <v>135000</v>
      </c>
      <c r="S486" s="26">
        <f t="shared" si="223"/>
        <v>135000</v>
      </c>
      <c r="T486" s="423">
        <f aca="true" t="shared" si="224" ref="T486:T491">P486/N486</f>
        <v>1.2532994821576096</v>
      </c>
      <c r="U486" s="423">
        <f>Q486/P486</f>
        <v>0.8440514469453376</v>
      </c>
      <c r="V486" s="423">
        <f aca="true" t="shared" si="225" ref="V486:W490">R486/Q486</f>
        <v>1.2857142857142858</v>
      </c>
      <c r="W486" s="423">
        <f t="shared" si="225"/>
        <v>1</v>
      </c>
      <c r="X486" s="48"/>
    </row>
    <row r="487" spans="1:24" ht="12.75">
      <c r="A487" s="147" t="s">
        <v>355</v>
      </c>
      <c r="B487" s="48"/>
      <c r="C487" s="48"/>
      <c r="D487" s="48">
        <v>3</v>
      </c>
      <c r="E487" s="48"/>
      <c r="F487" s="48"/>
      <c r="G487" s="48"/>
      <c r="H487" s="48"/>
      <c r="I487" s="48"/>
      <c r="J487" s="48">
        <v>922</v>
      </c>
      <c r="K487" s="106">
        <v>37</v>
      </c>
      <c r="L487" s="106" t="s">
        <v>34</v>
      </c>
      <c r="M487" s="166"/>
      <c r="N487" s="26">
        <f>N488</f>
        <v>99258</v>
      </c>
      <c r="O487" s="26">
        <f t="shared" si="223"/>
        <v>90000</v>
      </c>
      <c r="P487" s="26">
        <f t="shared" si="223"/>
        <v>124400</v>
      </c>
      <c r="Q487" s="342">
        <f t="shared" si="223"/>
        <v>105000</v>
      </c>
      <c r="R487" s="26">
        <f t="shared" si="223"/>
        <v>135000</v>
      </c>
      <c r="S487" s="26">
        <f t="shared" si="223"/>
        <v>135000</v>
      </c>
      <c r="T487" s="423">
        <f t="shared" si="224"/>
        <v>1.2532994821576096</v>
      </c>
      <c r="U487" s="423">
        <f>Q487/P487</f>
        <v>0.8440514469453376</v>
      </c>
      <c r="V487" s="423">
        <f t="shared" si="225"/>
        <v>1.2857142857142858</v>
      </c>
      <c r="W487" s="423">
        <f t="shared" si="225"/>
        <v>1</v>
      </c>
      <c r="X487" s="48"/>
    </row>
    <row r="488" spans="1:24" ht="12.75">
      <c r="A488" s="147" t="s">
        <v>355</v>
      </c>
      <c r="B488" s="4"/>
      <c r="C488" s="4"/>
      <c r="D488" s="4">
        <v>3</v>
      </c>
      <c r="E488" s="4"/>
      <c r="F488" s="4"/>
      <c r="G488" s="4"/>
      <c r="H488" s="4"/>
      <c r="I488" s="4"/>
      <c r="J488" s="4">
        <v>922</v>
      </c>
      <c r="K488" s="120">
        <v>372</v>
      </c>
      <c r="L488" s="120" t="s">
        <v>35</v>
      </c>
      <c r="M488" s="120"/>
      <c r="N488" s="286">
        <f aca="true" t="shared" si="226" ref="N488:S488">N489+N490</f>
        <v>99258</v>
      </c>
      <c r="O488" s="286">
        <f t="shared" si="226"/>
        <v>90000</v>
      </c>
      <c r="P488" s="286">
        <f t="shared" si="226"/>
        <v>124400</v>
      </c>
      <c r="Q488" s="363">
        <f t="shared" si="226"/>
        <v>105000</v>
      </c>
      <c r="R488" s="286">
        <f t="shared" si="226"/>
        <v>135000</v>
      </c>
      <c r="S488" s="286">
        <f t="shared" si="226"/>
        <v>135000</v>
      </c>
      <c r="T488" s="423">
        <f t="shared" si="224"/>
        <v>1.2532994821576096</v>
      </c>
      <c r="U488" s="423">
        <f>Q488/P488</f>
        <v>0.8440514469453376</v>
      </c>
      <c r="V488" s="423">
        <f t="shared" si="225"/>
        <v>1.2857142857142858</v>
      </c>
      <c r="W488" s="423">
        <f t="shared" si="225"/>
        <v>1</v>
      </c>
      <c r="X488" s="4"/>
    </row>
    <row r="489" spans="1:24" ht="12.75">
      <c r="A489" s="147" t="s">
        <v>355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922</v>
      </c>
      <c r="K489" s="106">
        <v>3721</v>
      </c>
      <c r="L489" s="106" t="s">
        <v>35</v>
      </c>
      <c r="M489" s="106"/>
      <c r="N489" s="109">
        <v>75458</v>
      </c>
      <c r="O489" s="109">
        <v>60000</v>
      </c>
      <c r="P489" s="109">
        <v>95000</v>
      </c>
      <c r="Q489" s="363">
        <v>75000</v>
      </c>
      <c r="R489" s="109">
        <v>75000</v>
      </c>
      <c r="S489" s="109">
        <v>75000</v>
      </c>
      <c r="T489" s="423">
        <f t="shared" si="224"/>
        <v>1.2589785045985846</v>
      </c>
      <c r="U489" s="423">
        <f>Q489/P489</f>
        <v>0.7894736842105263</v>
      </c>
      <c r="V489" s="423">
        <f t="shared" si="225"/>
        <v>1</v>
      </c>
      <c r="W489" s="423">
        <f t="shared" si="225"/>
        <v>1</v>
      </c>
      <c r="X489" s="4"/>
    </row>
    <row r="490" spans="1:24" ht="13.5" thickBot="1">
      <c r="A490" s="147" t="s">
        <v>355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922</v>
      </c>
      <c r="K490" s="143">
        <v>3721</v>
      </c>
      <c r="L490" s="175" t="s">
        <v>533</v>
      </c>
      <c r="M490" s="143"/>
      <c r="N490" s="132">
        <v>23800</v>
      </c>
      <c r="O490" s="132">
        <v>30000</v>
      </c>
      <c r="P490" s="132">
        <v>29400</v>
      </c>
      <c r="Q490" s="369">
        <v>30000</v>
      </c>
      <c r="R490" s="132">
        <v>60000</v>
      </c>
      <c r="S490" s="132">
        <v>60000</v>
      </c>
      <c r="T490" s="423">
        <f t="shared" si="224"/>
        <v>1.2352941176470589</v>
      </c>
      <c r="U490" s="423">
        <f>Q490/P490</f>
        <v>1.0204081632653061</v>
      </c>
      <c r="V490" s="423">
        <f t="shared" si="225"/>
        <v>2</v>
      </c>
      <c r="W490" s="423">
        <f t="shared" si="225"/>
        <v>1</v>
      </c>
      <c r="X490" s="4"/>
    </row>
    <row r="491" spans="1:24" ht="12.75">
      <c r="A491" s="94"/>
      <c r="B491" s="13"/>
      <c r="C491" s="13"/>
      <c r="D491" s="13"/>
      <c r="E491" s="13"/>
      <c r="F491" s="13"/>
      <c r="G491" s="13"/>
      <c r="H491" s="13"/>
      <c r="I491" s="13"/>
      <c r="J491" s="13"/>
      <c r="K491" s="101"/>
      <c r="L491" s="101" t="s">
        <v>126</v>
      </c>
      <c r="M491" s="101"/>
      <c r="N491" s="102">
        <f aca="true" t="shared" si="227" ref="N491:S491">N486</f>
        <v>99258</v>
      </c>
      <c r="O491" s="102">
        <f>O486</f>
        <v>90000</v>
      </c>
      <c r="P491" s="102">
        <f t="shared" si="227"/>
        <v>124400</v>
      </c>
      <c r="Q491" s="362">
        <f t="shared" si="227"/>
        <v>105000</v>
      </c>
      <c r="R491" s="102">
        <f>R486</f>
        <v>135000</v>
      </c>
      <c r="S491" s="102">
        <f t="shared" si="227"/>
        <v>135000</v>
      </c>
      <c r="T491" s="435">
        <f t="shared" si="224"/>
        <v>1.2532994821576096</v>
      </c>
      <c r="U491" s="435">
        <f>Q486/P486</f>
        <v>0.8440514469453376</v>
      </c>
      <c r="V491" s="435">
        <f>R486/Q486</f>
        <v>1.2857142857142858</v>
      </c>
      <c r="W491" s="435">
        <f>S486/R486</f>
        <v>1</v>
      </c>
      <c r="X491" s="4"/>
    </row>
    <row r="492" spans="1:24" ht="12.75">
      <c r="A492" s="117"/>
      <c r="B492" s="4"/>
      <c r="C492" s="4"/>
      <c r="D492" s="4"/>
      <c r="E492" s="4"/>
      <c r="F492" s="4"/>
      <c r="G492" s="4"/>
      <c r="H492" s="4"/>
      <c r="I492" s="4"/>
      <c r="J492" s="4"/>
      <c r="K492" s="49"/>
      <c r="L492" s="49"/>
      <c r="M492" s="49"/>
      <c r="N492" s="50"/>
      <c r="O492" s="50"/>
      <c r="P492" s="50"/>
      <c r="Q492" s="347"/>
      <c r="R492" s="50"/>
      <c r="S492" s="50"/>
      <c r="T492" s="426"/>
      <c r="U492" s="426"/>
      <c r="V492" s="426"/>
      <c r="W492" s="426"/>
      <c r="X492" s="4"/>
    </row>
    <row r="493" spans="1:24" ht="12.7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9" t="s">
        <v>349</v>
      </c>
      <c r="L493" s="484" t="s">
        <v>352</v>
      </c>
      <c r="M493" s="484"/>
      <c r="N493" s="80"/>
      <c r="O493" s="80"/>
      <c r="P493" s="80"/>
      <c r="Q493" s="351"/>
      <c r="R493" s="80"/>
      <c r="S493" s="80"/>
      <c r="T493" s="429"/>
      <c r="U493" s="429"/>
      <c r="V493" s="429"/>
      <c r="W493" s="429"/>
      <c r="X493" s="4"/>
    </row>
    <row r="494" spans="1:24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81" t="s">
        <v>202</v>
      </c>
      <c r="L494" s="81"/>
      <c r="M494" s="81"/>
      <c r="N494" s="140"/>
      <c r="O494" s="140"/>
      <c r="P494" s="140"/>
      <c r="Q494" s="351"/>
      <c r="R494" s="140"/>
      <c r="S494" s="140"/>
      <c r="T494" s="429"/>
      <c r="U494" s="429"/>
      <c r="V494" s="429"/>
      <c r="W494" s="429"/>
      <c r="X494" s="4"/>
    </row>
    <row r="495" spans="1:24" ht="12.75">
      <c r="A495" s="22" t="s">
        <v>356</v>
      </c>
      <c r="B495" s="10"/>
      <c r="C495" s="10"/>
      <c r="D495" s="10"/>
      <c r="E495" s="10"/>
      <c r="F495" s="10"/>
      <c r="G495" s="10"/>
      <c r="H495" s="10"/>
      <c r="I495" s="10"/>
      <c r="J495" s="10">
        <v>1040</v>
      </c>
      <c r="K495" s="67" t="s">
        <v>60</v>
      </c>
      <c r="L495" s="22" t="s">
        <v>68</v>
      </c>
      <c r="M495" s="67"/>
      <c r="N495" s="23"/>
      <c r="O495" s="23"/>
      <c r="P495" s="23"/>
      <c r="Q495" s="348"/>
      <c r="R495" s="56"/>
      <c r="S495" s="56"/>
      <c r="T495" s="419"/>
      <c r="U495" s="419"/>
      <c r="V495" s="419"/>
      <c r="W495" s="419"/>
      <c r="X495" s="4"/>
    </row>
    <row r="496" spans="1:24" ht="12.75">
      <c r="A496" s="21" t="s">
        <v>357</v>
      </c>
      <c r="B496" s="1"/>
      <c r="C496" s="1"/>
      <c r="D496" s="1">
        <v>3</v>
      </c>
      <c r="E496" s="1"/>
      <c r="F496" s="1"/>
      <c r="G496" s="1"/>
      <c r="H496" s="1"/>
      <c r="I496" s="1"/>
      <c r="J496" s="1">
        <v>1040</v>
      </c>
      <c r="K496" s="105">
        <v>3</v>
      </c>
      <c r="L496" s="105" t="s">
        <v>3</v>
      </c>
      <c r="M496" s="105"/>
      <c r="N496" s="96">
        <f>N497</f>
        <v>23000</v>
      </c>
      <c r="O496" s="27">
        <f aca="true" t="shared" si="228" ref="O496:S498">O497</f>
        <v>30000</v>
      </c>
      <c r="P496" s="96">
        <f t="shared" si="228"/>
        <v>22000</v>
      </c>
      <c r="Q496" s="363">
        <f t="shared" si="228"/>
        <v>30000</v>
      </c>
      <c r="R496" s="96">
        <f t="shared" si="228"/>
        <v>30000</v>
      </c>
      <c r="S496" s="96">
        <f t="shared" si="228"/>
        <v>30000</v>
      </c>
      <c r="T496" s="436">
        <f>P496/N496</f>
        <v>0.9565217391304348</v>
      </c>
      <c r="U496" s="436">
        <f>Q496/P496</f>
        <v>1.3636363636363635</v>
      </c>
      <c r="V496" s="436">
        <f aca="true" t="shared" si="229" ref="V496:W500">R496/Q496</f>
        <v>1</v>
      </c>
      <c r="W496" s="436">
        <f t="shared" si="229"/>
        <v>1</v>
      </c>
      <c r="X496" s="4"/>
    </row>
    <row r="497" spans="1:24" ht="12.75">
      <c r="A497" s="21" t="s">
        <v>357</v>
      </c>
      <c r="B497" s="1"/>
      <c r="C497" s="1"/>
      <c r="D497" s="1">
        <v>3</v>
      </c>
      <c r="E497" s="1"/>
      <c r="F497" s="1"/>
      <c r="G497" s="1"/>
      <c r="H497" s="1"/>
      <c r="I497" s="1"/>
      <c r="J497" s="1">
        <v>1040</v>
      </c>
      <c r="K497" s="106">
        <v>37</v>
      </c>
      <c r="L497" s="106" t="s">
        <v>36</v>
      </c>
      <c r="M497" s="106"/>
      <c r="N497" s="109">
        <f>N498</f>
        <v>23000</v>
      </c>
      <c r="O497" s="35">
        <f t="shared" si="228"/>
        <v>30000</v>
      </c>
      <c r="P497" s="109">
        <f t="shared" si="228"/>
        <v>22000</v>
      </c>
      <c r="Q497" s="363">
        <f t="shared" si="228"/>
        <v>30000</v>
      </c>
      <c r="R497" s="109">
        <f t="shared" si="228"/>
        <v>30000</v>
      </c>
      <c r="S497" s="109">
        <f t="shared" si="228"/>
        <v>30000</v>
      </c>
      <c r="T497" s="436">
        <f>P497/N497</f>
        <v>0.9565217391304348</v>
      </c>
      <c r="U497" s="436">
        <f>Q497/P497</f>
        <v>1.3636363636363635</v>
      </c>
      <c r="V497" s="436">
        <f t="shared" si="229"/>
        <v>1</v>
      </c>
      <c r="W497" s="436">
        <f t="shared" si="229"/>
        <v>1</v>
      </c>
      <c r="X497" s="21"/>
    </row>
    <row r="498" spans="1:24" ht="12.75">
      <c r="A498" s="21" t="s">
        <v>357</v>
      </c>
      <c r="B498" s="1"/>
      <c r="C498" s="1"/>
      <c r="D498" s="1">
        <v>3</v>
      </c>
      <c r="E498" s="1"/>
      <c r="F498" s="1"/>
      <c r="G498" s="1"/>
      <c r="H498" s="1"/>
      <c r="I498" s="1"/>
      <c r="J498" s="1">
        <v>1040</v>
      </c>
      <c r="K498" s="120">
        <v>372</v>
      </c>
      <c r="L498" s="120" t="s">
        <v>35</v>
      </c>
      <c r="M498" s="120"/>
      <c r="N498" s="286">
        <f>N499</f>
        <v>23000</v>
      </c>
      <c r="O498" s="289">
        <f t="shared" si="228"/>
        <v>30000</v>
      </c>
      <c r="P498" s="286">
        <f t="shared" si="228"/>
        <v>22000</v>
      </c>
      <c r="Q498" s="363">
        <f t="shared" si="228"/>
        <v>30000</v>
      </c>
      <c r="R498" s="286">
        <f t="shared" si="228"/>
        <v>30000</v>
      </c>
      <c r="S498" s="286">
        <f t="shared" si="228"/>
        <v>30000</v>
      </c>
      <c r="T498" s="436">
        <f>P498/N498</f>
        <v>0.9565217391304348</v>
      </c>
      <c r="U498" s="436">
        <f>Q498/P498</f>
        <v>1.3636363636363635</v>
      </c>
      <c r="V498" s="436">
        <f t="shared" si="229"/>
        <v>1</v>
      </c>
      <c r="W498" s="436">
        <f t="shared" si="229"/>
        <v>1</v>
      </c>
      <c r="X498" s="21"/>
    </row>
    <row r="499" spans="1:24" ht="13.5" thickBot="1">
      <c r="A499" s="21" t="s">
        <v>357</v>
      </c>
      <c r="B499" s="1"/>
      <c r="C499" s="1"/>
      <c r="D499" s="1">
        <v>3</v>
      </c>
      <c r="E499" s="1"/>
      <c r="F499" s="1"/>
      <c r="G499" s="1"/>
      <c r="H499" s="1"/>
      <c r="I499" s="1"/>
      <c r="J499" s="1">
        <v>1040</v>
      </c>
      <c r="K499" s="106">
        <v>3721</v>
      </c>
      <c r="L499" s="474" t="s">
        <v>35</v>
      </c>
      <c r="M499" s="475"/>
      <c r="N499" s="109">
        <v>23000</v>
      </c>
      <c r="O499" s="35">
        <v>30000</v>
      </c>
      <c r="P499" s="109">
        <v>22000</v>
      </c>
      <c r="Q499" s="363">
        <v>30000</v>
      </c>
      <c r="R499" s="109">
        <v>30000</v>
      </c>
      <c r="S499" s="109">
        <v>30000</v>
      </c>
      <c r="T499" s="436">
        <f>P499/N499</f>
        <v>0.9565217391304348</v>
      </c>
      <c r="U499" s="436">
        <f>Q499/P499</f>
        <v>1.3636363636363635</v>
      </c>
      <c r="V499" s="436">
        <f t="shared" si="229"/>
        <v>1</v>
      </c>
      <c r="W499" s="436">
        <f t="shared" si="229"/>
        <v>1</v>
      </c>
      <c r="X499" s="4"/>
    </row>
    <row r="500" spans="1:24" ht="12.75">
      <c r="A500" s="94"/>
      <c r="B500" s="13"/>
      <c r="C500" s="13"/>
      <c r="D500" s="13"/>
      <c r="E500" s="13"/>
      <c r="F500" s="13"/>
      <c r="G500" s="13"/>
      <c r="H500" s="13"/>
      <c r="I500" s="13"/>
      <c r="J500" s="13"/>
      <c r="K500" s="101"/>
      <c r="L500" s="101" t="s">
        <v>126</v>
      </c>
      <c r="M500" s="101"/>
      <c r="N500" s="102">
        <f aca="true" t="shared" si="230" ref="N500:S500">N496</f>
        <v>23000</v>
      </c>
      <c r="O500" s="102">
        <f>O496</f>
        <v>30000</v>
      </c>
      <c r="P500" s="102">
        <f t="shared" si="230"/>
        <v>22000</v>
      </c>
      <c r="Q500" s="362">
        <f t="shared" si="230"/>
        <v>30000</v>
      </c>
      <c r="R500" s="102">
        <f>R496</f>
        <v>30000</v>
      </c>
      <c r="S500" s="102">
        <f t="shared" si="230"/>
        <v>30000</v>
      </c>
      <c r="T500" s="435">
        <f>P500/N500</f>
        <v>0.9565217391304348</v>
      </c>
      <c r="U500" s="435">
        <f>Q500/P500</f>
        <v>1.3636363636363635</v>
      </c>
      <c r="V500" s="435">
        <f t="shared" si="229"/>
        <v>1</v>
      </c>
      <c r="W500" s="435">
        <f t="shared" si="229"/>
        <v>1</v>
      </c>
      <c r="X500" s="4"/>
    </row>
    <row r="501" spans="1:24" ht="12.75">
      <c r="A501" s="91"/>
      <c r="B501" s="1"/>
      <c r="C501" s="1"/>
      <c r="D501" s="1"/>
      <c r="E501" s="1"/>
      <c r="F501" s="1"/>
      <c r="G501" s="1"/>
      <c r="H501" s="1"/>
      <c r="I501" s="1"/>
      <c r="J501" s="1"/>
      <c r="K501" s="118"/>
      <c r="L501" s="118"/>
      <c r="M501" s="118"/>
      <c r="N501" s="115"/>
      <c r="O501" s="115"/>
      <c r="P501" s="115"/>
      <c r="Q501" s="367"/>
      <c r="R501" s="115"/>
      <c r="S501" s="115"/>
      <c r="T501" s="438"/>
      <c r="U501" s="438"/>
      <c r="V501" s="438"/>
      <c r="W501" s="438"/>
      <c r="X501" s="4"/>
    </row>
    <row r="502" spans="1:24" ht="12.7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9" t="s">
        <v>350</v>
      </c>
      <c r="L502" s="484" t="s">
        <v>358</v>
      </c>
      <c r="M502" s="484"/>
      <c r="N502" s="80"/>
      <c r="O502" s="80"/>
      <c r="P502" s="80"/>
      <c r="Q502" s="351"/>
      <c r="R502" s="80"/>
      <c r="S502" s="80"/>
      <c r="T502" s="429"/>
      <c r="U502" s="429"/>
      <c r="V502" s="429"/>
      <c r="W502" s="429"/>
      <c r="X502" s="4"/>
    </row>
    <row r="503" spans="1:24" ht="12.75">
      <c r="A503" s="22" t="s">
        <v>359</v>
      </c>
      <c r="B503" s="10">
        <v>1</v>
      </c>
      <c r="C503" s="10"/>
      <c r="D503" s="10">
        <v>3</v>
      </c>
      <c r="E503" s="10"/>
      <c r="F503" s="10"/>
      <c r="G503" s="10"/>
      <c r="H503" s="10"/>
      <c r="I503" s="10"/>
      <c r="J503" s="10">
        <v>820</v>
      </c>
      <c r="K503" s="67" t="s">
        <v>60</v>
      </c>
      <c r="L503" s="22" t="s">
        <v>69</v>
      </c>
      <c r="M503" s="67"/>
      <c r="N503" s="23"/>
      <c r="O503" s="23"/>
      <c r="P503" s="23"/>
      <c r="Q503" s="348"/>
      <c r="R503" s="56"/>
      <c r="S503" s="56"/>
      <c r="T503" s="419"/>
      <c r="U503" s="419"/>
      <c r="V503" s="419"/>
      <c r="W503" s="419"/>
      <c r="X503" s="4"/>
    </row>
    <row r="504" spans="1:24" ht="12.75">
      <c r="A504" s="21" t="s">
        <v>359</v>
      </c>
      <c r="B504" s="1">
        <v>1</v>
      </c>
      <c r="C504" s="1"/>
      <c r="D504" s="4">
        <v>3</v>
      </c>
      <c r="E504" s="1"/>
      <c r="F504" s="1"/>
      <c r="G504" s="1"/>
      <c r="H504" s="1"/>
      <c r="I504" s="1"/>
      <c r="J504" s="1">
        <v>820</v>
      </c>
      <c r="K504" s="148">
        <v>3</v>
      </c>
      <c r="L504" s="148" t="s">
        <v>3</v>
      </c>
      <c r="M504" s="148"/>
      <c r="N504" s="96">
        <f>N505</f>
        <v>70500</v>
      </c>
      <c r="O504" s="96">
        <f aca="true" t="shared" si="231" ref="O504:S505">O505</f>
        <v>102000</v>
      </c>
      <c r="P504" s="96">
        <f t="shared" si="231"/>
        <v>150000</v>
      </c>
      <c r="Q504" s="363">
        <f t="shared" si="231"/>
        <v>100000</v>
      </c>
      <c r="R504" s="96">
        <f t="shared" si="231"/>
        <v>200000</v>
      </c>
      <c r="S504" s="96">
        <f t="shared" si="231"/>
        <v>200000</v>
      </c>
      <c r="T504" s="436">
        <f>P504/N504</f>
        <v>2.127659574468085</v>
      </c>
      <c r="U504" s="436">
        <f>Q504/P504</f>
        <v>0.6666666666666666</v>
      </c>
      <c r="V504" s="436">
        <f aca="true" t="shared" si="232" ref="V504:W511">R504/Q504</f>
        <v>2</v>
      </c>
      <c r="W504" s="436">
        <f t="shared" si="232"/>
        <v>1</v>
      </c>
      <c r="X504" s="4"/>
    </row>
    <row r="505" spans="1:24" ht="12.75">
      <c r="A505" s="21" t="s">
        <v>359</v>
      </c>
      <c r="B505" s="1">
        <v>1</v>
      </c>
      <c r="C505" s="1"/>
      <c r="D505" s="4">
        <v>3</v>
      </c>
      <c r="E505" s="1"/>
      <c r="F505" s="1"/>
      <c r="G505" s="1"/>
      <c r="H505" s="1"/>
      <c r="I505" s="1"/>
      <c r="J505" s="1">
        <v>820</v>
      </c>
      <c r="K505" s="150">
        <v>38</v>
      </c>
      <c r="L505" s="167" t="s">
        <v>109</v>
      </c>
      <c r="M505" s="168"/>
      <c r="N505" s="109">
        <f>N506</f>
        <v>70500</v>
      </c>
      <c r="O505" s="109">
        <f t="shared" si="231"/>
        <v>102000</v>
      </c>
      <c r="P505" s="109">
        <f t="shared" si="231"/>
        <v>150000</v>
      </c>
      <c r="Q505" s="363">
        <f t="shared" si="231"/>
        <v>100000</v>
      </c>
      <c r="R505" s="109">
        <f t="shared" si="231"/>
        <v>200000</v>
      </c>
      <c r="S505" s="109">
        <f t="shared" si="231"/>
        <v>200000</v>
      </c>
      <c r="T505" s="436">
        <f aca="true" t="shared" si="233" ref="T505:T510">P505/N505</f>
        <v>2.127659574468085</v>
      </c>
      <c r="U505" s="436">
        <f aca="true" t="shared" si="234" ref="U505:U510">Q505/P505</f>
        <v>0.6666666666666666</v>
      </c>
      <c r="V505" s="436">
        <f t="shared" si="232"/>
        <v>2</v>
      </c>
      <c r="W505" s="436">
        <f t="shared" si="232"/>
        <v>1</v>
      </c>
      <c r="X505" s="4"/>
    </row>
    <row r="506" spans="1:24" ht="12.75">
      <c r="A506" s="21" t="s">
        <v>359</v>
      </c>
      <c r="B506" s="1">
        <v>1</v>
      </c>
      <c r="C506" s="1"/>
      <c r="D506" s="4">
        <v>3</v>
      </c>
      <c r="E506" s="1"/>
      <c r="F506" s="1"/>
      <c r="G506" s="1"/>
      <c r="H506" s="1"/>
      <c r="I506" s="1"/>
      <c r="J506" s="1">
        <v>820</v>
      </c>
      <c r="K506" s="297">
        <v>381</v>
      </c>
      <c r="L506" s="528" t="s">
        <v>360</v>
      </c>
      <c r="M506" s="529"/>
      <c r="N506" s="286">
        <f aca="true" t="shared" si="235" ref="N506:S506">N507+N508+N509+N510</f>
        <v>70500</v>
      </c>
      <c r="O506" s="286">
        <f>O507+O508+O509+O510</f>
        <v>102000</v>
      </c>
      <c r="P506" s="286">
        <f t="shared" si="235"/>
        <v>150000</v>
      </c>
      <c r="Q506" s="363">
        <f t="shared" si="235"/>
        <v>100000</v>
      </c>
      <c r="R506" s="286">
        <f>R507+R508+R509+R510</f>
        <v>200000</v>
      </c>
      <c r="S506" s="286">
        <f t="shared" si="235"/>
        <v>200000</v>
      </c>
      <c r="T506" s="436">
        <f t="shared" si="233"/>
        <v>2.127659574468085</v>
      </c>
      <c r="U506" s="436">
        <f t="shared" si="234"/>
        <v>0.6666666666666666</v>
      </c>
      <c r="V506" s="436">
        <f t="shared" si="232"/>
        <v>2</v>
      </c>
      <c r="W506" s="436">
        <f t="shared" si="232"/>
        <v>1</v>
      </c>
      <c r="X506" s="4"/>
    </row>
    <row r="507" spans="1:24" ht="12.75">
      <c r="A507" s="21" t="s">
        <v>359</v>
      </c>
      <c r="B507" s="1">
        <v>1</v>
      </c>
      <c r="C507" s="1"/>
      <c r="D507" s="4">
        <v>3</v>
      </c>
      <c r="E507" s="1"/>
      <c r="F507" s="1"/>
      <c r="G507" s="1"/>
      <c r="H507" s="1"/>
      <c r="I507" s="1"/>
      <c r="J507" s="1">
        <v>820</v>
      </c>
      <c r="K507" s="150">
        <v>3811</v>
      </c>
      <c r="L507" s="150" t="s">
        <v>390</v>
      </c>
      <c r="M507" s="150"/>
      <c r="N507" s="109">
        <v>33000</v>
      </c>
      <c r="O507" s="109">
        <v>50000</v>
      </c>
      <c r="P507" s="109">
        <v>50000</v>
      </c>
      <c r="Q507" s="363">
        <v>50000</v>
      </c>
      <c r="R507" s="109">
        <v>100000</v>
      </c>
      <c r="S507" s="109">
        <v>100000</v>
      </c>
      <c r="T507" s="436">
        <f t="shared" si="233"/>
        <v>1.5151515151515151</v>
      </c>
      <c r="U507" s="436">
        <f t="shared" si="234"/>
        <v>1</v>
      </c>
      <c r="V507" s="436">
        <f t="shared" si="232"/>
        <v>2</v>
      </c>
      <c r="W507" s="436">
        <f t="shared" si="232"/>
        <v>1</v>
      </c>
      <c r="X507" s="82"/>
    </row>
    <row r="508" spans="1:24" ht="12.75">
      <c r="A508" s="21" t="s">
        <v>359</v>
      </c>
      <c r="B508" s="1">
        <v>1</v>
      </c>
      <c r="C508" s="1"/>
      <c r="D508" s="4">
        <v>3</v>
      </c>
      <c r="E508" s="1"/>
      <c r="F508" s="1"/>
      <c r="G508" s="1"/>
      <c r="H508" s="1"/>
      <c r="I508" s="1"/>
      <c r="J508" s="1">
        <v>820</v>
      </c>
      <c r="K508" s="169">
        <v>3811</v>
      </c>
      <c r="L508" s="491" t="s">
        <v>391</v>
      </c>
      <c r="M508" s="492"/>
      <c r="N508" s="132">
        <v>37500</v>
      </c>
      <c r="O508" s="132">
        <v>50000</v>
      </c>
      <c r="P508" s="132">
        <v>100000</v>
      </c>
      <c r="Q508" s="369">
        <v>50000</v>
      </c>
      <c r="R508" s="132">
        <v>100000</v>
      </c>
      <c r="S508" s="132">
        <v>100000</v>
      </c>
      <c r="T508" s="436">
        <f t="shared" si="233"/>
        <v>2.6666666666666665</v>
      </c>
      <c r="U508" s="436">
        <f t="shared" si="234"/>
        <v>0.5</v>
      </c>
      <c r="V508" s="436">
        <f t="shared" si="232"/>
        <v>2</v>
      </c>
      <c r="W508" s="436">
        <f t="shared" si="232"/>
        <v>1</v>
      </c>
      <c r="X508" s="82"/>
    </row>
    <row r="509" spans="1:24" ht="12.75" hidden="1">
      <c r="A509" s="21" t="s">
        <v>359</v>
      </c>
      <c r="B509" s="1">
        <v>1</v>
      </c>
      <c r="C509" s="1"/>
      <c r="D509" s="4">
        <v>3</v>
      </c>
      <c r="E509" s="1"/>
      <c r="F509" s="1"/>
      <c r="G509" s="1"/>
      <c r="H509" s="1"/>
      <c r="I509" s="1"/>
      <c r="J509" s="1">
        <v>820</v>
      </c>
      <c r="K509" s="150">
        <v>3811</v>
      </c>
      <c r="L509" s="170" t="s">
        <v>392</v>
      </c>
      <c r="M509" s="171"/>
      <c r="N509" s="132">
        <v>0</v>
      </c>
      <c r="O509" s="132">
        <v>0</v>
      </c>
      <c r="P509" s="132">
        <v>0</v>
      </c>
      <c r="Q509" s="369">
        <v>0</v>
      </c>
      <c r="R509" s="132">
        <v>0</v>
      </c>
      <c r="S509" s="132">
        <v>0</v>
      </c>
      <c r="T509" s="436" t="e">
        <f t="shared" si="233"/>
        <v>#DIV/0!</v>
      </c>
      <c r="U509" s="436" t="e">
        <f t="shared" si="234"/>
        <v>#DIV/0!</v>
      </c>
      <c r="V509" s="436" t="e">
        <f t="shared" si="232"/>
        <v>#DIV/0!</v>
      </c>
      <c r="W509" s="436" t="e">
        <f t="shared" si="232"/>
        <v>#DIV/0!</v>
      </c>
      <c r="X509" s="82"/>
    </row>
    <row r="510" spans="1:24" ht="13.5" thickBot="1">
      <c r="A510" s="21" t="s">
        <v>359</v>
      </c>
      <c r="B510" s="1">
        <v>1</v>
      </c>
      <c r="C510" s="1"/>
      <c r="D510" s="4">
        <v>3</v>
      </c>
      <c r="E510" s="1"/>
      <c r="F510" s="1"/>
      <c r="G510" s="1"/>
      <c r="H510" s="1"/>
      <c r="I510" s="1"/>
      <c r="J510" s="1">
        <v>820</v>
      </c>
      <c r="K510" s="172">
        <v>3811</v>
      </c>
      <c r="L510" s="173" t="s">
        <v>393</v>
      </c>
      <c r="M510" s="174"/>
      <c r="N510" s="132">
        <v>0</v>
      </c>
      <c r="O510" s="132">
        <v>2000</v>
      </c>
      <c r="P510" s="132">
        <v>0</v>
      </c>
      <c r="Q510" s="369">
        <v>0</v>
      </c>
      <c r="R510" s="132">
        <v>0</v>
      </c>
      <c r="S510" s="132">
        <v>0</v>
      </c>
      <c r="T510" s="436" t="e">
        <f t="shared" si="233"/>
        <v>#DIV/0!</v>
      </c>
      <c r="U510" s="436" t="e">
        <f t="shared" si="234"/>
        <v>#DIV/0!</v>
      </c>
      <c r="V510" s="436" t="e">
        <f t="shared" si="232"/>
        <v>#DIV/0!</v>
      </c>
      <c r="W510" s="436" t="e">
        <f t="shared" si="232"/>
        <v>#DIV/0!</v>
      </c>
      <c r="X510" s="82"/>
    </row>
    <row r="511" spans="1:24" ht="12.75">
      <c r="A511" s="94"/>
      <c r="B511" s="13"/>
      <c r="C511" s="13"/>
      <c r="D511" s="13"/>
      <c r="E511" s="13"/>
      <c r="F511" s="13"/>
      <c r="G511" s="13"/>
      <c r="H511" s="13"/>
      <c r="I511" s="13"/>
      <c r="J511" s="13"/>
      <c r="K511" s="46"/>
      <c r="L511" s="46" t="s">
        <v>126</v>
      </c>
      <c r="M511" s="46"/>
      <c r="N511" s="102">
        <f aca="true" t="shared" si="236" ref="N511:S511">N504</f>
        <v>70500</v>
      </c>
      <c r="O511" s="102">
        <f>O504</f>
        <v>102000</v>
      </c>
      <c r="P511" s="102">
        <f t="shared" si="236"/>
        <v>150000</v>
      </c>
      <c r="Q511" s="362">
        <f t="shared" si="236"/>
        <v>100000</v>
      </c>
      <c r="R511" s="102">
        <f>R504</f>
        <v>200000</v>
      </c>
      <c r="S511" s="102">
        <f t="shared" si="236"/>
        <v>200000</v>
      </c>
      <c r="T511" s="435">
        <f>P511/N511</f>
        <v>2.127659574468085</v>
      </c>
      <c r="U511" s="435">
        <f>Q511/P511</f>
        <v>0.6666666666666666</v>
      </c>
      <c r="V511" s="435">
        <f t="shared" si="232"/>
        <v>2</v>
      </c>
      <c r="W511" s="435">
        <f t="shared" si="232"/>
        <v>1</v>
      </c>
      <c r="X511" s="21"/>
    </row>
    <row r="512" spans="1:24" ht="12.75">
      <c r="A512" s="91"/>
      <c r="B512" s="1"/>
      <c r="C512" s="1"/>
      <c r="D512" s="1"/>
      <c r="E512" s="1"/>
      <c r="F512" s="1"/>
      <c r="G512" s="1"/>
      <c r="H512" s="1"/>
      <c r="I512" s="1"/>
      <c r="J512" s="1"/>
      <c r="K512" s="118"/>
      <c r="L512" s="118"/>
      <c r="M512" s="118"/>
      <c r="N512" s="115"/>
      <c r="O512" s="115"/>
      <c r="P512" s="115"/>
      <c r="Q512" s="367"/>
      <c r="R512" s="115"/>
      <c r="S512" s="115"/>
      <c r="T512" s="438"/>
      <c r="U512" s="438"/>
      <c r="V512" s="438"/>
      <c r="W512" s="438"/>
      <c r="X512" s="21"/>
    </row>
    <row r="513" spans="1:24" ht="12.75">
      <c r="A513" s="23"/>
      <c r="B513" s="10"/>
      <c r="C513" s="10"/>
      <c r="D513" s="10"/>
      <c r="E513" s="10"/>
      <c r="F513" s="10"/>
      <c r="G513" s="10"/>
      <c r="H513" s="10"/>
      <c r="I513" s="10"/>
      <c r="J513" s="10"/>
      <c r="K513" s="69" t="s">
        <v>555</v>
      </c>
      <c r="L513" s="484" t="s">
        <v>361</v>
      </c>
      <c r="M513" s="488"/>
      <c r="N513" s="70"/>
      <c r="O513" s="70"/>
      <c r="P513" s="70"/>
      <c r="Q513" s="351"/>
      <c r="R513" s="70"/>
      <c r="S513" s="70"/>
      <c r="T513" s="429"/>
      <c r="U513" s="429"/>
      <c r="V513" s="429"/>
      <c r="W513" s="429"/>
      <c r="X513" s="82"/>
    </row>
    <row r="514" spans="1:24" ht="12.75">
      <c r="A514" s="22" t="s">
        <v>362</v>
      </c>
      <c r="B514" s="10"/>
      <c r="C514" s="10"/>
      <c r="D514" s="10"/>
      <c r="E514" s="10"/>
      <c r="F514" s="10"/>
      <c r="G514" s="10"/>
      <c r="H514" s="10"/>
      <c r="I514" s="10"/>
      <c r="J514" s="10">
        <v>810</v>
      </c>
      <c r="K514" s="67" t="s">
        <v>58</v>
      </c>
      <c r="L514" s="22" t="s">
        <v>70</v>
      </c>
      <c r="M514" s="67"/>
      <c r="N514" s="23"/>
      <c r="O514" s="23"/>
      <c r="P514" s="23"/>
      <c r="Q514" s="348"/>
      <c r="R514" s="56"/>
      <c r="S514" s="56"/>
      <c r="T514" s="419"/>
      <c r="U514" s="419"/>
      <c r="V514" s="419"/>
      <c r="W514" s="419"/>
      <c r="X514" s="4"/>
    </row>
    <row r="515" spans="1:24" ht="12.75">
      <c r="A515" s="104" t="s">
        <v>363</v>
      </c>
      <c r="B515" s="1"/>
      <c r="C515" s="1"/>
      <c r="D515" s="1">
        <v>3</v>
      </c>
      <c r="E515" s="1"/>
      <c r="F515" s="1"/>
      <c r="G515" s="1"/>
      <c r="H515" s="1"/>
      <c r="I515" s="1"/>
      <c r="J515" s="1">
        <v>810</v>
      </c>
      <c r="K515" s="105">
        <v>3</v>
      </c>
      <c r="L515" s="105" t="s">
        <v>3</v>
      </c>
      <c r="M515" s="105"/>
      <c r="N515" s="96">
        <f aca="true" t="shared" si="237" ref="N515:S515">N516+N519</f>
        <v>47087</v>
      </c>
      <c r="O515" s="96">
        <f>O516+O519</f>
        <v>50000</v>
      </c>
      <c r="P515" s="96">
        <f t="shared" si="237"/>
        <v>65000</v>
      </c>
      <c r="Q515" s="363">
        <f t="shared" si="237"/>
        <v>50000</v>
      </c>
      <c r="R515" s="96">
        <f>R516+R519</f>
        <v>105000</v>
      </c>
      <c r="S515" s="96">
        <f t="shared" si="237"/>
        <v>105000</v>
      </c>
      <c r="T515" s="436">
        <f>P515/N515</f>
        <v>1.3804234714464714</v>
      </c>
      <c r="U515" s="436">
        <f>Q515/P515</f>
        <v>0.7692307692307693</v>
      </c>
      <c r="V515" s="436">
        <f aca="true" t="shared" si="238" ref="V515:W522">R515/Q515</f>
        <v>2.1</v>
      </c>
      <c r="W515" s="436">
        <f t="shared" si="238"/>
        <v>1</v>
      </c>
      <c r="X515" s="4"/>
    </row>
    <row r="516" spans="1:24" ht="12.75">
      <c r="A516" s="104" t="s">
        <v>363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106">
        <v>32</v>
      </c>
      <c r="L516" s="107" t="s">
        <v>8</v>
      </c>
      <c r="M516" s="108"/>
      <c r="N516" s="109">
        <f>N517</f>
        <v>2087</v>
      </c>
      <c r="O516" s="109">
        <f aca="true" t="shared" si="239" ref="O516:S517">O517</f>
        <v>5000</v>
      </c>
      <c r="P516" s="109">
        <f t="shared" si="239"/>
        <v>20000</v>
      </c>
      <c r="Q516" s="363">
        <f t="shared" si="239"/>
        <v>5000</v>
      </c>
      <c r="R516" s="109">
        <f t="shared" si="239"/>
        <v>5000</v>
      </c>
      <c r="S516" s="109">
        <f t="shared" si="239"/>
        <v>5000</v>
      </c>
      <c r="T516" s="436">
        <f aca="true" t="shared" si="240" ref="T516:T521">P516/N516</f>
        <v>9.583133684714902</v>
      </c>
      <c r="U516" s="436">
        <f aca="true" t="shared" si="241" ref="U516:U521">Q516/P516</f>
        <v>0.25</v>
      </c>
      <c r="V516" s="436">
        <f t="shared" si="238"/>
        <v>1</v>
      </c>
      <c r="W516" s="436">
        <f t="shared" si="238"/>
        <v>1</v>
      </c>
      <c r="X516" s="4"/>
    </row>
    <row r="517" spans="1:24" ht="12.75">
      <c r="A517" s="104" t="s">
        <v>363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810</v>
      </c>
      <c r="K517" s="120">
        <v>323</v>
      </c>
      <c r="L517" s="120" t="s">
        <v>10</v>
      </c>
      <c r="M517" s="288"/>
      <c r="N517" s="286">
        <f>N518</f>
        <v>2087</v>
      </c>
      <c r="O517" s="286">
        <f t="shared" si="239"/>
        <v>5000</v>
      </c>
      <c r="P517" s="286">
        <f t="shared" si="239"/>
        <v>20000</v>
      </c>
      <c r="Q517" s="363">
        <f t="shared" si="239"/>
        <v>5000</v>
      </c>
      <c r="R517" s="286">
        <f t="shared" si="239"/>
        <v>5000</v>
      </c>
      <c r="S517" s="286">
        <f t="shared" si="239"/>
        <v>5000</v>
      </c>
      <c r="T517" s="436">
        <f t="shared" si="240"/>
        <v>9.583133684714902</v>
      </c>
      <c r="U517" s="436">
        <f t="shared" si="241"/>
        <v>0.25</v>
      </c>
      <c r="V517" s="436">
        <f t="shared" si="238"/>
        <v>1</v>
      </c>
      <c r="W517" s="436">
        <f t="shared" si="238"/>
        <v>1</v>
      </c>
      <c r="X517" s="4"/>
    </row>
    <row r="518" spans="1:24" ht="12.75">
      <c r="A518" s="104" t="s">
        <v>363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810</v>
      </c>
      <c r="K518" s="106">
        <v>3232</v>
      </c>
      <c r="L518" s="106" t="s">
        <v>125</v>
      </c>
      <c r="M518" s="110"/>
      <c r="N518" s="109">
        <v>2087</v>
      </c>
      <c r="O518" s="109">
        <v>5000</v>
      </c>
      <c r="P518" s="109">
        <v>20000</v>
      </c>
      <c r="Q518" s="363">
        <v>5000</v>
      </c>
      <c r="R518" s="109">
        <v>5000</v>
      </c>
      <c r="S518" s="109">
        <v>5000</v>
      </c>
      <c r="T518" s="436">
        <f t="shared" si="240"/>
        <v>9.583133684714902</v>
      </c>
      <c r="U518" s="436">
        <f t="shared" si="241"/>
        <v>0.25</v>
      </c>
      <c r="V518" s="436">
        <f t="shared" si="238"/>
        <v>1</v>
      </c>
      <c r="W518" s="436">
        <f t="shared" si="238"/>
        <v>1</v>
      </c>
      <c r="X518" s="4"/>
    </row>
    <row r="519" spans="1:24" ht="12.75">
      <c r="A519" s="104" t="s">
        <v>363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810</v>
      </c>
      <c r="K519" s="106">
        <v>38</v>
      </c>
      <c r="L519" s="106" t="s">
        <v>14</v>
      </c>
      <c r="M519" s="106"/>
      <c r="N519" s="109">
        <f>N520</f>
        <v>45000</v>
      </c>
      <c r="O519" s="109">
        <f aca="true" t="shared" si="242" ref="O519:S520">O520</f>
        <v>45000</v>
      </c>
      <c r="P519" s="109">
        <f t="shared" si="242"/>
        <v>45000</v>
      </c>
      <c r="Q519" s="363">
        <f t="shared" si="242"/>
        <v>45000</v>
      </c>
      <c r="R519" s="109">
        <f t="shared" si="242"/>
        <v>100000</v>
      </c>
      <c r="S519" s="109">
        <f t="shared" si="242"/>
        <v>100000</v>
      </c>
      <c r="T519" s="436">
        <f t="shared" si="240"/>
        <v>1</v>
      </c>
      <c r="U519" s="436">
        <f t="shared" si="241"/>
        <v>1</v>
      </c>
      <c r="V519" s="436">
        <f t="shared" si="238"/>
        <v>2.2222222222222223</v>
      </c>
      <c r="W519" s="436">
        <f t="shared" si="238"/>
        <v>1</v>
      </c>
      <c r="X519" s="4"/>
    </row>
    <row r="520" spans="1:24" ht="12.75">
      <c r="A520" s="104" t="s">
        <v>363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810</v>
      </c>
      <c r="K520" s="120">
        <v>381</v>
      </c>
      <c r="L520" s="283" t="s">
        <v>15</v>
      </c>
      <c r="M520" s="284"/>
      <c r="N520" s="286">
        <f>N521</f>
        <v>45000</v>
      </c>
      <c r="O520" s="286">
        <f t="shared" si="242"/>
        <v>45000</v>
      </c>
      <c r="P520" s="286">
        <f t="shared" si="242"/>
        <v>45000</v>
      </c>
      <c r="Q520" s="363">
        <f t="shared" si="242"/>
        <v>45000</v>
      </c>
      <c r="R520" s="286">
        <f t="shared" si="242"/>
        <v>100000</v>
      </c>
      <c r="S520" s="286">
        <f t="shared" si="242"/>
        <v>100000</v>
      </c>
      <c r="T520" s="436">
        <f t="shared" si="240"/>
        <v>1</v>
      </c>
      <c r="U520" s="436">
        <f t="shared" si="241"/>
        <v>1</v>
      </c>
      <c r="V520" s="436">
        <f t="shared" si="238"/>
        <v>2.2222222222222223</v>
      </c>
      <c r="W520" s="436">
        <f t="shared" si="238"/>
        <v>1</v>
      </c>
      <c r="X520" s="4"/>
    </row>
    <row r="521" spans="1:24" ht="13.5" thickBot="1">
      <c r="A521" s="104" t="s">
        <v>363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810</v>
      </c>
      <c r="K521" s="106">
        <v>3811</v>
      </c>
      <c r="L521" s="476" t="s">
        <v>364</v>
      </c>
      <c r="M521" s="475"/>
      <c r="N521" s="109">
        <v>45000</v>
      </c>
      <c r="O521" s="109">
        <v>45000</v>
      </c>
      <c r="P521" s="109">
        <v>45000</v>
      </c>
      <c r="Q521" s="363">
        <v>45000</v>
      </c>
      <c r="R521" s="109">
        <v>100000</v>
      </c>
      <c r="S521" s="109">
        <v>100000</v>
      </c>
      <c r="T521" s="436">
        <f t="shared" si="240"/>
        <v>1</v>
      </c>
      <c r="U521" s="436">
        <f t="shared" si="241"/>
        <v>1</v>
      </c>
      <c r="V521" s="436">
        <f t="shared" si="238"/>
        <v>2.2222222222222223</v>
      </c>
      <c r="W521" s="436">
        <f t="shared" si="238"/>
        <v>1</v>
      </c>
      <c r="X521" s="4"/>
    </row>
    <row r="522" spans="1:24" ht="12.75">
      <c r="A522" s="94"/>
      <c r="B522" s="13"/>
      <c r="C522" s="13"/>
      <c r="D522" s="13"/>
      <c r="E522" s="13"/>
      <c r="F522" s="13"/>
      <c r="G522" s="13"/>
      <c r="H522" s="13"/>
      <c r="I522" s="13"/>
      <c r="J522" s="13"/>
      <c r="K522" s="101"/>
      <c r="L522" s="101" t="s">
        <v>126</v>
      </c>
      <c r="M522" s="101"/>
      <c r="N522" s="102">
        <f aca="true" t="shared" si="243" ref="N522:S522">N515</f>
        <v>47087</v>
      </c>
      <c r="O522" s="102">
        <f>O515</f>
        <v>50000</v>
      </c>
      <c r="P522" s="102">
        <f t="shared" si="243"/>
        <v>65000</v>
      </c>
      <c r="Q522" s="362">
        <f t="shared" si="243"/>
        <v>50000</v>
      </c>
      <c r="R522" s="102">
        <f>R515</f>
        <v>105000</v>
      </c>
      <c r="S522" s="102">
        <f t="shared" si="243"/>
        <v>105000</v>
      </c>
      <c r="T522" s="435">
        <f>P522/N522</f>
        <v>1.3804234714464714</v>
      </c>
      <c r="U522" s="435">
        <f>Q522/P522</f>
        <v>0.7692307692307693</v>
      </c>
      <c r="V522" s="435">
        <f t="shared" si="238"/>
        <v>2.1</v>
      </c>
      <c r="W522" s="435">
        <f t="shared" si="238"/>
        <v>1</v>
      </c>
      <c r="X522" s="4"/>
    </row>
    <row r="523" spans="1:2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18"/>
      <c r="L523" s="118"/>
      <c r="M523" s="118"/>
      <c r="N523" s="115"/>
      <c r="O523" s="115"/>
      <c r="P523" s="115"/>
      <c r="Q523" s="367"/>
      <c r="R523" s="115"/>
      <c r="S523" s="115"/>
      <c r="T523" s="438"/>
      <c r="U523" s="438"/>
      <c r="V523" s="438"/>
      <c r="W523" s="438"/>
      <c r="X523" s="4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67" t="s">
        <v>556</v>
      </c>
      <c r="L524" s="24" t="s">
        <v>120</v>
      </c>
      <c r="M524" s="24"/>
      <c r="N524" s="56"/>
      <c r="O524" s="56"/>
      <c r="P524" s="56"/>
      <c r="Q524" s="348"/>
      <c r="R524" s="56"/>
      <c r="S524" s="56"/>
      <c r="T524" s="419"/>
      <c r="U524" s="419"/>
      <c r="V524" s="419"/>
      <c r="W524" s="419"/>
      <c r="X524" s="4"/>
    </row>
    <row r="525" spans="1:24" ht="12.75">
      <c r="A525" s="22" t="s">
        <v>366</v>
      </c>
      <c r="B525" s="10"/>
      <c r="C525" s="10"/>
      <c r="D525" s="10"/>
      <c r="E525" s="10"/>
      <c r="F525" s="10"/>
      <c r="G525" s="10"/>
      <c r="H525" s="10"/>
      <c r="I525" s="10"/>
      <c r="J525" s="10">
        <v>360</v>
      </c>
      <c r="K525" s="67" t="s">
        <v>58</v>
      </c>
      <c r="L525" s="10" t="s">
        <v>121</v>
      </c>
      <c r="M525" s="10"/>
      <c r="N525" s="23"/>
      <c r="O525" s="23"/>
      <c r="P525" s="23"/>
      <c r="Q525" s="348"/>
      <c r="R525" s="56"/>
      <c r="S525" s="56"/>
      <c r="T525" s="419"/>
      <c r="U525" s="419"/>
      <c r="V525" s="419"/>
      <c r="W525" s="419"/>
      <c r="X525" s="4"/>
    </row>
    <row r="526" spans="1:24" ht="12.75">
      <c r="A526" s="104" t="s">
        <v>367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360</v>
      </c>
      <c r="K526" s="105">
        <v>3</v>
      </c>
      <c r="L526" s="105" t="s">
        <v>3</v>
      </c>
      <c r="M526" s="105"/>
      <c r="N526" s="96">
        <f>N527</f>
        <v>0</v>
      </c>
      <c r="O526" s="27">
        <f aca="true" t="shared" si="244" ref="O526:S528">O527</f>
        <v>2000</v>
      </c>
      <c r="P526" s="96">
        <f t="shared" si="244"/>
        <v>2000</v>
      </c>
      <c r="Q526" s="363">
        <f t="shared" si="244"/>
        <v>2000</v>
      </c>
      <c r="R526" s="96">
        <f t="shared" si="244"/>
        <v>2000</v>
      </c>
      <c r="S526" s="96">
        <f t="shared" si="244"/>
        <v>2000</v>
      </c>
      <c r="T526" s="436" t="e">
        <f>P526/N526</f>
        <v>#DIV/0!</v>
      </c>
      <c r="U526" s="436">
        <f>Q526/P526</f>
        <v>1</v>
      </c>
      <c r="V526" s="436">
        <f aca="true" t="shared" si="245" ref="V526:W530">R526/Q526</f>
        <v>1</v>
      </c>
      <c r="W526" s="436">
        <f t="shared" si="245"/>
        <v>1</v>
      </c>
      <c r="X526" s="4"/>
    </row>
    <row r="527" spans="1:24" ht="12.75">
      <c r="A527" s="104" t="s">
        <v>367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360</v>
      </c>
      <c r="K527" s="106">
        <v>38</v>
      </c>
      <c r="L527" s="107" t="s">
        <v>14</v>
      </c>
      <c r="M527" s="108"/>
      <c r="N527" s="109">
        <f>N528</f>
        <v>0</v>
      </c>
      <c r="O527" s="35">
        <f t="shared" si="244"/>
        <v>2000</v>
      </c>
      <c r="P527" s="109">
        <f t="shared" si="244"/>
        <v>2000</v>
      </c>
      <c r="Q527" s="363">
        <f t="shared" si="244"/>
        <v>2000</v>
      </c>
      <c r="R527" s="109">
        <f t="shared" si="244"/>
        <v>2000</v>
      </c>
      <c r="S527" s="109">
        <f t="shared" si="244"/>
        <v>2000</v>
      </c>
      <c r="T527" s="436" t="e">
        <f>P527/N527</f>
        <v>#DIV/0!</v>
      </c>
      <c r="U527" s="436">
        <f>Q527/P527</f>
        <v>1</v>
      </c>
      <c r="V527" s="436">
        <f t="shared" si="245"/>
        <v>1</v>
      </c>
      <c r="W527" s="436">
        <f t="shared" si="245"/>
        <v>1</v>
      </c>
      <c r="X527" s="4"/>
    </row>
    <row r="528" spans="1:24" ht="12.75">
      <c r="A528" s="104" t="s">
        <v>367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360</v>
      </c>
      <c r="K528" s="295">
        <v>381</v>
      </c>
      <c r="L528" s="293" t="s">
        <v>15</v>
      </c>
      <c r="M528" s="299"/>
      <c r="N528" s="296">
        <f>N529</f>
        <v>0</v>
      </c>
      <c r="O528" s="300">
        <f t="shared" si="244"/>
        <v>2000</v>
      </c>
      <c r="P528" s="296">
        <f t="shared" si="244"/>
        <v>2000</v>
      </c>
      <c r="Q528" s="369">
        <f t="shared" si="244"/>
        <v>2000</v>
      </c>
      <c r="R528" s="286">
        <f t="shared" si="244"/>
        <v>2000</v>
      </c>
      <c r="S528" s="286">
        <f t="shared" si="244"/>
        <v>2000</v>
      </c>
      <c r="T528" s="436" t="e">
        <f>P528/N528</f>
        <v>#DIV/0!</v>
      </c>
      <c r="U528" s="436">
        <f>Q528/P528</f>
        <v>1</v>
      </c>
      <c r="V528" s="436">
        <f t="shared" si="245"/>
        <v>1</v>
      </c>
      <c r="W528" s="436">
        <f t="shared" si="245"/>
        <v>1</v>
      </c>
      <c r="X528" s="4"/>
    </row>
    <row r="529" spans="1:24" ht="13.5" thickBot="1">
      <c r="A529" s="104" t="s">
        <v>367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360</v>
      </c>
      <c r="K529" s="175">
        <v>3811</v>
      </c>
      <c r="L529" s="177" t="s">
        <v>101</v>
      </c>
      <c r="M529" s="176"/>
      <c r="N529" s="132">
        <v>0</v>
      </c>
      <c r="O529" s="131">
        <v>2000</v>
      </c>
      <c r="P529" s="132">
        <v>2000</v>
      </c>
      <c r="Q529" s="369">
        <v>2000</v>
      </c>
      <c r="R529" s="132">
        <v>2000</v>
      </c>
      <c r="S529" s="132">
        <v>2000</v>
      </c>
      <c r="T529" s="436" t="e">
        <f>P529/N529</f>
        <v>#DIV/0!</v>
      </c>
      <c r="U529" s="436">
        <f>Q529/P529</f>
        <v>1</v>
      </c>
      <c r="V529" s="436">
        <f t="shared" si="245"/>
        <v>1</v>
      </c>
      <c r="W529" s="436">
        <f t="shared" si="245"/>
        <v>1</v>
      </c>
      <c r="X529" s="4"/>
    </row>
    <row r="530" spans="1:24" ht="12.75">
      <c r="A530" s="94"/>
      <c r="B530" s="13"/>
      <c r="C530" s="13"/>
      <c r="D530" s="13"/>
      <c r="E530" s="13"/>
      <c r="F530" s="13"/>
      <c r="G530" s="13"/>
      <c r="H530" s="13"/>
      <c r="I530" s="13"/>
      <c r="J530" s="13"/>
      <c r="K530" s="101"/>
      <c r="L530" s="101" t="s">
        <v>126</v>
      </c>
      <c r="M530" s="101"/>
      <c r="N530" s="102">
        <f aca="true" t="shared" si="246" ref="N530:S530">N526</f>
        <v>0</v>
      </c>
      <c r="O530" s="102">
        <f>O526</f>
        <v>2000</v>
      </c>
      <c r="P530" s="102">
        <f t="shared" si="246"/>
        <v>2000</v>
      </c>
      <c r="Q530" s="362">
        <f t="shared" si="246"/>
        <v>2000</v>
      </c>
      <c r="R530" s="102">
        <f>R526</f>
        <v>2000</v>
      </c>
      <c r="S530" s="102">
        <f t="shared" si="246"/>
        <v>2000</v>
      </c>
      <c r="T530" s="435" t="e">
        <f>P530/N530</f>
        <v>#DIV/0!</v>
      </c>
      <c r="U530" s="435">
        <f>Q530/P530</f>
        <v>1</v>
      </c>
      <c r="V530" s="435">
        <f t="shared" si="245"/>
        <v>1</v>
      </c>
      <c r="W530" s="435">
        <f t="shared" si="245"/>
        <v>1</v>
      </c>
      <c r="X530" s="4"/>
    </row>
    <row r="531" spans="1:24" ht="12.75">
      <c r="A531" s="91"/>
      <c r="B531" s="1"/>
      <c r="C531" s="1"/>
      <c r="D531" s="1"/>
      <c r="E531" s="1"/>
      <c r="F531" s="1"/>
      <c r="G531" s="1"/>
      <c r="H531" s="1"/>
      <c r="I531" s="1"/>
      <c r="J531" s="1"/>
      <c r="K531" s="118"/>
      <c r="L531" s="118"/>
      <c r="M531" s="118"/>
      <c r="N531" s="115"/>
      <c r="O531" s="115"/>
      <c r="P531" s="115"/>
      <c r="Q531" s="367"/>
      <c r="R531" s="115"/>
      <c r="S531" s="115"/>
      <c r="T531" s="438"/>
      <c r="U531" s="438"/>
      <c r="V531" s="438"/>
      <c r="W531" s="438"/>
      <c r="X531" s="4"/>
    </row>
    <row r="532" spans="1:24" ht="12.7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9" t="s">
        <v>365</v>
      </c>
      <c r="L532" s="69" t="s">
        <v>368</v>
      </c>
      <c r="M532" s="69"/>
      <c r="N532" s="80"/>
      <c r="O532" s="80"/>
      <c r="P532" s="80"/>
      <c r="Q532" s="351"/>
      <c r="R532" s="80"/>
      <c r="S532" s="80"/>
      <c r="T532" s="429"/>
      <c r="U532" s="429"/>
      <c r="V532" s="429"/>
      <c r="W532" s="429"/>
      <c r="X532" s="4"/>
    </row>
    <row r="533" spans="1:24" ht="12.75">
      <c r="A533" s="22" t="s">
        <v>369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67" t="s">
        <v>28</v>
      </c>
      <c r="L533" s="22" t="s">
        <v>71</v>
      </c>
      <c r="M533" s="67"/>
      <c r="N533" s="162"/>
      <c r="O533" s="162"/>
      <c r="P533" s="162"/>
      <c r="Q533" s="348"/>
      <c r="R533" s="162"/>
      <c r="S533" s="162"/>
      <c r="T533" s="419"/>
      <c r="U533" s="419"/>
      <c r="V533" s="419"/>
      <c r="W533" s="419"/>
      <c r="X533" s="4"/>
    </row>
    <row r="534" spans="1:24" ht="12.75">
      <c r="A534" s="104" t="s">
        <v>371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1070</v>
      </c>
      <c r="K534" s="105">
        <v>3</v>
      </c>
      <c r="L534" s="105" t="s">
        <v>3</v>
      </c>
      <c r="M534" s="105"/>
      <c r="N534" s="96">
        <f>N535</f>
        <v>39050</v>
      </c>
      <c r="O534" s="96">
        <f aca="true" t="shared" si="247" ref="O534:S535">O535</f>
        <v>40000</v>
      </c>
      <c r="P534" s="96">
        <f t="shared" si="247"/>
        <v>90000</v>
      </c>
      <c r="Q534" s="363">
        <f t="shared" si="247"/>
        <v>60000</v>
      </c>
      <c r="R534" s="96">
        <f t="shared" si="247"/>
        <v>40000</v>
      </c>
      <c r="S534" s="96">
        <f t="shared" si="247"/>
        <v>40000</v>
      </c>
      <c r="T534" s="436">
        <f aca="true" t="shared" si="248" ref="T534:T539">P534/N534</f>
        <v>2.3047375160051216</v>
      </c>
      <c r="U534" s="436">
        <f aca="true" t="shared" si="249" ref="U534:U539">Q534/P534</f>
        <v>0.6666666666666666</v>
      </c>
      <c r="V534" s="436">
        <f aca="true" t="shared" si="250" ref="V534:W539">R534/Q534</f>
        <v>0.6666666666666666</v>
      </c>
      <c r="W534" s="436">
        <f t="shared" si="250"/>
        <v>1</v>
      </c>
      <c r="X534" s="4"/>
    </row>
    <row r="535" spans="1:24" ht="12.75">
      <c r="A535" s="104" t="s">
        <v>371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1070</v>
      </c>
      <c r="K535" s="106">
        <v>37</v>
      </c>
      <c r="L535" s="106" t="s">
        <v>34</v>
      </c>
      <c r="M535" s="106"/>
      <c r="N535" s="109">
        <f>N536</f>
        <v>39050</v>
      </c>
      <c r="O535" s="109">
        <f t="shared" si="247"/>
        <v>40000</v>
      </c>
      <c r="P535" s="109">
        <f t="shared" si="247"/>
        <v>90000</v>
      </c>
      <c r="Q535" s="363">
        <f t="shared" si="247"/>
        <v>60000</v>
      </c>
      <c r="R535" s="109">
        <f t="shared" si="247"/>
        <v>40000</v>
      </c>
      <c r="S535" s="109">
        <f t="shared" si="247"/>
        <v>40000</v>
      </c>
      <c r="T535" s="436">
        <f t="shared" si="248"/>
        <v>2.3047375160051216</v>
      </c>
      <c r="U535" s="436">
        <f t="shared" si="249"/>
        <v>0.6666666666666666</v>
      </c>
      <c r="V535" s="436">
        <f t="shared" si="250"/>
        <v>0.6666666666666666</v>
      </c>
      <c r="W535" s="436">
        <f t="shared" si="250"/>
        <v>1</v>
      </c>
      <c r="X535" s="4"/>
    </row>
    <row r="536" spans="1:24" ht="12.75">
      <c r="A536" s="104" t="s">
        <v>371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1070</v>
      </c>
      <c r="K536" s="120">
        <v>372</v>
      </c>
      <c r="L536" s="120" t="s">
        <v>38</v>
      </c>
      <c r="M536" s="120"/>
      <c r="N536" s="286">
        <f>N537</f>
        <v>39050</v>
      </c>
      <c r="O536" s="286">
        <f>O537+O538</f>
        <v>40000</v>
      </c>
      <c r="P536" s="96">
        <f>P537+P538</f>
        <v>90000</v>
      </c>
      <c r="Q536" s="363">
        <f>Q537+Q538</f>
        <v>60000</v>
      </c>
      <c r="R536" s="96">
        <f>R537+R538</f>
        <v>40000</v>
      </c>
      <c r="S536" s="96">
        <f>S537+S538</f>
        <v>40000</v>
      </c>
      <c r="T536" s="436">
        <f t="shared" si="248"/>
        <v>2.3047375160051216</v>
      </c>
      <c r="U536" s="436">
        <f t="shared" si="249"/>
        <v>0.6666666666666666</v>
      </c>
      <c r="V536" s="436">
        <f t="shared" si="250"/>
        <v>0.6666666666666666</v>
      </c>
      <c r="W536" s="436">
        <f t="shared" si="250"/>
        <v>1</v>
      </c>
      <c r="X536" s="82"/>
    </row>
    <row r="537" spans="1:24" ht="12.75">
      <c r="A537" s="104" t="s">
        <v>371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1070</v>
      </c>
      <c r="K537" s="175">
        <v>3721</v>
      </c>
      <c r="L537" s="175" t="s">
        <v>394</v>
      </c>
      <c r="M537" s="175"/>
      <c r="N537" s="132">
        <v>39050</v>
      </c>
      <c r="O537" s="132">
        <v>20000</v>
      </c>
      <c r="P537" s="132">
        <v>70000</v>
      </c>
      <c r="Q537" s="369">
        <v>40000</v>
      </c>
      <c r="R537" s="132">
        <v>20000</v>
      </c>
      <c r="S537" s="132">
        <v>20000</v>
      </c>
      <c r="T537" s="436">
        <f t="shared" si="248"/>
        <v>1.792573623559539</v>
      </c>
      <c r="U537" s="436">
        <f t="shared" si="249"/>
        <v>0.5714285714285714</v>
      </c>
      <c r="V537" s="436">
        <f t="shared" si="250"/>
        <v>0.5</v>
      </c>
      <c r="W537" s="436">
        <f t="shared" si="250"/>
        <v>1</v>
      </c>
      <c r="X537" s="82"/>
    </row>
    <row r="538" spans="1:24" ht="13.5" thickBot="1">
      <c r="A538" s="104" t="s">
        <v>371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1070</v>
      </c>
      <c r="K538" s="175">
        <v>3721</v>
      </c>
      <c r="L538" s="175" t="s">
        <v>528</v>
      </c>
      <c r="M538" s="175"/>
      <c r="N538" s="132">
        <v>0</v>
      </c>
      <c r="O538" s="132">
        <v>20000</v>
      </c>
      <c r="P538" s="132">
        <v>20000</v>
      </c>
      <c r="Q538" s="369">
        <v>20000</v>
      </c>
      <c r="R538" s="132">
        <v>20000</v>
      </c>
      <c r="S538" s="132">
        <v>20000</v>
      </c>
      <c r="T538" s="436" t="e">
        <f t="shared" si="248"/>
        <v>#DIV/0!</v>
      </c>
      <c r="U538" s="436">
        <f t="shared" si="249"/>
        <v>1</v>
      </c>
      <c r="V538" s="436">
        <f t="shared" si="250"/>
        <v>1</v>
      </c>
      <c r="W538" s="436">
        <f t="shared" si="250"/>
        <v>1</v>
      </c>
      <c r="X538" s="82"/>
    </row>
    <row r="539" spans="1:24" ht="12.75">
      <c r="A539" s="94"/>
      <c r="B539" s="13"/>
      <c r="C539" s="13"/>
      <c r="D539" s="13"/>
      <c r="E539" s="13"/>
      <c r="F539" s="13"/>
      <c r="G539" s="13"/>
      <c r="H539" s="13"/>
      <c r="I539" s="13"/>
      <c r="J539" s="13"/>
      <c r="K539" s="101"/>
      <c r="L539" s="101" t="s">
        <v>126</v>
      </c>
      <c r="M539" s="101"/>
      <c r="N539" s="102">
        <f aca="true" t="shared" si="251" ref="N539:S539">N534</f>
        <v>39050</v>
      </c>
      <c r="O539" s="102">
        <f>O534</f>
        <v>40000</v>
      </c>
      <c r="P539" s="102">
        <f t="shared" si="251"/>
        <v>90000</v>
      </c>
      <c r="Q539" s="362">
        <f t="shared" si="251"/>
        <v>60000</v>
      </c>
      <c r="R539" s="102">
        <f>R534</f>
        <v>40000</v>
      </c>
      <c r="S539" s="102">
        <f t="shared" si="251"/>
        <v>40000</v>
      </c>
      <c r="T539" s="435">
        <f t="shared" si="248"/>
        <v>2.3047375160051216</v>
      </c>
      <c r="U539" s="435">
        <f t="shared" si="249"/>
        <v>0.6666666666666666</v>
      </c>
      <c r="V539" s="435">
        <f t="shared" si="250"/>
        <v>0.6666666666666666</v>
      </c>
      <c r="W539" s="435">
        <f t="shared" si="250"/>
        <v>1</v>
      </c>
      <c r="X539" s="4"/>
    </row>
    <row r="540" spans="1:24" ht="12.75">
      <c r="A540" s="91"/>
      <c r="B540" s="1"/>
      <c r="C540" s="1"/>
      <c r="D540" s="1"/>
      <c r="E540" s="1"/>
      <c r="F540" s="1"/>
      <c r="G540" s="1"/>
      <c r="H540" s="1"/>
      <c r="I540" s="1"/>
      <c r="J540" s="1"/>
      <c r="K540" s="118"/>
      <c r="L540" s="118"/>
      <c r="M540" s="118"/>
      <c r="N540" s="115"/>
      <c r="O540" s="115"/>
      <c r="P540" s="115"/>
      <c r="Q540" s="367"/>
      <c r="R540" s="115"/>
      <c r="S540" s="115"/>
      <c r="T540" s="438"/>
      <c r="U540" s="438"/>
      <c r="V540" s="438"/>
      <c r="W540" s="438"/>
      <c r="X540" s="4"/>
    </row>
    <row r="541" spans="1:24" ht="12.75">
      <c r="A541" s="22" t="s">
        <v>372</v>
      </c>
      <c r="B541" s="10"/>
      <c r="C541" s="10"/>
      <c r="D541" s="10"/>
      <c r="E541" s="10"/>
      <c r="F541" s="10"/>
      <c r="G541" s="10"/>
      <c r="H541" s="10"/>
      <c r="I541" s="10"/>
      <c r="J541" s="134" t="s">
        <v>138</v>
      </c>
      <c r="K541" s="67" t="s">
        <v>28</v>
      </c>
      <c r="L541" s="22" t="s">
        <v>603</v>
      </c>
      <c r="M541" s="67"/>
      <c r="N541" s="23"/>
      <c r="O541" s="23"/>
      <c r="P541" s="23"/>
      <c r="Q541" s="348"/>
      <c r="R541" s="56"/>
      <c r="S541" s="56"/>
      <c r="T541" s="419"/>
      <c r="U541" s="419"/>
      <c r="V541" s="419"/>
      <c r="W541" s="419"/>
      <c r="X541" s="4"/>
    </row>
    <row r="542" spans="1:24" ht="12.75">
      <c r="A542" s="21" t="s">
        <v>372</v>
      </c>
      <c r="B542" s="1"/>
      <c r="C542" s="1"/>
      <c r="D542" s="1">
        <v>3</v>
      </c>
      <c r="E542" s="1"/>
      <c r="F542" s="1"/>
      <c r="G542" s="1"/>
      <c r="H542" s="1"/>
      <c r="I542" s="1"/>
      <c r="J542" s="133" t="s">
        <v>138</v>
      </c>
      <c r="K542" s="105">
        <v>3</v>
      </c>
      <c r="L542" s="105" t="s">
        <v>3</v>
      </c>
      <c r="M542" s="105"/>
      <c r="N542" s="26">
        <f>N543</f>
        <v>487350</v>
      </c>
      <c r="O542" s="26">
        <f aca="true" t="shared" si="252" ref="O542:S544">O543</f>
        <v>500000</v>
      </c>
      <c r="P542" s="26">
        <f t="shared" si="252"/>
        <v>500000</v>
      </c>
      <c r="Q542" s="342">
        <f t="shared" si="252"/>
        <v>500000</v>
      </c>
      <c r="R542" s="26">
        <f t="shared" si="252"/>
        <v>540000</v>
      </c>
      <c r="S542" s="26">
        <f t="shared" si="252"/>
        <v>540000</v>
      </c>
      <c r="T542" s="423">
        <f>P542/N542</f>
        <v>1.0259567046270648</v>
      </c>
      <c r="U542" s="423">
        <f>Q542/P542</f>
        <v>1</v>
      </c>
      <c r="V542" s="423">
        <f aca="true" t="shared" si="253" ref="V542:W546">R542/Q542</f>
        <v>1.08</v>
      </c>
      <c r="W542" s="423">
        <f t="shared" si="253"/>
        <v>1</v>
      </c>
      <c r="X542" s="4"/>
    </row>
    <row r="543" spans="1:24" ht="12.75">
      <c r="A543" s="21" t="s">
        <v>372</v>
      </c>
      <c r="B543" s="1"/>
      <c r="C543" s="1"/>
      <c r="D543" s="1">
        <v>3</v>
      </c>
      <c r="E543" s="1"/>
      <c r="F543" s="1"/>
      <c r="G543" s="1"/>
      <c r="H543" s="1"/>
      <c r="I543" s="1"/>
      <c r="J543" s="133" t="s">
        <v>138</v>
      </c>
      <c r="K543" s="106">
        <v>37</v>
      </c>
      <c r="L543" s="106" t="s">
        <v>34</v>
      </c>
      <c r="M543" s="106"/>
      <c r="N543" s="34">
        <f>N544</f>
        <v>487350</v>
      </c>
      <c r="O543" s="34">
        <f t="shared" si="252"/>
        <v>500000</v>
      </c>
      <c r="P543" s="34">
        <f t="shared" si="252"/>
        <v>500000</v>
      </c>
      <c r="Q543" s="342">
        <f t="shared" si="252"/>
        <v>500000</v>
      </c>
      <c r="R543" s="34">
        <f t="shared" si="252"/>
        <v>540000</v>
      </c>
      <c r="S543" s="34">
        <f t="shared" si="252"/>
        <v>540000</v>
      </c>
      <c r="T543" s="423">
        <f>P543/N543</f>
        <v>1.0259567046270648</v>
      </c>
      <c r="U543" s="423">
        <f>Q543/P543</f>
        <v>1</v>
      </c>
      <c r="V543" s="423">
        <f t="shared" si="253"/>
        <v>1.08</v>
      </c>
      <c r="W543" s="423">
        <f t="shared" si="253"/>
        <v>1</v>
      </c>
      <c r="X543" s="4"/>
    </row>
    <row r="544" spans="1:24" ht="12.75">
      <c r="A544" s="21" t="s">
        <v>372</v>
      </c>
      <c r="B544" s="1"/>
      <c r="C544" s="1"/>
      <c r="D544" s="1">
        <v>3</v>
      </c>
      <c r="E544" s="1"/>
      <c r="F544" s="1"/>
      <c r="G544" s="1"/>
      <c r="H544" s="1"/>
      <c r="I544" s="1"/>
      <c r="J544" s="133" t="s">
        <v>138</v>
      </c>
      <c r="K544" s="121">
        <v>372</v>
      </c>
      <c r="L544" s="121" t="s">
        <v>38</v>
      </c>
      <c r="M544" s="121"/>
      <c r="N544" s="34">
        <f>N545</f>
        <v>487350</v>
      </c>
      <c r="O544" s="34">
        <f t="shared" si="252"/>
        <v>500000</v>
      </c>
      <c r="P544" s="34">
        <f t="shared" si="252"/>
        <v>500000</v>
      </c>
      <c r="Q544" s="342">
        <f t="shared" si="252"/>
        <v>500000</v>
      </c>
      <c r="R544" s="34">
        <f t="shared" si="252"/>
        <v>540000</v>
      </c>
      <c r="S544" s="34">
        <f t="shared" si="252"/>
        <v>540000</v>
      </c>
      <c r="T544" s="423">
        <f>P544/N544</f>
        <v>1.0259567046270648</v>
      </c>
      <c r="U544" s="423">
        <f>Q544/P544</f>
        <v>1</v>
      </c>
      <c r="V544" s="423">
        <f t="shared" si="253"/>
        <v>1.08</v>
      </c>
      <c r="W544" s="423">
        <f t="shared" si="253"/>
        <v>1</v>
      </c>
      <c r="X544" s="4"/>
    </row>
    <row r="545" spans="1:24" ht="13.5" thickBot="1">
      <c r="A545" s="21" t="s">
        <v>372</v>
      </c>
      <c r="B545" s="1"/>
      <c r="C545" s="1"/>
      <c r="D545" s="1">
        <v>3</v>
      </c>
      <c r="E545" s="1"/>
      <c r="F545" s="1"/>
      <c r="G545" s="1"/>
      <c r="H545" s="1"/>
      <c r="I545" s="1"/>
      <c r="J545" s="133" t="s">
        <v>138</v>
      </c>
      <c r="K545" s="175">
        <v>3721</v>
      </c>
      <c r="L545" s="476" t="s">
        <v>394</v>
      </c>
      <c r="M545" s="477"/>
      <c r="N545" s="178">
        <v>487350</v>
      </c>
      <c r="O545" s="178">
        <v>500000</v>
      </c>
      <c r="P545" s="178">
        <v>500000</v>
      </c>
      <c r="Q545" s="368">
        <v>500000</v>
      </c>
      <c r="R545" s="178">
        <v>540000</v>
      </c>
      <c r="S545" s="178">
        <v>540000</v>
      </c>
      <c r="T545" s="423">
        <f>P545/N545</f>
        <v>1.0259567046270648</v>
      </c>
      <c r="U545" s="423">
        <f>Q545/P545</f>
        <v>1</v>
      </c>
      <c r="V545" s="423">
        <f t="shared" si="253"/>
        <v>1.08</v>
      </c>
      <c r="W545" s="423">
        <f t="shared" si="253"/>
        <v>1</v>
      </c>
      <c r="X545" s="4"/>
    </row>
    <row r="546" spans="1:24" ht="12.75">
      <c r="A546" s="94"/>
      <c r="B546" s="13"/>
      <c r="C546" s="13"/>
      <c r="D546" s="13"/>
      <c r="E546" s="13"/>
      <c r="F546" s="13"/>
      <c r="G546" s="13"/>
      <c r="H546" s="13"/>
      <c r="I546" s="13"/>
      <c r="J546" s="13"/>
      <c r="K546" s="101"/>
      <c r="L546" s="101" t="s">
        <v>126</v>
      </c>
      <c r="M546" s="101"/>
      <c r="N546" s="102">
        <f aca="true" t="shared" si="254" ref="N546:S546">N542</f>
        <v>487350</v>
      </c>
      <c r="O546" s="102">
        <f>O542</f>
        <v>500000</v>
      </c>
      <c r="P546" s="102">
        <f t="shared" si="254"/>
        <v>500000</v>
      </c>
      <c r="Q546" s="362">
        <f t="shared" si="254"/>
        <v>500000</v>
      </c>
      <c r="R546" s="102">
        <f>R542</f>
        <v>540000</v>
      </c>
      <c r="S546" s="102">
        <f t="shared" si="254"/>
        <v>540000</v>
      </c>
      <c r="T546" s="435">
        <f>P546/N546</f>
        <v>1.0259567046270648</v>
      </c>
      <c r="U546" s="435">
        <f>Q546/P546</f>
        <v>1</v>
      </c>
      <c r="V546" s="435">
        <f t="shared" si="253"/>
        <v>1.08</v>
      </c>
      <c r="W546" s="435">
        <f t="shared" si="253"/>
        <v>1</v>
      </c>
      <c r="X546" s="4"/>
    </row>
    <row r="547" spans="1:24" ht="12.75">
      <c r="A547" s="117"/>
      <c r="B547" s="4"/>
      <c r="C547" s="4"/>
      <c r="D547" s="4"/>
      <c r="E547" s="4"/>
      <c r="F547" s="4"/>
      <c r="G547" s="4"/>
      <c r="H547" s="4"/>
      <c r="I547" s="4"/>
      <c r="J547" s="4"/>
      <c r="K547" s="49"/>
      <c r="L547" s="49"/>
      <c r="M547" s="49"/>
      <c r="N547" s="50"/>
      <c r="O547" s="50"/>
      <c r="P547" s="50"/>
      <c r="Q547" s="347"/>
      <c r="R547" s="50"/>
      <c r="S547" s="50"/>
      <c r="T547" s="426"/>
      <c r="U547" s="426"/>
      <c r="V547" s="426"/>
      <c r="W547" s="426"/>
      <c r="X547" s="4"/>
    </row>
    <row r="548" spans="1:24" ht="12.75">
      <c r="A548" s="22" t="s">
        <v>374</v>
      </c>
      <c r="B548" s="10"/>
      <c r="C548" s="10"/>
      <c r="D548" s="10"/>
      <c r="E548" s="10"/>
      <c r="F548" s="10"/>
      <c r="G548" s="10"/>
      <c r="H548" s="10"/>
      <c r="I548" s="10"/>
      <c r="J548" s="10">
        <v>1012</v>
      </c>
      <c r="K548" s="67" t="s">
        <v>28</v>
      </c>
      <c r="L548" s="485" t="s">
        <v>373</v>
      </c>
      <c r="M548" s="485"/>
      <c r="N548" s="23"/>
      <c r="O548" s="23"/>
      <c r="P548" s="23"/>
      <c r="Q548" s="348"/>
      <c r="R548" s="56"/>
      <c r="S548" s="56"/>
      <c r="T548" s="419"/>
      <c r="U548" s="419"/>
      <c r="V548" s="419"/>
      <c r="W548" s="419"/>
      <c r="X548" s="4"/>
    </row>
    <row r="549" spans="1:24" ht="12.75">
      <c r="A549" s="104" t="s">
        <v>374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05">
        <v>3</v>
      </c>
      <c r="L549" s="105" t="s">
        <v>3</v>
      </c>
      <c r="M549" s="105"/>
      <c r="N549" s="96">
        <f aca="true" t="shared" si="255" ref="N549:S549">N550+N556+N567</f>
        <v>279089</v>
      </c>
      <c r="O549" s="96">
        <f>O550+O556+O567</f>
        <v>50000</v>
      </c>
      <c r="P549" s="96">
        <f>P550+P556+P567</f>
        <v>207800</v>
      </c>
      <c r="Q549" s="363">
        <f t="shared" si="255"/>
        <v>93000</v>
      </c>
      <c r="R549" s="96">
        <f>R550+R556+R567</f>
        <v>93000</v>
      </c>
      <c r="S549" s="96">
        <f t="shared" si="255"/>
        <v>93000</v>
      </c>
      <c r="T549" s="436">
        <f>P549/N549</f>
        <v>0.7445653537043738</v>
      </c>
      <c r="U549" s="436">
        <f>Q549/P549</f>
        <v>0.4475457170356112</v>
      </c>
      <c r="V549" s="436">
        <f aca="true" t="shared" si="256" ref="V549:W564">R549/Q549</f>
        <v>1</v>
      </c>
      <c r="W549" s="436">
        <f t="shared" si="256"/>
        <v>1</v>
      </c>
      <c r="X549" s="4"/>
    </row>
    <row r="550" spans="1:24" ht="12.75">
      <c r="A550" s="104" t="s">
        <v>374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06">
        <v>31</v>
      </c>
      <c r="L550" s="106" t="s">
        <v>5</v>
      </c>
      <c r="M550" s="106"/>
      <c r="N550" s="109">
        <f aca="true" t="shared" si="257" ref="N550:S550">N551+N553</f>
        <v>228510</v>
      </c>
      <c r="O550" s="109">
        <f>O551+O553</f>
        <v>50000</v>
      </c>
      <c r="P550" s="109">
        <f t="shared" si="257"/>
        <v>117000</v>
      </c>
      <c r="Q550" s="363">
        <f t="shared" si="257"/>
        <v>88500</v>
      </c>
      <c r="R550" s="109">
        <f>R551+R553</f>
        <v>88500</v>
      </c>
      <c r="S550" s="109">
        <f t="shared" si="257"/>
        <v>88500</v>
      </c>
      <c r="T550" s="436">
        <f aca="true" t="shared" si="258" ref="T550:T574">P550/N550</f>
        <v>0.5120126033871603</v>
      </c>
      <c r="U550" s="436">
        <f aca="true" t="shared" si="259" ref="U550:U574">Q550/P550</f>
        <v>0.7564102564102564</v>
      </c>
      <c r="V550" s="436">
        <f t="shared" si="256"/>
        <v>1</v>
      </c>
      <c r="W550" s="436">
        <f t="shared" si="256"/>
        <v>1</v>
      </c>
      <c r="X550" s="4"/>
    </row>
    <row r="551" spans="1:24" ht="12.75">
      <c r="A551" s="104" t="s">
        <v>374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20">
        <v>311</v>
      </c>
      <c r="L551" s="293" t="s">
        <v>398</v>
      </c>
      <c r="M551" s="294"/>
      <c r="N551" s="286">
        <f aca="true" t="shared" si="260" ref="N551:S551">N552</f>
        <v>194974</v>
      </c>
      <c r="O551" s="286">
        <f t="shared" si="260"/>
        <v>50000</v>
      </c>
      <c r="P551" s="286">
        <f t="shared" si="260"/>
        <v>99900</v>
      </c>
      <c r="Q551" s="363">
        <f t="shared" si="260"/>
        <v>75000</v>
      </c>
      <c r="R551" s="286">
        <f t="shared" si="260"/>
        <v>75000</v>
      </c>
      <c r="S551" s="286">
        <f t="shared" si="260"/>
        <v>75000</v>
      </c>
      <c r="T551" s="436">
        <f t="shared" si="258"/>
        <v>0.5123760091089068</v>
      </c>
      <c r="U551" s="436">
        <f t="shared" si="259"/>
        <v>0.7507507507507507</v>
      </c>
      <c r="V551" s="436">
        <f t="shared" si="256"/>
        <v>1</v>
      </c>
      <c r="W551" s="436">
        <f t="shared" si="256"/>
        <v>1</v>
      </c>
      <c r="X551" s="4"/>
    </row>
    <row r="552" spans="1:24" ht="12.75">
      <c r="A552" s="104" t="s">
        <v>374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6">
        <v>3111</v>
      </c>
      <c r="L552" s="107" t="s">
        <v>80</v>
      </c>
      <c r="M552" s="108"/>
      <c r="N552" s="109">
        <v>194974</v>
      </c>
      <c r="O552" s="109">
        <v>50000</v>
      </c>
      <c r="P552" s="109">
        <v>99900</v>
      </c>
      <c r="Q552" s="363">
        <v>75000</v>
      </c>
      <c r="R552" s="109">
        <v>75000</v>
      </c>
      <c r="S552" s="109">
        <v>75000</v>
      </c>
      <c r="T552" s="436">
        <f t="shared" si="258"/>
        <v>0.5123760091089068</v>
      </c>
      <c r="U552" s="436">
        <f t="shared" si="259"/>
        <v>0.7507507507507507</v>
      </c>
      <c r="V552" s="436">
        <f t="shared" si="256"/>
        <v>1</v>
      </c>
      <c r="W552" s="436">
        <f t="shared" si="256"/>
        <v>1</v>
      </c>
      <c r="X552" s="4"/>
    </row>
    <row r="553" spans="1:24" ht="12.75">
      <c r="A553" s="104" t="s">
        <v>374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20">
        <v>313</v>
      </c>
      <c r="L553" s="293" t="s">
        <v>7</v>
      </c>
      <c r="M553" s="294"/>
      <c r="N553" s="286">
        <f aca="true" t="shared" si="261" ref="N553:S553">N554+N555</f>
        <v>33536</v>
      </c>
      <c r="O553" s="286">
        <f>O554+O555</f>
        <v>0</v>
      </c>
      <c r="P553" s="286">
        <f t="shared" si="261"/>
        <v>17100</v>
      </c>
      <c r="Q553" s="363">
        <f t="shared" si="261"/>
        <v>13500</v>
      </c>
      <c r="R553" s="286">
        <f>R554+R555</f>
        <v>13500</v>
      </c>
      <c r="S553" s="286">
        <f t="shared" si="261"/>
        <v>13500</v>
      </c>
      <c r="T553" s="436">
        <f t="shared" si="258"/>
        <v>0.5098998091603053</v>
      </c>
      <c r="U553" s="436">
        <f t="shared" si="259"/>
        <v>0.7894736842105263</v>
      </c>
      <c r="V553" s="436">
        <f t="shared" si="256"/>
        <v>1</v>
      </c>
      <c r="W553" s="436">
        <f t="shared" si="256"/>
        <v>1</v>
      </c>
      <c r="X553" s="4"/>
    </row>
    <row r="554" spans="1:24" ht="12.75">
      <c r="A554" s="104" t="s">
        <v>374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06">
        <v>3132</v>
      </c>
      <c r="L554" s="107" t="s">
        <v>310</v>
      </c>
      <c r="M554" s="108"/>
      <c r="N554" s="109">
        <v>30221</v>
      </c>
      <c r="O554" s="109">
        <v>0</v>
      </c>
      <c r="P554" s="109">
        <v>15400</v>
      </c>
      <c r="Q554" s="363">
        <v>12000</v>
      </c>
      <c r="R554" s="109">
        <v>12000</v>
      </c>
      <c r="S554" s="109">
        <v>12000</v>
      </c>
      <c r="T554" s="436">
        <f t="shared" si="258"/>
        <v>0.5095794315211277</v>
      </c>
      <c r="U554" s="436">
        <f t="shared" si="259"/>
        <v>0.7792207792207793</v>
      </c>
      <c r="V554" s="436">
        <f t="shared" si="256"/>
        <v>1</v>
      </c>
      <c r="W554" s="436">
        <f t="shared" si="256"/>
        <v>1</v>
      </c>
      <c r="X554" s="4"/>
    </row>
    <row r="555" spans="1:24" ht="12.75">
      <c r="A555" s="104" t="s">
        <v>374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06">
        <v>3133</v>
      </c>
      <c r="L555" s="179" t="s">
        <v>399</v>
      </c>
      <c r="M555" s="108"/>
      <c r="N555" s="109">
        <v>3315</v>
      </c>
      <c r="O555" s="109">
        <v>0</v>
      </c>
      <c r="P555" s="109">
        <v>1700</v>
      </c>
      <c r="Q555" s="363">
        <v>1500</v>
      </c>
      <c r="R555" s="109">
        <v>1500</v>
      </c>
      <c r="S555" s="109">
        <v>1500</v>
      </c>
      <c r="T555" s="436">
        <f t="shared" si="258"/>
        <v>0.5128205128205128</v>
      </c>
      <c r="U555" s="436">
        <f t="shared" si="259"/>
        <v>0.8823529411764706</v>
      </c>
      <c r="V555" s="436">
        <f t="shared" si="256"/>
        <v>1</v>
      </c>
      <c r="W555" s="436">
        <f t="shared" si="256"/>
        <v>1</v>
      </c>
      <c r="X555" s="4"/>
    </row>
    <row r="556" spans="1:24" ht="12.75">
      <c r="A556" s="104" t="s">
        <v>374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6">
        <v>32</v>
      </c>
      <c r="L556" s="107" t="s">
        <v>8</v>
      </c>
      <c r="M556" s="108"/>
      <c r="N556" s="109">
        <f aca="true" t="shared" si="262" ref="N556:S556">N557+N559+N563</f>
        <v>35573</v>
      </c>
      <c r="O556" s="109">
        <f>O557+O559+O563</f>
        <v>0</v>
      </c>
      <c r="P556" s="109">
        <f>P557+P559+P563</f>
        <v>2000</v>
      </c>
      <c r="Q556" s="363">
        <f t="shared" si="262"/>
        <v>4500</v>
      </c>
      <c r="R556" s="109">
        <f>R557+R559+R563</f>
        <v>4500</v>
      </c>
      <c r="S556" s="109">
        <f t="shared" si="262"/>
        <v>4500</v>
      </c>
      <c r="T556" s="436">
        <f t="shared" si="258"/>
        <v>0.05622241587721025</v>
      </c>
      <c r="U556" s="436">
        <f t="shared" si="259"/>
        <v>2.25</v>
      </c>
      <c r="V556" s="436">
        <f t="shared" si="256"/>
        <v>1</v>
      </c>
      <c r="W556" s="436">
        <f t="shared" si="256"/>
        <v>1</v>
      </c>
      <c r="X556" s="4"/>
    </row>
    <row r="557" spans="1:24" ht="12.75">
      <c r="A557" s="104" t="s">
        <v>374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20">
        <v>321</v>
      </c>
      <c r="L557" s="293" t="s">
        <v>9</v>
      </c>
      <c r="M557" s="294"/>
      <c r="N557" s="286">
        <f aca="true" t="shared" si="263" ref="N557:S557">N558</f>
        <v>6651</v>
      </c>
      <c r="O557" s="286">
        <f t="shared" si="263"/>
        <v>0</v>
      </c>
      <c r="P557" s="286">
        <f t="shared" si="263"/>
        <v>0</v>
      </c>
      <c r="Q557" s="363">
        <f t="shared" si="263"/>
        <v>0</v>
      </c>
      <c r="R557" s="286">
        <f t="shared" si="263"/>
        <v>0</v>
      </c>
      <c r="S557" s="286">
        <f t="shared" si="263"/>
        <v>0</v>
      </c>
      <c r="T557" s="436">
        <f t="shared" si="258"/>
        <v>0</v>
      </c>
      <c r="U557" s="436" t="e">
        <f t="shared" si="259"/>
        <v>#DIV/0!</v>
      </c>
      <c r="V557" s="436" t="e">
        <f t="shared" si="256"/>
        <v>#DIV/0!</v>
      </c>
      <c r="W557" s="436" t="e">
        <f t="shared" si="256"/>
        <v>#DIV/0!</v>
      </c>
      <c r="X557" s="4"/>
    </row>
    <row r="558" spans="1:24" ht="12.75">
      <c r="A558" s="104" t="s">
        <v>374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06">
        <v>3212</v>
      </c>
      <c r="L558" s="107" t="s">
        <v>82</v>
      </c>
      <c r="M558" s="108"/>
      <c r="N558" s="109">
        <v>6651</v>
      </c>
      <c r="O558" s="109">
        <v>0</v>
      </c>
      <c r="P558" s="109">
        <v>0</v>
      </c>
      <c r="Q558" s="363">
        <v>0</v>
      </c>
      <c r="R558" s="109">
        <v>0</v>
      </c>
      <c r="S558" s="109">
        <v>0</v>
      </c>
      <c r="T558" s="436">
        <f t="shared" si="258"/>
        <v>0</v>
      </c>
      <c r="U558" s="436" t="e">
        <f t="shared" si="259"/>
        <v>#DIV/0!</v>
      </c>
      <c r="V558" s="436" t="e">
        <f t="shared" si="256"/>
        <v>#DIV/0!</v>
      </c>
      <c r="W558" s="436" t="e">
        <f t="shared" si="256"/>
        <v>#DIV/0!</v>
      </c>
      <c r="X558" s="4"/>
    </row>
    <row r="559" spans="1:24" ht="12.75">
      <c r="A559" s="104" t="s">
        <v>374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20">
        <v>322</v>
      </c>
      <c r="L559" s="293" t="s">
        <v>29</v>
      </c>
      <c r="M559" s="294"/>
      <c r="N559" s="286">
        <f aca="true" t="shared" si="264" ref="N559:S559">N560+N561+N562</f>
        <v>8071</v>
      </c>
      <c r="O559" s="286">
        <f>O560+O561+O562</f>
        <v>0</v>
      </c>
      <c r="P559" s="286">
        <f t="shared" si="264"/>
        <v>2000</v>
      </c>
      <c r="Q559" s="363">
        <f t="shared" si="264"/>
        <v>4500</v>
      </c>
      <c r="R559" s="286">
        <f>R560+R561+R562</f>
        <v>4500</v>
      </c>
      <c r="S559" s="286">
        <f t="shared" si="264"/>
        <v>4500</v>
      </c>
      <c r="T559" s="436">
        <f t="shared" si="258"/>
        <v>0.24780076818238136</v>
      </c>
      <c r="U559" s="436">
        <f t="shared" si="259"/>
        <v>2.25</v>
      </c>
      <c r="V559" s="436">
        <f t="shared" si="256"/>
        <v>1</v>
      </c>
      <c r="W559" s="436">
        <f t="shared" si="256"/>
        <v>1</v>
      </c>
      <c r="X559" s="4"/>
    </row>
    <row r="560" spans="1:24" ht="12.75">
      <c r="A560" s="104" t="s">
        <v>374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6">
        <v>3221</v>
      </c>
      <c r="L560" s="107" t="s">
        <v>84</v>
      </c>
      <c r="M560" s="108"/>
      <c r="N560" s="109">
        <v>2193</v>
      </c>
      <c r="O560" s="109">
        <v>0</v>
      </c>
      <c r="P560" s="109">
        <v>1000</v>
      </c>
      <c r="Q560" s="363">
        <v>3000</v>
      </c>
      <c r="R560" s="109">
        <v>3000</v>
      </c>
      <c r="S560" s="109">
        <v>3000</v>
      </c>
      <c r="T560" s="436">
        <f t="shared" si="258"/>
        <v>0.45599635202918376</v>
      </c>
      <c r="U560" s="436">
        <f t="shared" si="259"/>
        <v>3</v>
      </c>
      <c r="V560" s="436">
        <f t="shared" si="256"/>
        <v>1</v>
      </c>
      <c r="W560" s="436">
        <f t="shared" si="256"/>
        <v>1</v>
      </c>
      <c r="X560" s="4"/>
    </row>
    <row r="561" spans="1:24" ht="12.75">
      <c r="A561" s="104" t="s">
        <v>374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06">
        <v>3223</v>
      </c>
      <c r="L561" s="107" t="s">
        <v>85</v>
      </c>
      <c r="M561" s="108"/>
      <c r="N561" s="109">
        <v>5878</v>
      </c>
      <c r="O561" s="109">
        <v>0</v>
      </c>
      <c r="P561" s="109">
        <v>1000</v>
      </c>
      <c r="Q561" s="363">
        <v>1500</v>
      </c>
      <c r="R561" s="109">
        <v>1500</v>
      </c>
      <c r="S561" s="109">
        <v>1500</v>
      </c>
      <c r="T561" s="436">
        <f t="shared" si="258"/>
        <v>0.1701258931609391</v>
      </c>
      <c r="U561" s="436">
        <f t="shared" si="259"/>
        <v>1.5</v>
      </c>
      <c r="V561" s="436">
        <f t="shared" si="256"/>
        <v>1</v>
      </c>
      <c r="W561" s="436">
        <f t="shared" si="256"/>
        <v>1</v>
      </c>
      <c r="X561" s="4"/>
    </row>
    <row r="562" spans="1:24" ht="12.75" hidden="1">
      <c r="A562" s="104" t="s">
        <v>374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06">
        <v>3225</v>
      </c>
      <c r="L562" s="107" t="s">
        <v>86</v>
      </c>
      <c r="M562" s="108"/>
      <c r="N562" s="109">
        <v>0</v>
      </c>
      <c r="O562" s="109">
        <v>0</v>
      </c>
      <c r="P562" s="109">
        <v>0</v>
      </c>
      <c r="Q562" s="363">
        <v>0</v>
      </c>
      <c r="R562" s="109">
        <v>0</v>
      </c>
      <c r="S562" s="109">
        <v>0</v>
      </c>
      <c r="T562" s="436" t="e">
        <f t="shared" si="258"/>
        <v>#DIV/0!</v>
      </c>
      <c r="U562" s="436" t="e">
        <f t="shared" si="259"/>
        <v>#DIV/0!</v>
      </c>
      <c r="V562" s="436" t="e">
        <f t="shared" si="256"/>
        <v>#DIV/0!</v>
      </c>
      <c r="W562" s="436" t="e">
        <f t="shared" si="256"/>
        <v>#DIV/0!</v>
      </c>
      <c r="X562" s="4"/>
    </row>
    <row r="563" spans="1:24" ht="12.75">
      <c r="A563" s="104" t="s">
        <v>374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20">
        <v>323</v>
      </c>
      <c r="L563" s="293" t="s">
        <v>10</v>
      </c>
      <c r="M563" s="294"/>
      <c r="N563" s="286">
        <f aca="true" t="shared" si="265" ref="N563:S563">N564+N565+N566</f>
        <v>20851</v>
      </c>
      <c r="O563" s="286">
        <f t="shared" si="265"/>
        <v>0</v>
      </c>
      <c r="P563" s="286">
        <f t="shared" si="265"/>
        <v>0</v>
      </c>
      <c r="Q563" s="363">
        <f t="shared" si="265"/>
        <v>0</v>
      </c>
      <c r="R563" s="298">
        <f>R564+R565+R566</f>
        <v>0</v>
      </c>
      <c r="S563" s="298">
        <f t="shared" si="265"/>
        <v>0</v>
      </c>
      <c r="T563" s="436">
        <f t="shared" si="258"/>
        <v>0</v>
      </c>
      <c r="U563" s="436" t="e">
        <f t="shared" si="259"/>
        <v>#DIV/0!</v>
      </c>
      <c r="V563" s="436" t="e">
        <f t="shared" si="256"/>
        <v>#DIV/0!</v>
      </c>
      <c r="W563" s="436" t="e">
        <f t="shared" si="256"/>
        <v>#DIV/0!</v>
      </c>
      <c r="X563" s="4"/>
    </row>
    <row r="564" spans="1:24" ht="12.75" hidden="1">
      <c r="A564" s="104" t="s">
        <v>374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6">
        <v>3233</v>
      </c>
      <c r="L564" s="107" t="s">
        <v>77</v>
      </c>
      <c r="M564" s="108"/>
      <c r="N564" s="109">
        <v>0</v>
      </c>
      <c r="O564" s="109">
        <v>0</v>
      </c>
      <c r="P564" s="109">
        <v>0</v>
      </c>
      <c r="Q564" s="363">
        <v>0</v>
      </c>
      <c r="R564" s="109">
        <v>0</v>
      </c>
      <c r="S564" s="109">
        <v>0</v>
      </c>
      <c r="T564" s="436" t="e">
        <f t="shared" si="258"/>
        <v>#DIV/0!</v>
      </c>
      <c r="U564" s="436" t="e">
        <f t="shared" si="259"/>
        <v>#DIV/0!</v>
      </c>
      <c r="V564" s="436" t="e">
        <f t="shared" si="256"/>
        <v>#DIV/0!</v>
      </c>
      <c r="W564" s="436" t="e">
        <f t="shared" si="256"/>
        <v>#DIV/0!</v>
      </c>
      <c r="X564" s="4"/>
    </row>
    <row r="565" spans="1:24" ht="12.75" hidden="1">
      <c r="A565" s="104" t="s">
        <v>374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6">
        <v>3236</v>
      </c>
      <c r="L565" s="107" t="s">
        <v>113</v>
      </c>
      <c r="M565" s="108"/>
      <c r="N565" s="109">
        <v>0</v>
      </c>
      <c r="O565" s="109">
        <v>0</v>
      </c>
      <c r="P565" s="109">
        <v>0</v>
      </c>
      <c r="Q565" s="363">
        <v>0</v>
      </c>
      <c r="R565" s="109">
        <v>0</v>
      </c>
      <c r="S565" s="109">
        <v>0</v>
      </c>
      <c r="T565" s="436" t="e">
        <f t="shared" si="258"/>
        <v>#DIV/0!</v>
      </c>
      <c r="U565" s="436" t="e">
        <f t="shared" si="259"/>
        <v>#DIV/0!</v>
      </c>
      <c r="V565" s="436" t="e">
        <f aca="true" t="shared" si="266" ref="V565:V575">R565/Q565</f>
        <v>#DIV/0!</v>
      </c>
      <c r="W565" s="436" t="e">
        <f aca="true" t="shared" si="267" ref="W565:W575">S565/R565</f>
        <v>#DIV/0!</v>
      </c>
      <c r="X565" s="4"/>
    </row>
    <row r="566" spans="1:24" ht="12.75">
      <c r="A566" s="104"/>
      <c r="B566" s="1"/>
      <c r="C566" s="1"/>
      <c r="D566" s="1"/>
      <c r="E566" s="1"/>
      <c r="F566" s="1"/>
      <c r="G566" s="1"/>
      <c r="H566" s="1"/>
      <c r="I566" s="1"/>
      <c r="J566" s="1">
        <v>1012</v>
      </c>
      <c r="K566" s="143">
        <v>3237</v>
      </c>
      <c r="L566" s="107" t="s">
        <v>551</v>
      </c>
      <c r="M566" s="145"/>
      <c r="N566" s="132">
        <v>20851</v>
      </c>
      <c r="O566" s="132">
        <v>0</v>
      </c>
      <c r="P566" s="132">
        <v>0</v>
      </c>
      <c r="Q566" s="369">
        <v>0</v>
      </c>
      <c r="R566" s="132">
        <v>0</v>
      </c>
      <c r="S566" s="132">
        <v>0</v>
      </c>
      <c r="T566" s="436">
        <f t="shared" si="258"/>
        <v>0</v>
      </c>
      <c r="U566" s="436" t="e">
        <f t="shared" si="259"/>
        <v>#DIV/0!</v>
      </c>
      <c r="V566" s="436" t="e">
        <f t="shared" si="266"/>
        <v>#DIV/0!</v>
      </c>
      <c r="W566" s="436" t="e">
        <f t="shared" si="267"/>
        <v>#DIV/0!</v>
      </c>
      <c r="X566" s="4"/>
    </row>
    <row r="567" spans="1:24" ht="12.75">
      <c r="A567" s="104" t="s">
        <v>374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43">
        <v>38</v>
      </c>
      <c r="L567" s="144" t="s">
        <v>109</v>
      </c>
      <c r="M567" s="145"/>
      <c r="N567" s="132">
        <f aca="true" t="shared" si="268" ref="N567:S567">N568</f>
        <v>15006</v>
      </c>
      <c r="O567" s="131">
        <f t="shared" si="268"/>
        <v>0</v>
      </c>
      <c r="P567" s="132">
        <f>P568</f>
        <v>88800</v>
      </c>
      <c r="Q567" s="369">
        <f t="shared" si="268"/>
        <v>0</v>
      </c>
      <c r="R567" s="132">
        <f t="shared" si="268"/>
        <v>0</v>
      </c>
      <c r="S567" s="132">
        <f t="shared" si="268"/>
        <v>0</v>
      </c>
      <c r="T567" s="436">
        <f t="shared" si="258"/>
        <v>5.917632946821271</v>
      </c>
      <c r="U567" s="436">
        <f t="shared" si="259"/>
        <v>0</v>
      </c>
      <c r="V567" s="436" t="e">
        <f t="shared" si="266"/>
        <v>#DIV/0!</v>
      </c>
      <c r="W567" s="436" t="e">
        <f t="shared" si="267"/>
        <v>#DIV/0!</v>
      </c>
      <c r="X567" s="4"/>
    </row>
    <row r="568" spans="1:24" ht="12.75">
      <c r="A568" s="104" t="s">
        <v>374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295">
        <v>381</v>
      </c>
      <c r="L568" s="293" t="s">
        <v>360</v>
      </c>
      <c r="M568" s="301"/>
      <c r="N568" s="296">
        <f aca="true" t="shared" si="269" ref="N568:S568">N569+N570</f>
        <v>15006</v>
      </c>
      <c r="O568" s="300">
        <f>O569+O570</f>
        <v>0</v>
      </c>
      <c r="P568" s="296">
        <f t="shared" si="269"/>
        <v>88800</v>
      </c>
      <c r="Q568" s="369">
        <f t="shared" si="269"/>
        <v>0</v>
      </c>
      <c r="R568" s="296">
        <f>R569+R570</f>
        <v>0</v>
      </c>
      <c r="S568" s="296">
        <f t="shared" si="269"/>
        <v>0</v>
      </c>
      <c r="T568" s="436">
        <f t="shared" si="258"/>
        <v>5.917632946821271</v>
      </c>
      <c r="U568" s="436">
        <f t="shared" si="259"/>
        <v>0</v>
      </c>
      <c r="V568" s="436" t="e">
        <f t="shared" si="266"/>
        <v>#DIV/0!</v>
      </c>
      <c r="W568" s="436" t="e">
        <f t="shared" si="267"/>
        <v>#DIV/0!</v>
      </c>
      <c r="X568" s="4"/>
    </row>
    <row r="569" spans="1:24" ht="14.25" customHeight="1">
      <c r="A569" s="104" t="s">
        <v>374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43">
        <v>3811</v>
      </c>
      <c r="L569" s="144" t="s">
        <v>395</v>
      </c>
      <c r="M569" s="145"/>
      <c r="N569" s="132">
        <v>15006</v>
      </c>
      <c r="O569" s="131">
        <v>0</v>
      </c>
      <c r="P569" s="132">
        <v>0</v>
      </c>
      <c r="Q569" s="369">
        <v>0</v>
      </c>
      <c r="R569" s="132">
        <v>0</v>
      </c>
      <c r="S569" s="132">
        <v>0</v>
      </c>
      <c r="T569" s="436">
        <f t="shared" si="258"/>
        <v>0</v>
      </c>
      <c r="U569" s="436" t="e">
        <f t="shared" si="259"/>
        <v>#DIV/0!</v>
      </c>
      <c r="V569" s="436" t="e">
        <f t="shared" si="266"/>
        <v>#DIV/0!</v>
      </c>
      <c r="W569" s="436" t="e">
        <f t="shared" si="267"/>
        <v>#DIV/0!</v>
      </c>
      <c r="X569" s="4"/>
    </row>
    <row r="570" spans="1:24" ht="13.5" thickBot="1">
      <c r="A570" s="104" t="s">
        <v>374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43">
        <v>3811</v>
      </c>
      <c r="L570" s="144" t="s">
        <v>396</v>
      </c>
      <c r="M570" s="145"/>
      <c r="N570" s="132">
        <v>0</v>
      </c>
      <c r="O570" s="131">
        <v>0</v>
      </c>
      <c r="P570" s="132">
        <v>88800</v>
      </c>
      <c r="Q570" s="369">
        <v>0</v>
      </c>
      <c r="R570" s="132">
        <v>0</v>
      </c>
      <c r="S570" s="132">
        <v>0</v>
      </c>
      <c r="T570" s="436" t="e">
        <f t="shared" si="258"/>
        <v>#DIV/0!</v>
      </c>
      <c r="U570" s="436">
        <f t="shared" si="259"/>
        <v>0</v>
      </c>
      <c r="V570" s="436" t="e">
        <f t="shared" si="266"/>
        <v>#DIV/0!</v>
      </c>
      <c r="W570" s="436" t="e">
        <f t="shared" si="267"/>
        <v>#DIV/0!</v>
      </c>
      <c r="X570" s="4"/>
    </row>
    <row r="571" spans="1:24" ht="12.75" hidden="1">
      <c r="A571" s="104" t="s">
        <v>374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43">
        <v>4</v>
      </c>
      <c r="L571" s="107" t="s">
        <v>4</v>
      </c>
      <c r="M571" s="145"/>
      <c r="N571" s="132">
        <f>N572</f>
        <v>0</v>
      </c>
      <c r="O571" s="131">
        <f aca="true" t="shared" si="270" ref="O571:S573">O572</f>
        <v>0</v>
      </c>
      <c r="P571" s="132">
        <f t="shared" si="270"/>
        <v>0</v>
      </c>
      <c r="Q571" s="369">
        <f t="shared" si="270"/>
        <v>0</v>
      </c>
      <c r="R571" s="132">
        <f t="shared" si="270"/>
        <v>0</v>
      </c>
      <c r="S571" s="132">
        <f t="shared" si="270"/>
        <v>0</v>
      </c>
      <c r="T571" s="436" t="e">
        <f t="shared" si="258"/>
        <v>#DIV/0!</v>
      </c>
      <c r="U571" s="436" t="e">
        <f t="shared" si="259"/>
        <v>#DIV/0!</v>
      </c>
      <c r="V571" s="436" t="e">
        <f t="shared" si="266"/>
        <v>#DIV/0!</v>
      </c>
      <c r="W571" s="436" t="e">
        <f t="shared" si="267"/>
        <v>#DIV/0!</v>
      </c>
      <c r="X571" s="4"/>
    </row>
    <row r="572" spans="1:24" ht="12.75" hidden="1">
      <c r="A572" s="104" t="s">
        <v>374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43">
        <v>42</v>
      </c>
      <c r="L572" s="107" t="s">
        <v>31</v>
      </c>
      <c r="M572" s="145"/>
      <c r="N572" s="132">
        <f>N573</f>
        <v>0</v>
      </c>
      <c r="O572" s="131">
        <f t="shared" si="270"/>
        <v>0</v>
      </c>
      <c r="P572" s="132">
        <v>0</v>
      </c>
      <c r="Q572" s="369">
        <f t="shared" si="270"/>
        <v>0</v>
      </c>
      <c r="R572" s="132">
        <f t="shared" si="270"/>
        <v>0</v>
      </c>
      <c r="S572" s="132">
        <f t="shared" si="270"/>
        <v>0</v>
      </c>
      <c r="T572" s="436" t="e">
        <f t="shared" si="258"/>
        <v>#DIV/0!</v>
      </c>
      <c r="U572" s="436" t="e">
        <f t="shared" si="259"/>
        <v>#DIV/0!</v>
      </c>
      <c r="V572" s="436" t="e">
        <f t="shared" si="266"/>
        <v>#DIV/0!</v>
      </c>
      <c r="W572" s="436" t="e">
        <f t="shared" si="267"/>
        <v>#DIV/0!</v>
      </c>
      <c r="X572" s="4"/>
    </row>
    <row r="573" spans="1:24" ht="12.75" hidden="1">
      <c r="A573" s="104" t="s">
        <v>374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295">
        <v>423</v>
      </c>
      <c r="L573" s="293" t="s">
        <v>18</v>
      </c>
      <c r="M573" s="301"/>
      <c r="N573" s="296">
        <f>N574</f>
        <v>0</v>
      </c>
      <c r="O573" s="300">
        <f t="shared" si="270"/>
        <v>0</v>
      </c>
      <c r="P573" s="296">
        <f t="shared" si="270"/>
        <v>0</v>
      </c>
      <c r="Q573" s="369">
        <f t="shared" si="270"/>
        <v>0</v>
      </c>
      <c r="R573" s="296">
        <f t="shared" si="270"/>
        <v>0</v>
      </c>
      <c r="S573" s="296">
        <f t="shared" si="270"/>
        <v>0</v>
      </c>
      <c r="T573" s="436" t="e">
        <f t="shared" si="258"/>
        <v>#DIV/0!</v>
      </c>
      <c r="U573" s="436" t="e">
        <f t="shared" si="259"/>
        <v>#DIV/0!</v>
      </c>
      <c r="V573" s="436" t="e">
        <f t="shared" si="266"/>
        <v>#DIV/0!</v>
      </c>
      <c r="W573" s="436" t="e">
        <f t="shared" si="267"/>
        <v>#DIV/0!</v>
      </c>
      <c r="X573" s="4"/>
    </row>
    <row r="574" spans="1:24" ht="13.5" hidden="1" thickBot="1">
      <c r="A574" s="104" t="s">
        <v>374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143">
        <v>4231</v>
      </c>
      <c r="L574" s="157" t="s">
        <v>397</v>
      </c>
      <c r="M574" s="145"/>
      <c r="N574" s="132">
        <v>0</v>
      </c>
      <c r="O574" s="131">
        <v>0</v>
      </c>
      <c r="P574" s="132">
        <v>0</v>
      </c>
      <c r="Q574" s="369">
        <v>0</v>
      </c>
      <c r="R574" s="132">
        <v>0</v>
      </c>
      <c r="S574" s="132">
        <v>0</v>
      </c>
      <c r="T574" s="436" t="e">
        <f t="shared" si="258"/>
        <v>#DIV/0!</v>
      </c>
      <c r="U574" s="436" t="e">
        <f t="shared" si="259"/>
        <v>#DIV/0!</v>
      </c>
      <c r="V574" s="436" t="e">
        <f t="shared" si="266"/>
        <v>#DIV/0!</v>
      </c>
      <c r="W574" s="436" t="e">
        <f t="shared" si="267"/>
        <v>#DIV/0!</v>
      </c>
      <c r="X574" s="4"/>
    </row>
    <row r="575" spans="1:24" ht="12.75">
      <c r="A575" s="94"/>
      <c r="B575" s="13"/>
      <c r="C575" s="13"/>
      <c r="D575" s="13"/>
      <c r="E575" s="13"/>
      <c r="F575" s="13"/>
      <c r="G575" s="13"/>
      <c r="H575" s="13"/>
      <c r="I575" s="13"/>
      <c r="J575" s="13"/>
      <c r="K575" s="101"/>
      <c r="L575" s="101" t="s">
        <v>126</v>
      </c>
      <c r="M575" s="101"/>
      <c r="N575" s="102">
        <f aca="true" t="shared" si="271" ref="N575:S575">N549+N571</f>
        <v>279089</v>
      </c>
      <c r="O575" s="102">
        <f>O549+O571</f>
        <v>50000</v>
      </c>
      <c r="P575" s="102">
        <f t="shared" si="271"/>
        <v>207800</v>
      </c>
      <c r="Q575" s="362">
        <f t="shared" si="271"/>
        <v>93000</v>
      </c>
      <c r="R575" s="102">
        <f>R549+R571</f>
        <v>93000</v>
      </c>
      <c r="S575" s="102">
        <f t="shared" si="271"/>
        <v>93000</v>
      </c>
      <c r="T575" s="435">
        <f>P575/N575</f>
        <v>0.7445653537043738</v>
      </c>
      <c r="U575" s="435">
        <f>Q575/P575</f>
        <v>0.4475457170356112</v>
      </c>
      <c r="V575" s="435">
        <f t="shared" si="266"/>
        <v>1</v>
      </c>
      <c r="W575" s="435">
        <f t="shared" si="267"/>
        <v>1</v>
      </c>
      <c r="X575" s="4"/>
    </row>
    <row r="576" spans="1:24" ht="12.75">
      <c r="A576" s="91"/>
      <c r="B576" s="1"/>
      <c r="C576" s="1"/>
      <c r="D576" s="1"/>
      <c r="E576" s="1"/>
      <c r="F576" s="1"/>
      <c r="G576" s="1"/>
      <c r="H576" s="1"/>
      <c r="I576" s="1"/>
      <c r="J576" s="1"/>
      <c r="K576" s="118"/>
      <c r="L576" s="118"/>
      <c r="M576" s="118"/>
      <c r="N576" s="115"/>
      <c r="O576" s="115"/>
      <c r="P576" s="115"/>
      <c r="Q576" s="367"/>
      <c r="R576" s="115"/>
      <c r="S576" s="115"/>
      <c r="T576" s="438"/>
      <c r="U576" s="438"/>
      <c r="V576" s="438"/>
      <c r="W576" s="438"/>
      <c r="X576" s="4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69" t="s">
        <v>370</v>
      </c>
      <c r="L577" s="484" t="s">
        <v>375</v>
      </c>
      <c r="M577" s="484"/>
      <c r="N577" s="484"/>
      <c r="O577" s="484"/>
      <c r="P577" s="70"/>
      <c r="Q577" s="351"/>
      <c r="R577" s="70"/>
      <c r="S577" s="70"/>
      <c r="T577" s="429"/>
      <c r="U577" s="429"/>
      <c r="V577" s="429"/>
      <c r="W577" s="429"/>
      <c r="X577" s="21"/>
    </row>
    <row r="578" spans="1:24" ht="12.75">
      <c r="A578" s="22" t="s">
        <v>376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46"/>
      <c r="L578" s="81" t="s">
        <v>197</v>
      </c>
      <c r="M578" s="146"/>
      <c r="N578" s="70"/>
      <c r="O578" s="70"/>
      <c r="P578" s="70"/>
      <c r="Q578" s="351"/>
      <c r="R578" s="70"/>
      <c r="S578" s="70"/>
      <c r="T578" s="429"/>
      <c r="U578" s="429"/>
      <c r="V578" s="429"/>
      <c r="W578" s="429"/>
      <c r="X578" s="4"/>
    </row>
    <row r="579" spans="1:24" ht="12.75">
      <c r="A579" s="22" t="s">
        <v>377</v>
      </c>
      <c r="B579" s="10"/>
      <c r="C579" s="10"/>
      <c r="D579" s="10"/>
      <c r="E579" s="10"/>
      <c r="F579" s="10"/>
      <c r="G579" s="10"/>
      <c r="H579" s="10"/>
      <c r="I579" s="10"/>
      <c r="J579" s="10">
        <v>760</v>
      </c>
      <c r="K579" s="67" t="s">
        <v>28</v>
      </c>
      <c r="L579" s="22" t="s">
        <v>111</v>
      </c>
      <c r="M579" s="180"/>
      <c r="N579" s="23"/>
      <c r="O579" s="23"/>
      <c r="P579" s="23"/>
      <c r="Q579" s="348"/>
      <c r="R579" s="56"/>
      <c r="S579" s="56"/>
      <c r="T579" s="419"/>
      <c r="U579" s="419"/>
      <c r="V579" s="419"/>
      <c r="W579" s="419"/>
      <c r="X579" s="4"/>
    </row>
    <row r="580" spans="1:24" ht="12.75">
      <c r="A580" s="22" t="s">
        <v>377</v>
      </c>
      <c r="B580" s="1">
        <v>1</v>
      </c>
      <c r="C580" s="1"/>
      <c r="D580" s="1">
        <v>3</v>
      </c>
      <c r="E580" s="1"/>
      <c r="F580" s="1"/>
      <c r="G580" s="1"/>
      <c r="H580" s="1"/>
      <c r="I580" s="1"/>
      <c r="J580" s="1">
        <v>760</v>
      </c>
      <c r="K580" s="105">
        <v>3</v>
      </c>
      <c r="L580" s="105" t="s">
        <v>3</v>
      </c>
      <c r="M580" s="105"/>
      <c r="N580" s="96">
        <f>N581</f>
        <v>63600</v>
      </c>
      <c r="O580" s="96">
        <f aca="true" t="shared" si="272" ref="O580:S581">O581</f>
        <v>68000</v>
      </c>
      <c r="P580" s="96">
        <f t="shared" si="272"/>
        <v>58000</v>
      </c>
      <c r="Q580" s="363">
        <f t="shared" si="272"/>
        <v>68000</v>
      </c>
      <c r="R580" s="96">
        <f t="shared" si="272"/>
        <v>55000</v>
      </c>
      <c r="S580" s="96">
        <f t="shared" si="272"/>
        <v>55000</v>
      </c>
      <c r="T580" s="436">
        <f aca="true" t="shared" si="273" ref="T580:T589">P580/N580</f>
        <v>0.9119496855345912</v>
      </c>
      <c r="U580" s="436">
        <f aca="true" t="shared" si="274" ref="U580:U589">Q580/P580</f>
        <v>1.1724137931034482</v>
      </c>
      <c r="V580" s="436">
        <f aca="true" t="shared" si="275" ref="V580:W589">R580/Q580</f>
        <v>0.8088235294117647</v>
      </c>
      <c r="W580" s="436">
        <f t="shared" si="275"/>
        <v>1</v>
      </c>
      <c r="X580" s="4"/>
    </row>
    <row r="581" spans="1:24" ht="12.75">
      <c r="A581" s="22" t="s">
        <v>377</v>
      </c>
      <c r="B581" s="1">
        <v>1</v>
      </c>
      <c r="C581" s="1"/>
      <c r="D581" s="1">
        <v>3</v>
      </c>
      <c r="E581" s="1"/>
      <c r="F581" s="1"/>
      <c r="G581" s="1"/>
      <c r="H581" s="1"/>
      <c r="I581" s="1"/>
      <c r="J581" s="1">
        <v>760</v>
      </c>
      <c r="K581" s="106">
        <v>32</v>
      </c>
      <c r="L581" s="107" t="s">
        <v>8</v>
      </c>
      <c r="M581" s="108"/>
      <c r="N581" s="109">
        <f>N582</f>
        <v>63600</v>
      </c>
      <c r="O581" s="109">
        <f t="shared" si="272"/>
        <v>68000</v>
      </c>
      <c r="P581" s="109">
        <f t="shared" si="272"/>
        <v>58000</v>
      </c>
      <c r="Q581" s="363">
        <f t="shared" si="272"/>
        <v>68000</v>
      </c>
      <c r="R581" s="109">
        <f t="shared" si="272"/>
        <v>55000</v>
      </c>
      <c r="S581" s="109">
        <f t="shared" si="272"/>
        <v>55000</v>
      </c>
      <c r="T581" s="436">
        <f t="shared" si="273"/>
        <v>0.9119496855345912</v>
      </c>
      <c r="U581" s="436">
        <f t="shared" si="274"/>
        <v>1.1724137931034482</v>
      </c>
      <c r="V581" s="436">
        <f t="shared" si="275"/>
        <v>0.8088235294117647</v>
      </c>
      <c r="W581" s="436">
        <f t="shared" si="275"/>
        <v>1</v>
      </c>
      <c r="X581" s="4"/>
    </row>
    <row r="582" spans="1:24" ht="12.75">
      <c r="A582" s="22" t="s">
        <v>377</v>
      </c>
      <c r="B582" s="1">
        <v>1</v>
      </c>
      <c r="C582" s="1"/>
      <c r="D582" s="1">
        <v>3</v>
      </c>
      <c r="E582" s="1"/>
      <c r="F582" s="1"/>
      <c r="G582" s="1"/>
      <c r="H582" s="1"/>
      <c r="I582" s="1"/>
      <c r="J582" s="1">
        <v>760</v>
      </c>
      <c r="K582" s="106">
        <v>323</v>
      </c>
      <c r="L582" s="107" t="s">
        <v>10</v>
      </c>
      <c r="M582" s="108"/>
      <c r="N582" s="109">
        <f aca="true" t="shared" si="276" ref="N582:S582">N583+N584+N585</f>
        <v>63600</v>
      </c>
      <c r="O582" s="109">
        <f>O583+O584+O585</f>
        <v>68000</v>
      </c>
      <c r="P582" s="109">
        <f t="shared" si="276"/>
        <v>58000</v>
      </c>
      <c r="Q582" s="363">
        <f t="shared" si="276"/>
        <v>68000</v>
      </c>
      <c r="R582" s="109">
        <f>R583+R584+R585</f>
        <v>55000</v>
      </c>
      <c r="S582" s="109">
        <f t="shared" si="276"/>
        <v>55000</v>
      </c>
      <c r="T582" s="436">
        <f t="shared" si="273"/>
        <v>0.9119496855345912</v>
      </c>
      <c r="U582" s="436">
        <f t="shared" si="274"/>
        <v>1.1724137931034482</v>
      </c>
      <c r="V582" s="436">
        <f t="shared" si="275"/>
        <v>0.8088235294117647</v>
      </c>
      <c r="W582" s="436">
        <f t="shared" si="275"/>
        <v>1</v>
      </c>
      <c r="X582" s="4"/>
    </row>
    <row r="583" spans="1:24" ht="12.75">
      <c r="A583" s="22" t="s">
        <v>377</v>
      </c>
      <c r="B583" s="1">
        <v>1</v>
      </c>
      <c r="C583" s="1"/>
      <c r="D583" s="1">
        <v>3</v>
      </c>
      <c r="E583" s="1"/>
      <c r="F583" s="1"/>
      <c r="G583" s="1"/>
      <c r="H583" s="1"/>
      <c r="I583" s="1"/>
      <c r="J583" s="1">
        <v>760</v>
      </c>
      <c r="K583" s="106">
        <v>3234</v>
      </c>
      <c r="L583" s="478" t="s">
        <v>112</v>
      </c>
      <c r="M583" s="479"/>
      <c r="N583" s="109">
        <v>42500</v>
      </c>
      <c r="O583" s="109">
        <v>43000</v>
      </c>
      <c r="P583" s="109">
        <v>43000</v>
      </c>
      <c r="Q583" s="363">
        <v>43000</v>
      </c>
      <c r="R583" s="109">
        <v>30000</v>
      </c>
      <c r="S583" s="109">
        <v>30000</v>
      </c>
      <c r="T583" s="436">
        <f t="shared" si="273"/>
        <v>1.011764705882353</v>
      </c>
      <c r="U583" s="436">
        <f t="shared" si="274"/>
        <v>1</v>
      </c>
      <c r="V583" s="436">
        <f t="shared" si="275"/>
        <v>0.6976744186046512</v>
      </c>
      <c r="W583" s="436">
        <f t="shared" si="275"/>
        <v>1</v>
      </c>
      <c r="X583" s="4"/>
    </row>
    <row r="584" spans="1:24" ht="12.75">
      <c r="A584" s="22" t="s">
        <v>377</v>
      </c>
      <c r="B584" s="1">
        <v>1</v>
      </c>
      <c r="C584" s="1"/>
      <c r="D584" s="1">
        <v>3</v>
      </c>
      <c r="E584" s="1"/>
      <c r="F584" s="1"/>
      <c r="G584" s="1"/>
      <c r="H584" s="1"/>
      <c r="I584" s="1"/>
      <c r="J584" s="1">
        <v>760</v>
      </c>
      <c r="K584" s="106">
        <v>3236</v>
      </c>
      <c r="L584" s="478" t="s">
        <v>113</v>
      </c>
      <c r="M584" s="479"/>
      <c r="N584" s="109">
        <v>21100</v>
      </c>
      <c r="O584" s="109">
        <v>20000</v>
      </c>
      <c r="P584" s="109">
        <v>10000</v>
      </c>
      <c r="Q584" s="363">
        <v>20000</v>
      </c>
      <c r="R584" s="109">
        <v>20000</v>
      </c>
      <c r="S584" s="109">
        <v>20000</v>
      </c>
      <c r="T584" s="436">
        <f t="shared" si="273"/>
        <v>0.47393364928909953</v>
      </c>
      <c r="U584" s="436">
        <f t="shared" si="274"/>
        <v>2</v>
      </c>
      <c r="V584" s="436">
        <f t="shared" si="275"/>
        <v>1</v>
      </c>
      <c r="W584" s="436">
        <f t="shared" si="275"/>
        <v>1</v>
      </c>
      <c r="X584" s="4"/>
    </row>
    <row r="585" spans="1:24" ht="13.5" thickBot="1">
      <c r="A585" s="22" t="s">
        <v>377</v>
      </c>
      <c r="B585" s="1">
        <v>1</v>
      </c>
      <c r="C585" s="1"/>
      <c r="D585" s="1">
        <v>3</v>
      </c>
      <c r="E585" s="1"/>
      <c r="F585" s="1"/>
      <c r="G585" s="1"/>
      <c r="H585" s="1"/>
      <c r="I585" s="1"/>
      <c r="J585" s="1">
        <v>760</v>
      </c>
      <c r="K585" s="106">
        <v>3237</v>
      </c>
      <c r="L585" s="474" t="s">
        <v>114</v>
      </c>
      <c r="M585" s="475"/>
      <c r="N585" s="109">
        <v>0</v>
      </c>
      <c r="O585" s="109">
        <v>5000</v>
      </c>
      <c r="P585" s="109">
        <v>5000</v>
      </c>
      <c r="Q585" s="363">
        <v>5000</v>
      </c>
      <c r="R585" s="109">
        <v>5000</v>
      </c>
      <c r="S585" s="109">
        <v>5000</v>
      </c>
      <c r="T585" s="436" t="e">
        <f t="shared" si="273"/>
        <v>#DIV/0!</v>
      </c>
      <c r="U585" s="436">
        <f t="shared" si="274"/>
        <v>1</v>
      </c>
      <c r="V585" s="436">
        <f t="shared" si="275"/>
        <v>1</v>
      </c>
      <c r="W585" s="436">
        <f t="shared" si="275"/>
        <v>1</v>
      </c>
      <c r="X585" s="4"/>
    </row>
    <row r="586" spans="1:24" ht="13.5" thickBot="1">
      <c r="A586" s="94"/>
      <c r="B586" s="13"/>
      <c r="C586" s="13"/>
      <c r="D586" s="13"/>
      <c r="E586" s="13"/>
      <c r="F586" s="13"/>
      <c r="G586" s="13"/>
      <c r="H586" s="13"/>
      <c r="I586" s="13"/>
      <c r="J586" s="13"/>
      <c r="K586" s="101"/>
      <c r="L586" s="101" t="s">
        <v>126</v>
      </c>
      <c r="M586" s="101"/>
      <c r="N586" s="102">
        <f aca="true" t="shared" si="277" ref="N586:S586">N580</f>
        <v>63600</v>
      </c>
      <c r="O586" s="102">
        <f>O580</f>
        <v>68000</v>
      </c>
      <c r="P586" s="102">
        <f t="shared" si="277"/>
        <v>58000</v>
      </c>
      <c r="Q586" s="362">
        <f t="shared" si="277"/>
        <v>68000</v>
      </c>
      <c r="R586" s="102">
        <f>R580</f>
        <v>55000</v>
      </c>
      <c r="S586" s="102">
        <f t="shared" si="277"/>
        <v>55000</v>
      </c>
      <c r="T586" s="435">
        <f t="shared" si="273"/>
        <v>0.9119496855345912</v>
      </c>
      <c r="U586" s="435">
        <f t="shared" si="274"/>
        <v>1.1724137931034482</v>
      </c>
      <c r="V586" s="435">
        <f t="shared" si="275"/>
        <v>0.8088235294117647</v>
      </c>
      <c r="W586" s="435">
        <f t="shared" si="275"/>
        <v>1</v>
      </c>
      <c r="X586" s="4"/>
    </row>
    <row r="587" spans="1:24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71"/>
      <c r="L587" s="482" t="s">
        <v>378</v>
      </c>
      <c r="M587" s="483"/>
      <c r="N587" s="88">
        <f aca="true" t="shared" si="278" ref="N587:S587">N586+N575+N546+N539+N530+N522+N511+N500+N491+N482+N467+N441+N433+N403+N386+N370+N363+N353+N343+N315+N300+N290+N274+N265+N257+N247+N235+N220+N213+N205</f>
        <v>4911423</v>
      </c>
      <c r="O587" s="88">
        <f t="shared" si="278"/>
        <v>8741000</v>
      </c>
      <c r="P587" s="88">
        <f t="shared" si="278"/>
        <v>6077311</v>
      </c>
      <c r="Q587" s="352">
        <f t="shared" si="278"/>
        <v>6924500</v>
      </c>
      <c r="R587" s="88">
        <f t="shared" si="278"/>
        <v>6726700</v>
      </c>
      <c r="S587" s="88">
        <f t="shared" si="278"/>
        <v>6666700</v>
      </c>
      <c r="T587" s="430">
        <f t="shared" si="273"/>
        <v>1.2373829336222923</v>
      </c>
      <c r="U587" s="435">
        <f t="shared" si="274"/>
        <v>1.139401949316071</v>
      </c>
      <c r="V587" s="435">
        <f t="shared" si="275"/>
        <v>0.9714347606325366</v>
      </c>
      <c r="W587" s="435">
        <f t="shared" si="275"/>
        <v>0.9910803217030639</v>
      </c>
      <c r="X587" s="4"/>
    </row>
    <row r="588" spans="1:24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9"/>
      <c r="L588" s="486" t="s">
        <v>379</v>
      </c>
      <c r="M588" s="487"/>
      <c r="N588" s="90">
        <f aca="true" t="shared" si="279" ref="N588:S588">N587</f>
        <v>4911423</v>
      </c>
      <c r="O588" s="90">
        <f t="shared" si="279"/>
        <v>8741000</v>
      </c>
      <c r="P588" s="90">
        <f>P587</f>
        <v>6077311</v>
      </c>
      <c r="Q588" s="355">
        <f t="shared" si="279"/>
        <v>6924500</v>
      </c>
      <c r="R588" s="90">
        <f>R587</f>
        <v>6726700</v>
      </c>
      <c r="S588" s="90">
        <f t="shared" si="279"/>
        <v>6666700</v>
      </c>
      <c r="T588" s="432">
        <f t="shared" si="273"/>
        <v>1.2373829336222923</v>
      </c>
      <c r="U588" s="432">
        <f t="shared" si="274"/>
        <v>1.139401949316071</v>
      </c>
      <c r="V588" s="432">
        <f t="shared" si="275"/>
        <v>0.9714347606325366</v>
      </c>
      <c r="W588" s="432">
        <f t="shared" si="275"/>
        <v>0.9910803217030639</v>
      </c>
      <c r="X588" s="4"/>
    </row>
    <row r="589" spans="1:24" ht="21.75" customHeight="1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302"/>
      <c r="L589" s="470" t="s">
        <v>500</v>
      </c>
      <c r="M589" s="471"/>
      <c r="N589" s="303">
        <f aca="true" t="shared" si="280" ref="N589:S589">N588+N124+N97</f>
        <v>5876597</v>
      </c>
      <c r="O589" s="303">
        <f t="shared" si="280"/>
        <v>9741750</v>
      </c>
      <c r="P589" s="303">
        <f t="shared" si="280"/>
        <v>7050391</v>
      </c>
      <c r="Q589" s="375">
        <f t="shared" si="280"/>
        <v>8214400</v>
      </c>
      <c r="R589" s="303">
        <f t="shared" si="280"/>
        <v>7683700</v>
      </c>
      <c r="S589" s="303">
        <f t="shared" si="280"/>
        <v>7623700</v>
      </c>
      <c r="T589" s="442">
        <f t="shared" si="273"/>
        <v>1.1997404280062083</v>
      </c>
      <c r="U589" s="442">
        <f t="shared" si="274"/>
        <v>1.1650985030475616</v>
      </c>
      <c r="V589" s="442">
        <f t="shared" si="275"/>
        <v>0.9353939423451499</v>
      </c>
      <c r="W589" s="442">
        <f t="shared" si="275"/>
        <v>0.9921912620222029</v>
      </c>
      <c r="X589" s="4"/>
    </row>
    <row r="590" spans="1:2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91"/>
      <c r="O590" s="1"/>
      <c r="P590" s="92"/>
      <c r="Q590" s="335"/>
      <c r="R590" s="5"/>
      <c r="S590" s="5"/>
      <c r="T590" s="417"/>
      <c r="U590" s="417"/>
      <c r="V590" s="417"/>
      <c r="W590" s="417"/>
      <c r="X590" s="4"/>
    </row>
    <row r="591" spans="1:24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2" t="s">
        <v>0</v>
      </c>
      <c r="O591" s="183" t="s">
        <v>1</v>
      </c>
      <c r="P591" s="320" t="s">
        <v>145</v>
      </c>
      <c r="Q591" s="376" t="s">
        <v>1</v>
      </c>
      <c r="R591" s="183" t="s">
        <v>2</v>
      </c>
      <c r="S591" s="183" t="s">
        <v>2</v>
      </c>
      <c r="T591" s="443" t="s">
        <v>576</v>
      </c>
      <c r="U591" s="443" t="s">
        <v>576</v>
      </c>
      <c r="V591" s="443" t="s">
        <v>576</v>
      </c>
      <c r="W591" s="443" t="s">
        <v>576</v>
      </c>
      <c r="X591" s="4"/>
    </row>
    <row r="592" spans="1:24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5" t="s">
        <v>169</v>
      </c>
      <c r="O592" s="186" t="s">
        <v>195</v>
      </c>
      <c r="P592" s="321" t="s">
        <v>195</v>
      </c>
      <c r="Q592" s="377" t="s">
        <v>235</v>
      </c>
      <c r="R592" s="187" t="s">
        <v>546</v>
      </c>
      <c r="S592" s="188" t="s">
        <v>557</v>
      </c>
      <c r="T592" s="446" t="s">
        <v>568</v>
      </c>
      <c r="U592" s="446" t="s">
        <v>569</v>
      </c>
      <c r="V592" s="446" t="s">
        <v>570</v>
      </c>
      <c r="W592" s="446" t="s">
        <v>571</v>
      </c>
      <c r="X592" s="4"/>
    </row>
    <row r="593" spans="1:24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9"/>
      <c r="L593" s="190"/>
      <c r="M593" s="191"/>
      <c r="N593" s="192"/>
      <c r="O593" s="191"/>
      <c r="P593" s="322"/>
      <c r="Q593" s="337"/>
      <c r="R593" s="191"/>
      <c r="S593" s="191"/>
      <c r="T593" s="444"/>
      <c r="U593" s="444"/>
      <c r="V593" s="444"/>
      <c r="W593" s="444"/>
      <c r="X593" s="4"/>
    </row>
    <row r="594" spans="1:24" ht="12.75">
      <c r="A594" s="193" t="s">
        <v>39</v>
      </c>
      <c r="B594" s="193"/>
      <c r="C594" s="181"/>
      <c r="D594" s="181"/>
      <c r="E594" s="181"/>
      <c r="F594" s="181"/>
      <c r="G594" s="181"/>
      <c r="H594" s="181"/>
      <c r="I594" s="181"/>
      <c r="J594" s="181"/>
      <c r="K594" s="191" t="s">
        <v>74</v>
      </c>
      <c r="L594" s="191"/>
      <c r="M594" s="191" t="s">
        <v>40</v>
      </c>
      <c r="N594" s="192">
        <f aca="true" t="shared" si="281" ref="N594:S594">N36+N48+N55+N71+N95+N122+N132-N196+N213+N220+N235+N265+N546</f>
        <v>2657380</v>
      </c>
      <c r="O594" s="192">
        <f t="shared" si="281"/>
        <v>2871250</v>
      </c>
      <c r="P594" s="192">
        <f t="shared" si="281"/>
        <v>3210780</v>
      </c>
      <c r="Q594" s="378">
        <f t="shared" si="281"/>
        <v>3553900</v>
      </c>
      <c r="R594" s="192">
        <f t="shared" si="281"/>
        <v>2778500</v>
      </c>
      <c r="S594" s="192">
        <f t="shared" si="281"/>
        <v>2778500</v>
      </c>
      <c r="T594" s="444">
        <f>P594/N594</f>
        <v>1.2082502314309582</v>
      </c>
      <c r="U594" s="444">
        <f>Q594/P594</f>
        <v>1.1068649985361811</v>
      </c>
      <c r="V594" s="444">
        <f aca="true" t="shared" si="282" ref="V594:W604">R594/Q594</f>
        <v>0.7818171586144799</v>
      </c>
      <c r="W594" s="444">
        <f t="shared" si="282"/>
        <v>1</v>
      </c>
      <c r="X594" s="4"/>
    </row>
    <row r="595" spans="1:24" ht="12.75">
      <c r="A595" s="194" t="s">
        <v>234</v>
      </c>
      <c r="B595" s="195"/>
      <c r="C595" s="195"/>
      <c r="D595" s="195"/>
      <c r="E595" s="195"/>
      <c r="F595" s="195"/>
      <c r="G595" s="195"/>
      <c r="H595" s="195"/>
      <c r="I595" s="195"/>
      <c r="J595" s="195"/>
      <c r="K595" s="191" t="s">
        <v>74</v>
      </c>
      <c r="L595" s="191"/>
      <c r="M595" s="191" t="s">
        <v>41</v>
      </c>
      <c r="N595" s="192"/>
      <c r="O595" s="192"/>
      <c r="P595" s="192"/>
      <c r="Q595" s="378"/>
      <c r="R595" s="192"/>
      <c r="S595" s="192"/>
      <c r="T595" s="444" t="e">
        <f aca="true" t="shared" si="283" ref="T595:T603">P595/N595</f>
        <v>#DIV/0!</v>
      </c>
      <c r="U595" s="444" t="e">
        <f aca="true" t="shared" si="284" ref="U595:U603">Q595/P595</f>
        <v>#DIV/0!</v>
      </c>
      <c r="V595" s="444" t="e">
        <f t="shared" si="282"/>
        <v>#DIV/0!</v>
      </c>
      <c r="W595" s="444" t="e">
        <f t="shared" si="282"/>
        <v>#DIV/0!</v>
      </c>
      <c r="X595" s="4"/>
    </row>
    <row r="596" spans="1:24" ht="12.75">
      <c r="A596" s="194" t="s">
        <v>518</v>
      </c>
      <c r="B596" s="195"/>
      <c r="C596" s="195"/>
      <c r="D596" s="195"/>
      <c r="E596" s="195"/>
      <c r="F596" s="195"/>
      <c r="G596" s="195"/>
      <c r="H596" s="195"/>
      <c r="I596" s="195"/>
      <c r="J596" s="195"/>
      <c r="K596" s="191" t="s">
        <v>74</v>
      </c>
      <c r="L596" s="191"/>
      <c r="M596" s="191" t="s">
        <v>42</v>
      </c>
      <c r="N596" s="192">
        <f aca="true" t="shared" si="285" ref="N596:S596">N274+N290+N530</f>
        <v>193125</v>
      </c>
      <c r="O596" s="192">
        <f t="shared" si="285"/>
        <v>221500</v>
      </c>
      <c r="P596" s="192">
        <f t="shared" si="285"/>
        <v>227000</v>
      </c>
      <c r="Q596" s="378">
        <f t="shared" si="285"/>
        <v>251500</v>
      </c>
      <c r="R596" s="192">
        <f t="shared" si="285"/>
        <v>250000</v>
      </c>
      <c r="S596" s="192">
        <f t="shared" si="285"/>
        <v>250000</v>
      </c>
      <c r="T596" s="444">
        <f t="shared" si="283"/>
        <v>1.1754045307443366</v>
      </c>
      <c r="U596" s="444">
        <f t="shared" si="284"/>
        <v>1.1079295154185023</v>
      </c>
      <c r="V596" s="444">
        <f t="shared" si="282"/>
        <v>0.9940357852882704</v>
      </c>
      <c r="W596" s="444">
        <f t="shared" si="282"/>
        <v>1</v>
      </c>
      <c r="X596" s="4"/>
    </row>
    <row r="597" spans="1:24" ht="12.75">
      <c r="A597" s="194" t="s">
        <v>519</v>
      </c>
      <c r="B597" s="195"/>
      <c r="C597" s="195"/>
      <c r="D597" s="195"/>
      <c r="E597" s="195"/>
      <c r="F597" s="195"/>
      <c r="G597" s="195"/>
      <c r="H597" s="195"/>
      <c r="I597" s="195"/>
      <c r="J597" s="195"/>
      <c r="K597" s="191" t="s">
        <v>74</v>
      </c>
      <c r="L597" s="191"/>
      <c r="M597" s="191" t="s">
        <v>43</v>
      </c>
      <c r="N597" s="192">
        <f aca="true" t="shared" si="286" ref="N597:S597">N196+N247+N257+N300+N433-N425-N426-N428-N429</f>
        <v>972152</v>
      </c>
      <c r="O597" s="192">
        <f t="shared" si="286"/>
        <v>3807000</v>
      </c>
      <c r="P597" s="192">
        <f t="shared" si="286"/>
        <v>1144900</v>
      </c>
      <c r="Q597" s="378">
        <f t="shared" si="286"/>
        <v>1661000</v>
      </c>
      <c r="R597" s="192">
        <f t="shared" si="286"/>
        <v>1881000</v>
      </c>
      <c r="S597" s="192">
        <f t="shared" si="286"/>
        <v>1821000</v>
      </c>
      <c r="T597" s="444">
        <f t="shared" si="283"/>
        <v>1.1776964919066155</v>
      </c>
      <c r="U597" s="444">
        <f t="shared" si="284"/>
        <v>1.4507817276618045</v>
      </c>
      <c r="V597" s="444">
        <f t="shared" si="282"/>
        <v>1.1324503311258278</v>
      </c>
      <c r="W597" s="444">
        <f t="shared" si="282"/>
        <v>0.9681020733652312</v>
      </c>
      <c r="X597" s="4"/>
    </row>
    <row r="598" spans="1:24" ht="12.75">
      <c r="A598" s="194" t="s">
        <v>520</v>
      </c>
      <c r="B598" s="195"/>
      <c r="C598" s="195"/>
      <c r="D598" s="195"/>
      <c r="E598" s="195"/>
      <c r="F598" s="195"/>
      <c r="G598" s="195"/>
      <c r="H598" s="195"/>
      <c r="I598" s="195"/>
      <c r="J598" s="195"/>
      <c r="K598" s="191" t="s">
        <v>74</v>
      </c>
      <c r="L598" s="191"/>
      <c r="M598" s="191" t="s">
        <v>44</v>
      </c>
      <c r="N598" s="192">
        <f aca="true" t="shared" si="287" ref="N598:S598">N315+N343+N363+N386+N403</f>
        <v>780779</v>
      </c>
      <c r="O598" s="192">
        <f>O315+O343+O363+O386+O403</f>
        <v>746000</v>
      </c>
      <c r="P598" s="192">
        <f t="shared" si="287"/>
        <v>961511</v>
      </c>
      <c r="Q598" s="378">
        <f t="shared" si="287"/>
        <v>846000</v>
      </c>
      <c r="R598" s="192">
        <f>R315+R343+R363+R386+R403</f>
        <v>955200</v>
      </c>
      <c r="S598" s="192">
        <f t="shared" si="287"/>
        <v>955200</v>
      </c>
      <c r="T598" s="444">
        <f t="shared" si="283"/>
        <v>1.231476512559892</v>
      </c>
      <c r="U598" s="444">
        <f t="shared" si="284"/>
        <v>0.8798651289480828</v>
      </c>
      <c r="V598" s="444">
        <f t="shared" si="282"/>
        <v>1.1290780141843972</v>
      </c>
      <c r="W598" s="444">
        <f t="shared" si="282"/>
        <v>1</v>
      </c>
      <c r="X598" s="4"/>
    </row>
    <row r="599" spans="1:24" ht="12.75">
      <c r="A599" s="194" t="s">
        <v>517</v>
      </c>
      <c r="B599" s="195"/>
      <c r="C599" s="195"/>
      <c r="D599" s="195"/>
      <c r="E599" s="195"/>
      <c r="F599" s="195"/>
      <c r="G599" s="195"/>
      <c r="H599" s="195"/>
      <c r="I599" s="195"/>
      <c r="J599" s="195"/>
      <c r="K599" s="191" t="s">
        <v>74</v>
      </c>
      <c r="L599" s="191"/>
      <c r="M599" s="191" t="s">
        <v>45</v>
      </c>
      <c r="N599" s="192">
        <f>N353+N370+N425+N426+N428+N429+N441+N467</f>
        <v>626800</v>
      </c>
      <c r="O599" s="192">
        <f>O353+O370+O425+O426+O428+O429+O441+O467+O80</f>
        <v>1625000</v>
      </c>
      <c r="P599" s="192">
        <f>P353+P370+P425+P426+P428+P429+P441+P467</f>
        <v>730000</v>
      </c>
      <c r="Q599" s="378">
        <f>Q353+Q370+Q425+Q426+Q428+Q429+Q441+Q467+Q80</f>
        <v>1295000</v>
      </c>
      <c r="R599" s="192">
        <f>R353+R370+R425+R426+R428+R429+R441+R467+R80</f>
        <v>1040000</v>
      </c>
      <c r="S599" s="192">
        <f>S353+S370+S425+S426+S428+S429+S441+S467+S80</f>
        <v>1040000</v>
      </c>
      <c r="T599" s="444">
        <f t="shared" si="283"/>
        <v>1.1646458200382896</v>
      </c>
      <c r="U599" s="444">
        <f t="shared" si="284"/>
        <v>1.773972602739726</v>
      </c>
      <c r="V599" s="444">
        <f t="shared" si="282"/>
        <v>0.803088803088803</v>
      </c>
      <c r="W599" s="444">
        <f t="shared" si="282"/>
        <v>1</v>
      </c>
      <c r="X599" s="4"/>
    </row>
    <row r="600" spans="1:24" ht="12.75">
      <c r="A600" s="489" t="s">
        <v>521</v>
      </c>
      <c r="B600" s="489"/>
      <c r="C600" s="489"/>
      <c r="D600" s="489"/>
      <c r="E600" s="489"/>
      <c r="F600" s="489"/>
      <c r="G600" s="489"/>
      <c r="H600" s="489"/>
      <c r="I600" s="489"/>
      <c r="J600" s="490"/>
      <c r="K600" s="191" t="s">
        <v>74</v>
      </c>
      <c r="L600" s="191"/>
      <c r="M600" s="191" t="s">
        <v>46</v>
      </c>
      <c r="N600" s="192">
        <f aca="true" t="shared" si="288" ref="N600:S600">N586</f>
        <v>63600</v>
      </c>
      <c r="O600" s="192">
        <f>O586</f>
        <v>68000</v>
      </c>
      <c r="P600" s="192">
        <f t="shared" si="288"/>
        <v>58000</v>
      </c>
      <c r="Q600" s="378">
        <f t="shared" si="288"/>
        <v>68000</v>
      </c>
      <c r="R600" s="192">
        <f>R586</f>
        <v>55000</v>
      </c>
      <c r="S600" s="192">
        <f t="shared" si="288"/>
        <v>55000</v>
      </c>
      <c r="T600" s="444">
        <f t="shared" si="283"/>
        <v>0.9119496855345912</v>
      </c>
      <c r="U600" s="444">
        <f t="shared" si="284"/>
        <v>1.1724137931034482</v>
      </c>
      <c r="V600" s="444">
        <f t="shared" si="282"/>
        <v>0.8088235294117647</v>
      </c>
      <c r="W600" s="444">
        <f t="shared" si="282"/>
        <v>1</v>
      </c>
      <c r="X600" s="4"/>
    </row>
    <row r="601" spans="1:24" ht="12.75">
      <c r="A601" s="522" t="s">
        <v>522</v>
      </c>
      <c r="B601" s="523"/>
      <c r="C601" s="523"/>
      <c r="D601" s="523"/>
      <c r="E601" s="523"/>
      <c r="F601" s="523"/>
      <c r="G601" s="523"/>
      <c r="H601" s="523"/>
      <c r="I601" s="523"/>
      <c r="J601" s="524"/>
      <c r="K601" s="191" t="s">
        <v>74</v>
      </c>
      <c r="L601" s="191"/>
      <c r="M601" s="191" t="s">
        <v>130</v>
      </c>
      <c r="N601" s="192">
        <f aca="true" t="shared" si="289" ref="N601:S601">N511+N522</f>
        <v>117587</v>
      </c>
      <c r="O601" s="192">
        <f>O511+O522</f>
        <v>152000</v>
      </c>
      <c r="P601" s="192">
        <f t="shared" si="289"/>
        <v>215000</v>
      </c>
      <c r="Q601" s="378">
        <f t="shared" si="289"/>
        <v>150000</v>
      </c>
      <c r="R601" s="192">
        <f>R511+R522</f>
        <v>305000</v>
      </c>
      <c r="S601" s="192">
        <f t="shared" si="289"/>
        <v>305000</v>
      </c>
      <c r="T601" s="444">
        <f t="shared" si="283"/>
        <v>1.8284334152584896</v>
      </c>
      <c r="U601" s="444">
        <f t="shared" si="284"/>
        <v>0.6976744186046512</v>
      </c>
      <c r="V601" s="444">
        <f t="shared" si="282"/>
        <v>2.033333333333333</v>
      </c>
      <c r="W601" s="444">
        <f t="shared" si="282"/>
        <v>1</v>
      </c>
      <c r="X601" s="4"/>
    </row>
    <row r="602" spans="1:24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91" t="s">
        <v>74</v>
      </c>
      <c r="L602" s="191"/>
      <c r="M602" s="191" t="s">
        <v>47</v>
      </c>
      <c r="N602" s="192">
        <f aca="true" t="shared" si="290" ref="N602:S602">N482+N491</f>
        <v>124035</v>
      </c>
      <c r="O602" s="192">
        <f>O482+O491</f>
        <v>131000</v>
      </c>
      <c r="P602" s="192">
        <f t="shared" si="290"/>
        <v>183400</v>
      </c>
      <c r="Q602" s="378">
        <f t="shared" si="290"/>
        <v>206000</v>
      </c>
      <c r="R602" s="192">
        <f>R482+R491</f>
        <v>256000</v>
      </c>
      <c r="S602" s="192">
        <f t="shared" si="290"/>
        <v>256000</v>
      </c>
      <c r="T602" s="444">
        <f t="shared" si="283"/>
        <v>1.4786149070826782</v>
      </c>
      <c r="U602" s="444">
        <f t="shared" si="284"/>
        <v>1.1232279171210469</v>
      </c>
      <c r="V602" s="444">
        <f t="shared" si="282"/>
        <v>1.2427184466019416</v>
      </c>
      <c r="W602" s="444">
        <f t="shared" si="282"/>
        <v>1</v>
      </c>
      <c r="X602" s="4"/>
    </row>
    <row r="603" spans="1:24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91" t="s">
        <v>74</v>
      </c>
      <c r="L603" s="191"/>
      <c r="M603" s="191" t="s">
        <v>48</v>
      </c>
      <c r="N603" s="192">
        <f aca="true" t="shared" si="291" ref="N603:S603">N500+N539+N575</f>
        <v>341139</v>
      </c>
      <c r="O603" s="192">
        <f>O500+O539+O575</f>
        <v>120000</v>
      </c>
      <c r="P603" s="192">
        <f t="shared" si="291"/>
        <v>319800</v>
      </c>
      <c r="Q603" s="378">
        <f t="shared" si="291"/>
        <v>183000</v>
      </c>
      <c r="R603" s="192">
        <f>R500+R539+R575</f>
        <v>163000</v>
      </c>
      <c r="S603" s="192">
        <f t="shared" si="291"/>
        <v>163000</v>
      </c>
      <c r="T603" s="444">
        <f t="shared" si="283"/>
        <v>0.9374477852136519</v>
      </c>
      <c r="U603" s="444">
        <f t="shared" si="284"/>
        <v>0.5722326454033771</v>
      </c>
      <c r="V603" s="444">
        <f t="shared" si="282"/>
        <v>0.8907103825136612</v>
      </c>
      <c r="W603" s="444">
        <f t="shared" si="282"/>
        <v>1</v>
      </c>
      <c r="X603" s="4"/>
    </row>
    <row r="604" spans="1:2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91">
        <f aca="true" t="shared" si="292" ref="N604:S604">SUM(N594:N603)</f>
        <v>5876597</v>
      </c>
      <c r="O604" s="91">
        <f t="shared" si="292"/>
        <v>9741750</v>
      </c>
      <c r="P604" s="92">
        <f t="shared" si="292"/>
        <v>7050391</v>
      </c>
      <c r="Q604" s="379">
        <f t="shared" si="292"/>
        <v>8214400</v>
      </c>
      <c r="R604" s="92">
        <f>SUM(R594:R603)</f>
        <v>7683700</v>
      </c>
      <c r="S604" s="92">
        <f t="shared" si="292"/>
        <v>7623700</v>
      </c>
      <c r="T604" s="417">
        <f>P604/N604</f>
        <v>1.1997404280062083</v>
      </c>
      <c r="U604" s="417">
        <f>Q604/P604</f>
        <v>1.1650985030475616</v>
      </c>
      <c r="V604" s="417">
        <f t="shared" si="282"/>
        <v>0.9353939423451499</v>
      </c>
      <c r="W604" s="417">
        <f t="shared" si="282"/>
        <v>0.9921912620222029</v>
      </c>
      <c r="X604" s="4"/>
    </row>
    <row r="605" spans="1:2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91"/>
      <c r="O605" s="91"/>
      <c r="P605" s="92"/>
      <c r="Q605" s="379"/>
      <c r="R605" s="92"/>
      <c r="S605" s="92"/>
      <c r="T605" s="417"/>
      <c r="U605" s="417"/>
      <c r="V605" s="417"/>
      <c r="W605" s="417"/>
      <c r="X605" s="4"/>
    </row>
    <row r="606" spans="1:2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60" t="s">
        <v>144</v>
      </c>
      <c r="N606" s="91"/>
      <c r="O606" s="91"/>
      <c r="P606" s="92"/>
      <c r="Q606" s="379"/>
      <c r="R606" s="92"/>
      <c r="S606" s="92"/>
      <c r="T606" s="417"/>
      <c r="U606" s="417"/>
      <c r="V606" s="417"/>
      <c r="W606" s="417"/>
      <c r="X606" s="4"/>
    </row>
    <row r="607" spans="1:24" ht="12.75">
      <c r="A607" s="60" t="s">
        <v>582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91"/>
      <c r="O607" s="91"/>
      <c r="P607" s="92"/>
      <c r="Q607" s="379"/>
      <c r="R607" s="92"/>
      <c r="S607" s="92"/>
      <c r="T607" s="417"/>
      <c r="U607" s="417"/>
      <c r="V607" s="417"/>
      <c r="W607" s="417"/>
      <c r="X607" s="4"/>
    </row>
    <row r="608" spans="1:2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91"/>
      <c r="O608" s="91"/>
      <c r="P608" s="196"/>
      <c r="Q608" s="360"/>
      <c r="R608" s="92"/>
      <c r="S608" s="92"/>
      <c r="T608" s="417"/>
      <c r="U608" s="417"/>
      <c r="V608" s="417"/>
      <c r="W608" s="417"/>
      <c r="X608" s="4"/>
    </row>
    <row r="609" spans="1:2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 t="s">
        <v>166</v>
      </c>
      <c r="N609" s="91"/>
      <c r="O609" s="91"/>
      <c r="P609" s="196"/>
      <c r="Q609" s="360"/>
      <c r="R609" s="92"/>
      <c r="S609" s="92"/>
      <c r="T609" s="417"/>
      <c r="U609" s="417"/>
      <c r="V609" s="417"/>
      <c r="W609" s="417"/>
      <c r="X609" s="184"/>
    </row>
    <row r="610" spans="1:24" ht="12.75">
      <c r="A610" s="60" t="s">
        <v>583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92"/>
      <c r="Q610" s="335"/>
      <c r="R610" s="5"/>
      <c r="S610" s="5"/>
      <c r="T610" s="417"/>
      <c r="U610" s="417"/>
      <c r="V610" s="417"/>
      <c r="W610" s="417"/>
      <c r="X610" s="184"/>
    </row>
    <row r="611" spans="1:24" ht="12.75">
      <c r="A611" s="6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92"/>
      <c r="Q611" s="335"/>
      <c r="R611" s="5"/>
      <c r="S611" s="5"/>
      <c r="T611" s="417"/>
      <c r="U611" s="417"/>
      <c r="V611" s="417"/>
      <c r="W611" s="417"/>
      <c r="X611" s="184"/>
    </row>
    <row r="612" spans="1:2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2"/>
      <c r="Q612" s="335"/>
      <c r="R612" s="5"/>
      <c r="S612" s="5"/>
      <c r="T612" s="417"/>
      <c r="U612" s="417"/>
      <c r="V612" s="417"/>
      <c r="W612" s="417"/>
      <c r="X612" s="184"/>
    </row>
    <row r="613" spans="1:24" ht="12.75">
      <c r="A613" s="1" t="s">
        <v>613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469" t="s">
        <v>199</v>
      </c>
      <c r="N613" s="469"/>
      <c r="O613" s="469"/>
      <c r="P613" s="469"/>
      <c r="Q613" s="469"/>
      <c r="R613" s="469"/>
      <c r="S613" s="469"/>
      <c r="T613" s="469"/>
      <c r="U613" s="469"/>
      <c r="V613" s="417"/>
      <c r="W613" s="417"/>
      <c r="X613" s="184"/>
    </row>
    <row r="614" spans="1:24" ht="12.75">
      <c r="A614" s="60" t="s">
        <v>567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469" t="s">
        <v>203</v>
      </c>
      <c r="N614" s="469"/>
      <c r="O614" s="469"/>
      <c r="P614" s="469"/>
      <c r="Q614" s="469"/>
      <c r="R614" s="469"/>
      <c r="S614" s="469"/>
      <c r="T614" s="469"/>
      <c r="U614" s="469"/>
      <c r="V614" s="417"/>
      <c r="W614" s="417"/>
      <c r="X614" s="184"/>
    </row>
    <row r="615" spans="1:24" ht="12.75">
      <c r="A615" s="1" t="s">
        <v>607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469" t="s">
        <v>198</v>
      </c>
      <c r="N615" s="469"/>
      <c r="O615" s="469"/>
      <c r="P615" s="469"/>
      <c r="Q615" s="469"/>
      <c r="R615" s="469"/>
      <c r="S615" s="469"/>
      <c r="T615" s="469"/>
      <c r="U615" s="469"/>
      <c r="V615" s="417"/>
      <c r="W615" s="417"/>
      <c r="X615" s="184"/>
    </row>
    <row r="616" spans="1:24" ht="12.75">
      <c r="A616" s="469"/>
      <c r="B616" s="469"/>
      <c r="C616" s="469"/>
      <c r="D616" s="469"/>
      <c r="E616" s="469"/>
      <c r="F616" s="469"/>
      <c r="G616" s="469"/>
      <c r="H616" s="469"/>
      <c r="I616" s="469"/>
      <c r="J616" s="469"/>
      <c r="K616" s="469"/>
      <c r="L616" s="469"/>
      <c r="M616" s="469"/>
      <c r="N616" s="469"/>
      <c r="O616" s="469"/>
      <c r="P616" s="469"/>
      <c r="Q616" s="469"/>
      <c r="R616" s="469"/>
      <c r="S616" s="5"/>
      <c r="T616" s="417"/>
      <c r="U616" s="417"/>
      <c r="V616" s="417"/>
      <c r="W616" s="417"/>
      <c r="X616" s="184"/>
    </row>
    <row r="617" spans="1:24" ht="12.75">
      <c r="A617" s="469"/>
      <c r="B617" s="469"/>
      <c r="C617" s="469"/>
      <c r="D617" s="469"/>
      <c r="E617" s="469"/>
      <c r="F617" s="469"/>
      <c r="G617" s="469"/>
      <c r="H617" s="469"/>
      <c r="I617" s="469"/>
      <c r="J617" s="469"/>
      <c r="K617" s="469"/>
      <c r="L617" s="469"/>
      <c r="M617" s="469"/>
      <c r="N617" s="469"/>
      <c r="O617" s="469"/>
      <c r="P617" s="469"/>
      <c r="Q617" s="469"/>
      <c r="R617" s="469"/>
      <c r="S617" s="5"/>
      <c r="T617" s="417"/>
      <c r="U617" s="417"/>
      <c r="V617" s="417"/>
      <c r="W617" s="417"/>
      <c r="X617" s="184"/>
    </row>
    <row r="618" spans="1:24" ht="12.75">
      <c r="A618" s="469"/>
      <c r="B618" s="469"/>
      <c r="C618" s="469"/>
      <c r="D618" s="469"/>
      <c r="E618" s="469"/>
      <c r="F618" s="469"/>
      <c r="G618" s="469"/>
      <c r="H618" s="469"/>
      <c r="I618" s="469"/>
      <c r="J618" s="469"/>
      <c r="K618" s="469"/>
      <c r="L618" s="469"/>
      <c r="M618" s="469"/>
      <c r="N618" s="469"/>
      <c r="O618" s="469"/>
      <c r="P618" s="469"/>
      <c r="Q618" s="469"/>
      <c r="R618" s="469"/>
      <c r="S618" s="5"/>
      <c r="T618" s="417"/>
      <c r="U618" s="417"/>
      <c r="V618" s="417"/>
      <c r="W618" s="417"/>
      <c r="X618" s="184"/>
    </row>
    <row r="619" spans="1:2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92"/>
      <c r="Q619" s="335"/>
      <c r="R619" s="5"/>
      <c r="S619" s="5"/>
      <c r="T619" s="417"/>
      <c r="U619" s="417"/>
      <c r="V619" s="417"/>
      <c r="W619" s="417"/>
      <c r="X619" s="184"/>
    </row>
    <row r="620" spans="1:2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92"/>
      <c r="Q620" s="335"/>
      <c r="R620" s="5"/>
      <c r="S620" s="5"/>
      <c r="T620" s="417"/>
      <c r="U620" s="417"/>
      <c r="V620" s="417"/>
      <c r="W620" s="417"/>
      <c r="X620" s="184"/>
    </row>
    <row r="621" spans="1:2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2"/>
      <c r="Q621" s="335"/>
      <c r="R621" s="5"/>
      <c r="S621" s="5"/>
      <c r="T621" s="417"/>
      <c r="U621" s="417"/>
      <c r="V621" s="417"/>
      <c r="W621" s="417"/>
      <c r="X621" s="184"/>
    </row>
    <row r="622" spans="1:2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2"/>
      <c r="Q622" s="335"/>
      <c r="R622" s="5"/>
      <c r="S622" s="5"/>
      <c r="T622" s="417"/>
      <c r="U622" s="417"/>
      <c r="V622" s="417"/>
      <c r="W622" s="417"/>
      <c r="X622" s="4"/>
    </row>
    <row r="623" spans="1:2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2"/>
      <c r="Q623" s="335"/>
      <c r="R623" s="5"/>
      <c r="S623" s="5"/>
      <c r="T623" s="417"/>
      <c r="U623" s="417"/>
      <c r="V623" s="417"/>
      <c r="W623" s="417"/>
      <c r="X623" s="4"/>
    </row>
    <row r="624" spans="1:2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2"/>
      <c r="Q624" s="335"/>
      <c r="R624" s="5"/>
      <c r="S624" s="5"/>
      <c r="T624" s="417"/>
      <c r="U624" s="417"/>
      <c r="V624" s="417"/>
      <c r="W624" s="417"/>
      <c r="X624" s="4"/>
    </row>
    <row r="625" spans="1:2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2"/>
      <c r="Q625" s="335"/>
      <c r="R625" s="5"/>
      <c r="S625" s="5"/>
      <c r="T625" s="417"/>
      <c r="U625" s="417"/>
      <c r="V625" s="417"/>
      <c r="W625" s="417"/>
      <c r="X625" s="4"/>
    </row>
    <row r="626" spans="1:2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2"/>
      <c r="Q626" s="335"/>
      <c r="R626" s="5"/>
      <c r="S626" s="5"/>
      <c r="T626" s="417"/>
      <c r="U626" s="417"/>
      <c r="V626" s="417"/>
      <c r="W626" s="417"/>
      <c r="X626" s="4"/>
    </row>
    <row r="627" spans="1:2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2"/>
      <c r="Q627" s="335"/>
      <c r="R627" s="5"/>
      <c r="S627" s="5"/>
      <c r="T627" s="417"/>
      <c r="U627" s="417"/>
      <c r="V627" s="417"/>
      <c r="W627" s="417"/>
      <c r="X627" s="4"/>
    </row>
    <row r="628" spans="1:2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2"/>
      <c r="Q628" s="335"/>
      <c r="R628" s="5"/>
      <c r="S628" s="5"/>
      <c r="T628" s="417"/>
      <c r="U628" s="417"/>
      <c r="V628" s="417"/>
      <c r="W628" s="417"/>
      <c r="X628" s="197"/>
    </row>
    <row r="629" spans="1:2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2"/>
      <c r="Q629" s="335"/>
      <c r="R629" s="5"/>
      <c r="S629" s="5"/>
      <c r="T629" s="417"/>
      <c r="U629" s="417"/>
      <c r="V629" s="417"/>
      <c r="W629" s="417"/>
      <c r="X629" s="4"/>
    </row>
    <row r="630" spans="1:2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2"/>
      <c r="Q630" s="335"/>
      <c r="R630" s="5"/>
      <c r="S630" s="5"/>
      <c r="T630" s="417"/>
      <c r="U630" s="417"/>
      <c r="V630" s="417"/>
      <c r="W630" s="417"/>
      <c r="X630" s="4"/>
    </row>
    <row r="631" spans="1:2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2"/>
      <c r="Q631" s="335"/>
      <c r="R631" s="5"/>
      <c r="S631" s="5"/>
      <c r="T631" s="417"/>
      <c r="U631" s="417"/>
      <c r="V631" s="417"/>
      <c r="W631" s="417"/>
      <c r="X631" s="4"/>
    </row>
    <row r="632" spans="1:2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2"/>
      <c r="Q632" s="335"/>
      <c r="R632" s="5"/>
      <c r="S632" s="5"/>
      <c r="T632" s="417"/>
      <c r="U632" s="417"/>
      <c r="V632" s="417"/>
      <c r="W632" s="417"/>
      <c r="X632" s="4"/>
    </row>
    <row r="633" spans="1:2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2"/>
      <c r="Q633" s="335"/>
      <c r="R633" s="5"/>
      <c r="S633" s="5"/>
      <c r="T633" s="417"/>
      <c r="U633" s="417"/>
      <c r="V633" s="417"/>
      <c r="W633" s="417"/>
      <c r="X633" s="4"/>
    </row>
    <row r="634" spans="1:2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2"/>
      <c r="Q634" s="335"/>
      <c r="R634" s="5"/>
      <c r="S634" s="5"/>
      <c r="T634" s="417"/>
      <c r="U634" s="417"/>
      <c r="V634" s="417"/>
      <c r="W634" s="417"/>
      <c r="X634" s="4"/>
    </row>
    <row r="635" spans="1:2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2"/>
      <c r="Q635" s="335"/>
      <c r="R635" s="5"/>
      <c r="S635" s="5"/>
      <c r="T635" s="417"/>
      <c r="U635" s="417"/>
      <c r="V635" s="417"/>
      <c r="W635" s="417"/>
      <c r="X635" s="4"/>
    </row>
    <row r="636" spans="1:2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2"/>
      <c r="Q636" s="335"/>
      <c r="R636" s="5"/>
      <c r="S636" s="5"/>
      <c r="T636" s="417"/>
      <c r="U636" s="417"/>
      <c r="V636" s="417"/>
      <c r="W636" s="417"/>
      <c r="X636" s="4"/>
    </row>
    <row r="637" spans="1:2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2"/>
      <c r="Q637" s="335"/>
      <c r="R637" s="5"/>
      <c r="S637" s="5"/>
      <c r="T637" s="417"/>
      <c r="U637" s="417"/>
      <c r="V637" s="417"/>
      <c r="W637" s="417"/>
      <c r="X637" s="4"/>
    </row>
    <row r="638" ht="12.75">
      <c r="X638" s="4"/>
    </row>
    <row r="639" ht="12.75">
      <c r="X639" s="4"/>
    </row>
    <row r="640" ht="12.75">
      <c r="X640" s="4"/>
    </row>
    <row r="641" ht="12.75">
      <c r="X641" s="4"/>
    </row>
    <row r="642" ht="12.75">
      <c r="X642" s="4"/>
    </row>
    <row r="643" ht="12.75">
      <c r="X643" s="4"/>
    </row>
    <row r="644" ht="12.75">
      <c r="X644" s="4"/>
    </row>
    <row r="645" ht="12.75">
      <c r="X645" s="4"/>
    </row>
    <row r="646" ht="12.75">
      <c r="X646" s="4"/>
    </row>
    <row r="647" ht="12.75">
      <c r="X647" s="4"/>
    </row>
    <row r="648" ht="12.75">
      <c r="X648" s="4"/>
    </row>
    <row r="649" ht="12.75">
      <c r="X649" s="4"/>
    </row>
    <row r="650" ht="12.75">
      <c r="X650" s="4"/>
    </row>
    <row r="651" ht="12.75">
      <c r="X651" s="4"/>
    </row>
    <row r="652" ht="12.75">
      <c r="X652" s="4"/>
    </row>
    <row r="653" ht="12.75">
      <c r="X653" s="4"/>
    </row>
    <row r="654" ht="12.75">
      <c r="X654" s="4"/>
    </row>
    <row r="655" ht="12.75">
      <c r="X655" s="4"/>
    </row>
    <row r="656" ht="12.75">
      <c r="X656" s="4"/>
    </row>
    <row r="657" ht="12.75">
      <c r="X657" s="4"/>
    </row>
    <row r="658" ht="12.75">
      <c r="X658" s="4"/>
    </row>
    <row r="659" ht="12.75">
      <c r="X659" s="4"/>
    </row>
    <row r="660" ht="12.75">
      <c r="X660" s="4"/>
    </row>
    <row r="661" ht="12.75">
      <c r="X661" s="4"/>
    </row>
    <row r="662" ht="12.75">
      <c r="X662" s="4"/>
    </row>
    <row r="663" ht="12.75">
      <c r="X663" s="4"/>
    </row>
    <row r="664" ht="12.75">
      <c r="X664" s="4"/>
    </row>
    <row r="665" ht="12.75">
      <c r="X665" s="4"/>
    </row>
    <row r="666" ht="12.75">
      <c r="X666" s="4"/>
    </row>
    <row r="667" ht="12.75">
      <c r="X667" s="4"/>
    </row>
    <row r="668" ht="12.75">
      <c r="X668" s="4"/>
    </row>
    <row r="669" ht="12.75">
      <c r="X669" s="4"/>
    </row>
    <row r="670" ht="12.75">
      <c r="X670" s="4"/>
    </row>
    <row r="671" ht="12.75">
      <c r="X671" s="4"/>
    </row>
    <row r="672" ht="12.75">
      <c r="X672" s="4"/>
    </row>
    <row r="673" ht="12.75">
      <c r="X673" s="4"/>
    </row>
    <row r="674" ht="12.75">
      <c r="X674" s="4"/>
    </row>
    <row r="675" ht="12.75">
      <c r="X675" s="4"/>
    </row>
    <row r="676" ht="12.75">
      <c r="X676" s="4"/>
    </row>
    <row r="677" ht="12.75">
      <c r="X677" s="4"/>
    </row>
    <row r="678" ht="12.75">
      <c r="X678" s="4"/>
    </row>
    <row r="679" ht="12.75">
      <c r="X679" s="4"/>
    </row>
    <row r="680" ht="12.75">
      <c r="X680" s="4"/>
    </row>
    <row r="681" ht="12.75">
      <c r="X681" s="4"/>
    </row>
    <row r="682" ht="12.75">
      <c r="X682" s="4"/>
    </row>
    <row r="683" ht="12.75">
      <c r="X683" s="4"/>
    </row>
    <row r="684" ht="12.75">
      <c r="X684" s="4"/>
    </row>
    <row r="685" ht="12.75">
      <c r="X685" s="4"/>
    </row>
    <row r="686" ht="12.75">
      <c r="X686" s="4"/>
    </row>
    <row r="687" ht="12.75">
      <c r="X687" s="4"/>
    </row>
    <row r="688" ht="12.75">
      <c r="X688" s="4"/>
    </row>
    <row r="689" ht="12.75">
      <c r="X689" s="4"/>
    </row>
    <row r="690" ht="12.75">
      <c r="X690" s="4"/>
    </row>
    <row r="691" ht="12.75">
      <c r="X691" s="4"/>
    </row>
    <row r="692" ht="12.75">
      <c r="X692" s="4"/>
    </row>
    <row r="693" ht="12.75">
      <c r="X693" s="4"/>
    </row>
    <row r="694" ht="12.75">
      <c r="X694" s="4"/>
    </row>
    <row r="695" ht="12.75">
      <c r="X695" s="4"/>
    </row>
  </sheetData>
  <sheetProtection/>
  <mergeCells count="171">
    <mergeCell ref="V39:W39"/>
    <mergeCell ref="L250:M250"/>
    <mergeCell ref="L249:M249"/>
    <mergeCell ref="L88:M88"/>
    <mergeCell ref="L94:M94"/>
    <mergeCell ref="L91:M91"/>
    <mergeCell ref="L106:M106"/>
    <mergeCell ref="L228:M228"/>
    <mergeCell ref="L139:M139"/>
    <mergeCell ref="L112:M112"/>
    <mergeCell ref="L116:M116"/>
    <mergeCell ref="L123:M123"/>
    <mergeCell ref="L120:M120"/>
    <mergeCell ref="L105:M105"/>
    <mergeCell ref="T39:U39"/>
    <mergeCell ref="L135:M135"/>
    <mergeCell ref="L133:M133"/>
    <mergeCell ref="L134:M134"/>
    <mergeCell ref="L90:M90"/>
    <mergeCell ref="L93:M93"/>
    <mergeCell ref="L254:M254"/>
    <mergeCell ref="L253:M253"/>
    <mergeCell ref="L99:M99"/>
    <mergeCell ref="L101:M101"/>
    <mergeCell ref="L138:M138"/>
    <mergeCell ref="L142:M142"/>
    <mergeCell ref="A618:R618"/>
    <mergeCell ref="A616:R616"/>
    <mergeCell ref="A617:R617"/>
    <mergeCell ref="L469:M469"/>
    <mergeCell ref="L506:M506"/>
    <mergeCell ref="L493:M493"/>
    <mergeCell ref="L502:M502"/>
    <mergeCell ref="A601:J601"/>
    <mergeCell ref="L513:M513"/>
    <mergeCell ref="L283:M283"/>
    <mergeCell ref="L318:M318"/>
    <mergeCell ref="L297:M297"/>
    <mergeCell ref="L345:M345"/>
    <mergeCell ref="L353:M353"/>
    <mergeCell ref="L323:M323"/>
    <mergeCell ref="L325:M325"/>
    <mergeCell ref="L274:M274"/>
    <mergeCell ref="L292:N292"/>
    <mergeCell ref="L285:M285"/>
    <mergeCell ref="L289:M289"/>
    <mergeCell ref="L287:M287"/>
    <mergeCell ref="L288:M288"/>
    <mergeCell ref="L207:M207"/>
    <mergeCell ref="L148:M148"/>
    <mergeCell ref="L242:M242"/>
    <mergeCell ref="L67:M67"/>
    <mergeCell ref="L79:M79"/>
    <mergeCell ref="L76:M76"/>
    <mergeCell ref="L70:M70"/>
    <mergeCell ref="L78:M78"/>
    <mergeCell ref="L171:M171"/>
    <mergeCell ref="L97:M97"/>
    <mergeCell ref="L77:M77"/>
    <mergeCell ref="L75:M75"/>
    <mergeCell ref="L74:M74"/>
    <mergeCell ref="L262:M262"/>
    <mergeCell ref="L146:M146"/>
    <mergeCell ref="L247:M247"/>
    <mergeCell ref="L237:M237"/>
    <mergeCell ref="L257:M257"/>
    <mergeCell ref="L212:M212"/>
    <mergeCell ref="L252:M252"/>
    <mergeCell ref="L46:M46"/>
    <mergeCell ref="L42:M42"/>
    <mergeCell ref="L45:M45"/>
    <mergeCell ref="L144:M144"/>
    <mergeCell ref="L63:M63"/>
    <mergeCell ref="L64:M64"/>
    <mergeCell ref="L66:M66"/>
    <mergeCell ref="L65:M65"/>
    <mergeCell ref="L124:M124"/>
    <mergeCell ref="L83:M83"/>
    <mergeCell ref="R39:S39"/>
    <mergeCell ref="L229:M229"/>
    <mergeCell ref="L166:M166"/>
    <mergeCell ref="L218:M218"/>
    <mergeCell ref="L147:M147"/>
    <mergeCell ref="L141:M141"/>
    <mergeCell ref="L50:M50"/>
    <mergeCell ref="L58:M58"/>
    <mergeCell ref="L81:M81"/>
    <mergeCell ref="L56:M56"/>
    <mergeCell ref="C8:I8"/>
    <mergeCell ref="L39:M39"/>
    <mergeCell ref="L53:M53"/>
    <mergeCell ref="L54:M54"/>
    <mergeCell ref="L23:M23"/>
    <mergeCell ref="L27:M27"/>
    <mergeCell ref="L30:M30"/>
    <mergeCell ref="L40:M40"/>
    <mergeCell ref="L44:M44"/>
    <mergeCell ref="L21:M21"/>
    <mergeCell ref="L18:M18"/>
    <mergeCell ref="L132:M132"/>
    <mergeCell ref="L55:M55"/>
    <mergeCell ref="L60:M60"/>
    <mergeCell ref="L73:M73"/>
    <mergeCell ref="L59:M59"/>
    <mergeCell ref="L61:M61"/>
    <mergeCell ref="L62:M62"/>
    <mergeCell ref="L69:M69"/>
    <mergeCell ref="L41:M41"/>
    <mergeCell ref="L265:M265"/>
    <mergeCell ref="L263:M263"/>
    <mergeCell ref="L226:M226"/>
    <mergeCell ref="L227:M227"/>
    <mergeCell ref="L232:M232"/>
    <mergeCell ref="L233:M233"/>
    <mergeCell ref="L240:M240"/>
    <mergeCell ref="L241:M241"/>
    <mergeCell ref="L234:M234"/>
    <mergeCell ref="L369:M369"/>
    <mergeCell ref="L378:M378"/>
    <mergeCell ref="L355:O355"/>
    <mergeCell ref="L365:M365"/>
    <mergeCell ref="L268:M268"/>
    <mergeCell ref="L272:M272"/>
    <mergeCell ref="L277:M277"/>
    <mergeCell ref="L286:M286"/>
    <mergeCell ref="L273:M273"/>
    <mergeCell ref="L271:M271"/>
    <mergeCell ref="L407:M407"/>
    <mergeCell ref="L389:O389"/>
    <mergeCell ref="L392:M392"/>
    <mergeCell ref="L388:O388"/>
    <mergeCell ref="L396:M396"/>
    <mergeCell ref="L403:M403"/>
    <mergeCell ref="L405:M405"/>
    <mergeCell ref="A600:J600"/>
    <mergeCell ref="L458:M458"/>
    <mergeCell ref="L508:M508"/>
    <mergeCell ref="L455:M455"/>
    <mergeCell ref="L484:M484"/>
    <mergeCell ref="L475:M475"/>
    <mergeCell ref="L464:M464"/>
    <mergeCell ref="L456:M456"/>
    <mergeCell ref="L486:M486"/>
    <mergeCell ref="L413:M413"/>
    <mergeCell ref="L521:M521"/>
    <mergeCell ref="L548:M548"/>
    <mergeCell ref="L588:M588"/>
    <mergeCell ref="L577:O577"/>
    <mergeCell ref="L587:M587"/>
    <mergeCell ref="L584:M584"/>
    <mergeCell ref="L585:M585"/>
    <mergeCell ref="L435:M435"/>
    <mergeCell ref="L415:M415"/>
    <mergeCell ref="L245:M245"/>
    <mergeCell ref="L299:M299"/>
    <mergeCell ref="L350:M350"/>
    <mergeCell ref="L352:M352"/>
    <mergeCell ref="L315:M315"/>
    <mergeCell ref="L317:M317"/>
    <mergeCell ref="L327:M327"/>
    <mergeCell ref="L328:M328"/>
    <mergeCell ref="L324:M324"/>
    <mergeCell ref="L264:M264"/>
    <mergeCell ref="M615:U615"/>
    <mergeCell ref="M613:U613"/>
    <mergeCell ref="M614:U614"/>
    <mergeCell ref="L589:M589"/>
    <mergeCell ref="L448:M448"/>
    <mergeCell ref="L499:M499"/>
    <mergeCell ref="L545:M545"/>
    <mergeCell ref="L583:M5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208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269" bestFit="1" customWidth="1"/>
    <col min="7" max="7" width="9.57421875" style="269" bestFit="1" customWidth="1"/>
    <col min="8" max="8" width="13.57421875" style="269" customWidth="1"/>
    <col min="9" max="9" width="19.140625" style="269" customWidth="1"/>
    <col min="10" max="10" width="9.7109375" style="269" customWidth="1"/>
    <col min="11" max="11" width="9.8515625" style="269" customWidth="1"/>
    <col min="12" max="12" width="10.7109375" style="269" customWidth="1"/>
    <col min="13" max="13" width="10.140625" style="269" customWidth="1"/>
    <col min="14" max="18" width="10.421875" style="269" customWidth="1"/>
  </cols>
  <sheetData>
    <row r="1" spans="1:18" ht="12.75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2016-12-05T11:57:25Z</cp:lastPrinted>
  <dcterms:created xsi:type="dcterms:W3CDTF">2014-12-01T12:56:38Z</dcterms:created>
  <dcterms:modified xsi:type="dcterms:W3CDTF">2016-12-14T16:40:52Z</dcterms:modified>
  <cp:category/>
  <cp:version/>
  <cp:contentType/>
  <cp:contentStatus/>
</cp:coreProperties>
</file>