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<sst xmlns="http://schemas.openxmlformats.org/spreadsheetml/2006/main" count="1364" uniqueCount="707">
  <si>
    <t>Šifra izvora</t>
  </si>
  <si>
    <t>Br.konta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</si>
  <si>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</si>
  <si>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</si>
  <si>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</si>
  <si>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</si>
  <si>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</si>
  <si>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</si>
  <si>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</si>
  <si>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</si>
  <si>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</si>
  <si>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</si>
  <si>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</si>
  <si>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</si>
  <si>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</si>
  <si>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</si>
  <si>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</si>
  <si>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</si>
  <si>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</si>
  <si>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</si>
  <si>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</si>
  <si>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</si>
  <si>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</si>
  <si>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</si>
  <si>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</si>
  <si>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</si>
  <si>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</si>
  <si>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</si>
  <si>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</si>
  <si>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</si>
  <si>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</si>
  <si>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</si>
  <si>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</si>
  <si>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</si>
  <si>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</si>
  <si>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</si>
  <si>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</si>
  <si>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</si>
  <si>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</si>
  <si>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</si>
  <si>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</si>
  <si>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</si>
  <si>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</si>
  <si>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</si>
  <si>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</si>
  <si>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</si>
  <si>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</si>
  <si>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</si>
  <si>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</si>
  <si>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</si>
  <si>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</si>
  <si>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</si>
  <si>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</si>
  <si>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</si>
  <si>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</si>
  <si>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</si>
  <si>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</si>
  <si>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</si>
  <si>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</si>
  <si>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</si>
  <si>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</si>
  <si>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</si>
  <si>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</si>
  <si>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</si>
  <si>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</si>
  <si>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</si>
  <si>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</si>
  <si>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</si>
  <si>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</si>
  <si>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</si>
  <si>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</si>
  <si>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</si>
  <si>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</si>
  <si>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</si>
  <si>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</si>
  <si>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</si>
  <si>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</si>
  <si>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</si>
  <si>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</si>
  <si>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</si>
  <si>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</si>
  <si>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</si>
  <si>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</si>
  <si>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</si>
  <si>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</si>
  <si>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</si>
  <si>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</si>
  <si>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</si>
  <si>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</si>
  <si>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</si>
  <si>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</si>
  <si>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</si>
  <si>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</si>
  <si>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</si>
  <si>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</si>
  <si>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</si>
  <si>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</si>
  <si>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</si>
  <si>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</si>
  <si>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</si>
  <si>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</si>
  <si>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</si>
  <si>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</si>
  <si>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</si>
  <si>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</si>
  <si>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</si>
  <si>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</si>
  <si>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</si>
  <si>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</si>
  <si>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</si>
  <si>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</si>
  <si>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</si>
  <si>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</si>
  <si>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</si>
  <si>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</si>
  <si>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</si>
  <si>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</si>
  <si>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</si>
  <si>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</si>
  <si>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</si>
  <si>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</si>
  <si>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</si>
  <si>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</si>
  <si>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</si>
  <si>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</si>
  <si>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</si>
  <si>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</si>
  <si>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</si>
  <si>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</si>
  <si>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</si>
  <si>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</si>
  <si>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</si>
  <si>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</si>
  <si>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</si>
  <si>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</si>
  <si>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</si>
  <si>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</si>
  <si>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</si>
  <si>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</si>
  <si>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</si>
  <si>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</si>
  <si>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</si>
  <si>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</si>
  <si>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</si>
  <si>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</si>
  <si>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</si>
  <si>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</si>
  <si>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</si>
  <si>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</si>
  <si>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</si>
  <si>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</si>
  <si>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</si>
  <si>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</si>
  <si>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</si>
  <si>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</si>
  <si>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</si>
  <si>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</si>
  <si>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</si>
  <si>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</si>
  <si>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</si>
  <si>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</si>
  <si>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</si>
  <si>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</si>
  <si>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</si>
  <si>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</si>
  <si>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</si>
  <si>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</si>
  <si>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</si>
  <si>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</si>
  <si>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</si>
  <si>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</si>
  <si>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</si>
  <si>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</si>
  <si>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</si>
  <si>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</si>
  <si>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</si>
  <si>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</si>
  <si>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</si>
  <si>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</si>
  <si>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</si>
  <si>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</si>
  <si>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</si>
  <si>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</si>
  <si>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</si>
  <si>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</si>
  <si>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</si>
  <si>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</si>
  <si>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</si>
  <si>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</si>
  <si>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</si>
  <si>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</si>
  <si>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</si>
  <si>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</si>
  <si>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</si>
  <si>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</si>
  <si>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</si>
  <si>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</si>
  <si>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</si>
  <si>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</si>
  <si>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</si>
  <si>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</si>
  <si>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</si>
  <si>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</si>
  <si>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</si>
  <si>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</si>
  <si>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</si>
  <si>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</si>
  <si>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</si>
  <si>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</si>
  <si>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</si>
  <si>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</si>
  <si>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</si>
  <si>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</si>
  <si>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</si>
  <si>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</si>
  <si>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</si>
  <si>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</si>
  <si>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</si>
  <si>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</si>
  <si>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</si>
  <si>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</si>
  <si>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</si>
  <si>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</si>
  <si>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</si>
  <si>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</si>
  <si>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</si>
  <si>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</si>
  <si>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</si>
  <si>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</si>
  <si>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</si>
  <si>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</si>
  <si>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</si>
  <si>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</si>
  <si>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</si>
  <si>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</si>
  <si>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</si>
  <si>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</si>
  <si>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</si>
  <si>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</si>
  <si>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</si>
  <si>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</si>
  <si>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</si>
  <si>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</si>
  <si>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</si>
  <si>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</si>
  <si>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</si>
  <si>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</si>
  <si>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</si>
  <si>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</si>
  <si>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</si>
  <si>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</si>
  <si>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</si>
  <si>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</si>
  <si>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</si>
  <si>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</si>
  <si>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</si>
  <si>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</si>
  <si>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</si>
  <si>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</si>
  <si>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</si>
  <si>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</si>
  <si>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</si>
  <si>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</si>
  <si>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</si>
  <si>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</si>
  <si>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</si>
  <si>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</si>
  <si>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</si>
  <si>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</si>
  <si>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</si>
  <si>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</si>
  <si>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</si>
  <si>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</si>
  <si>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</si>
  <si>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</si>
  <si>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</si>
  <si>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</si>
  <si>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</si>
  <si>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</si>
  <si>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</si>
  <si>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</si>
  <si>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</si>
  <si>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</si>
  <si>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</si>
  <si>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</si>
  <si>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</si>
  <si>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</si>
  <si>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</si>
  <si>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</si>
  <si>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</si>
  <si>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</si>
  <si>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</si>
  <si>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</si>
  <si>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</si>
  <si>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</si>
  <si>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</si>
  <si>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</si>
  <si>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</si>
  <si>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</si>
  <si>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</si>
  <si>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</si>
  <si>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</si>
  <si>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</si>
  <si>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</si>
  <si>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</si>
  <si>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Nabava autobusne čekaonice</t>
  </si>
  <si>
    <t>Ostali građevinski objekti - vodovod Donji Ležajići</t>
  </si>
  <si>
    <t>Građ.objekti-oborinska i fekalna kanalizacija-ostalo</t>
  </si>
  <si>
    <t>Građ.objekti-oborinska i fekalna kanalizacija-Kistanje 1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</si>
  <si>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</si>
  <si>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</si>
  <si>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</si>
  <si>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</si>
  <si>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</si>
  <si>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</si>
  <si>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</si>
  <si>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</si>
  <si>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</si>
  <si>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</si>
  <si>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</si>
  <si>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</si>
  <si>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</si>
  <si>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</si>
  <si>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</si>
  <si>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</si>
  <si>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</si>
  <si>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</si>
  <si>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</si>
  <si>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</si>
  <si>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</si>
  <si>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</si>
  <si>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</si>
  <si>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</si>
  <si>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</si>
  <si>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</si>
  <si>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</si>
  <si>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</si>
  <si>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</si>
  <si>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>Tekuće pomoći od ostalih subjekata-vodovod Šibenski</t>
  </si>
  <si>
    <t>Tekuće pomoći od ostalih subjekata-FZOEU</t>
  </si>
  <si>
    <t>Tekuće pomoći od ostalih subjekata-Hrvatske vode</t>
  </si>
  <si>
    <t>Tekuće pomoći od ostalih subjekata-HZZ</t>
  </si>
  <si>
    <t>Oborinska odvodnja-Manastir Krka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</si>
  <si>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</si>
  <si>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</si>
  <si>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</si>
  <si>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</si>
  <si>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</si>
  <si>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</si>
  <si>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2011.</t>
  </si>
  <si>
    <t>2012.</t>
  </si>
  <si>
    <t>Ostale intelektualne usluge - Oprema CZ</t>
  </si>
  <si>
    <t>Ceste, želj. i sl. građ.objekti-modernizacija ostalih cesta</t>
  </si>
  <si>
    <t>Namjenski primici od zaduživanja</t>
  </si>
  <si>
    <t>Rashodi poslovanja ukupno: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</si>
  <si>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</si>
  <si>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</si>
  <si>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</si>
  <si>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</si>
  <si>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</si>
  <si>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</si>
  <si>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</si>
  <si>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</si>
  <si>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</si>
  <si>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Održavanje vodovoda </t>
  </si>
  <si>
    <t>08-Rekreacija, kultura i religija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</si>
  <si>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</si>
  <si>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</si>
  <si>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</si>
  <si>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</si>
  <si>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</si>
  <si>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</si>
  <si>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</si>
  <si>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</si>
  <si>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</si>
  <si>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</si>
  <si>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Usluge tekućeg i invest.održ.postrojenja i opreme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</si>
  <si>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</si>
  <si>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</si>
  <si>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</si>
  <si>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</si>
  <si>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</si>
  <si>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</si>
  <si>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</si>
  <si>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</si>
  <si>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</si>
  <si>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</si>
  <si>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</si>
  <si>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</si>
  <si>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</si>
  <si>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</si>
  <si>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</si>
  <si>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</si>
  <si>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</si>
  <si>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P1100</t>
  </si>
  <si>
    <t>P1200</t>
  </si>
  <si>
    <t>P1300</t>
  </si>
  <si>
    <t>P1400</t>
  </si>
  <si>
    <t>P1500</t>
  </si>
  <si>
    <t>P1600</t>
  </si>
  <si>
    <t>P1700</t>
  </si>
  <si>
    <t>P1800</t>
  </si>
  <si>
    <t>P1900</t>
  </si>
  <si>
    <t>P2100</t>
  </si>
  <si>
    <t>P2200</t>
  </si>
  <si>
    <t>P2300</t>
  </si>
  <si>
    <t>T100001</t>
  </si>
  <si>
    <t>T100002</t>
  </si>
  <si>
    <t>T200001</t>
  </si>
  <si>
    <t>T300001</t>
  </si>
  <si>
    <t>T400001</t>
  </si>
  <si>
    <t>T400002</t>
  </si>
  <si>
    <t>T400003</t>
  </si>
  <si>
    <t>T400004</t>
  </si>
  <si>
    <t>T400005</t>
  </si>
  <si>
    <t>K400006</t>
  </si>
  <si>
    <t>K400007</t>
  </si>
  <si>
    <t>A500001</t>
  </si>
  <si>
    <t>A500002</t>
  </si>
  <si>
    <t>T600001</t>
  </si>
  <si>
    <t>T600002</t>
  </si>
  <si>
    <t>T600003</t>
  </si>
  <si>
    <t>A600004</t>
  </si>
  <si>
    <t>T600005</t>
  </si>
  <si>
    <t>K600006</t>
  </si>
  <si>
    <t>K700001</t>
  </si>
  <si>
    <t>Dječje igralište - izgradnja/opremanje Đevrske i dr.</t>
  </si>
  <si>
    <t>K700002</t>
  </si>
  <si>
    <t>K700003</t>
  </si>
  <si>
    <t>K700004</t>
  </si>
  <si>
    <t>K70004</t>
  </si>
  <si>
    <t>K700005</t>
  </si>
  <si>
    <t>T800001</t>
  </si>
  <si>
    <t>K800001</t>
  </si>
  <si>
    <t>T110001</t>
  </si>
  <si>
    <t>T120001</t>
  </si>
  <si>
    <t>T130001</t>
  </si>
  <si>
    <t>T140001</t>
  </si>
  <si>
    <t>T140002</t>
  </si>
  <si>
    <t>T140003</t>
  </si>
  <si>
    <t>T150001</t>
  </si>
  <si>
    <t>T160001</t>
  </si>
  <si>
    <t>T170001</t>
  </si>
  <si>
    <t>T180001</t>
  </si>
  <si>
    <t>T180002</t>
  </si>
  <si>
    <t>T190001</t>
  </si>
  <si>
    <t>T190002</t>
  </si>
  <si>
    <t>T210001</t>
  </si>
  <si>
    <t>P220001</t>
  </si>
  <si>
    <t>T230001</t>
  </si>
  <si>
    <t>Poticaj razvoja gospodarstva</t>
  </si>
  <si>
    <t>T400006</t>
  </si>
  <si>
    <t>Donacije i ostalih rashodi</t>
  </si>
  <si>
    <t>Poticaj poljoprivredi i ruralnom razvoju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</si>
  <si>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</si>
  <si>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</si>
  <si>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</si>
  <si>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</si>
  <si>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</si>
  <si>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Članak 3.</t>
  </si>
  <si>
    <t>kako slijedi:</t>
  </si>
  <si>
    <t>Članak 4.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</si>
  <si>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</si>
  <si>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</si>
  <si>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</si>
  <si>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</si>
  <si>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</si>
  <si>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</si>
  <si>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</si>
  <si>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</si>
  <si>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Komunalne usluge - vodni doprinos prometnice u NN</t>
  </si>
  <si>
    <t>Zdravstvene usluge - zaštita na radu</t>
  </si>
  <si>
    <t>Zdravstvene usluge - sistematski pregled</t>
  </si>
  <si>
    <t>Ostale intelektualne usluge-održavanje digitalne arhive</t>
  </si>
  <si>
    <t>Ostale intelektualne usluge - raspol.poljop.zemljištem</t>
  </si>
  <si>
    <t>Ostale intelek.usluge - stručno-tehničko savjetovanje</t>
  </si>
  <si>
    <t>Tekuće donacije - antifašisti ŠKŽ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</si>
  <si>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</si>
  <si>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</si>
  <si>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</si>
  <si>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</si>
  <si>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</si>
  <si>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</si>
  <si>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</si>
  <si>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</si>
  <si>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</si>
  <si>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</si>
  <si>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</si>
  <si>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</si>
  <si>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</si>
  <si>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</si>
  <si>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ŽC 6070 do s.Mandići i A.Starčevića do vodotornja</t>
  </si>
  <si>
    <t>S.Pavići-Nožice-Bjelanovići</t>
  </si>
  <si>
    <t>od Ž.C. s.Sladakovići-Dobrote</t>
  </si>
  <si>
    <t>od Ž.C. s.Sladakovići-Dobrote-nadzor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</si>
  <si>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</si>
  <si>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</si>
  <si>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</si>
  <si>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</si>
  <si>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</si>
  <si>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</si>
  <si>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</si>
  <si>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</si>
  <si>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</si>
  <si>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</si>
  <si>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</si>
  <si>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Potpore iz proračuna-parlamentarni izbori</t>
  </si>
  <si>
    <t>Naknade troš. osobama izvan radnog odnosa</t>
  </si>
  <si>
    <t>Nadzor - modern.neraz.cesta</t>
  </si>
  <si>
    <t>Potpore iz proračuna-Min.za zaš.okoliša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</si>
  <si>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</si>
  <si>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</si>
  <si>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</si>
  <si>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</si>
  <si>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</si>
  <si>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</si>
  <si>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</si>
  <si>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</si>
  <si>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</si>
  <si>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</si>
  <si>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Uređaji, str. i oprema za ostale namjene - pres-kontejner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</si>
  <si>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</si>
  <si>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</si>
  <si>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</si>
  <si>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</si>
  <si>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Ostali građ. objekti - produžetak vod.mreže Parčići</t>
  </si>
  <si>
    <t>2013.</t>
  </si>
  <si>
    <t>Na temelju članka 7. i članka 39. stavka 2. Zakona o proračunu ("Narodne novine",broj 87/08), i članka 32. Statuta Općine Kistanje</t>
  </si>
  <si>
    <t>_____. studenog 2012.g., donosi</t>
  </si>
  <si>
    <t>Prihodi i rashodi te primici i izdaci po ekonomskoj klasifikaciji utvrđuju se u Računu prihoda i rashoda i Računu financiranja za 2013. godinu</t>
  </si>
  <si>
    <t>Ceste, želj. i sl. građ.objekti-Trg P.Preradovića</t>
  </si>
  <si>
    <t>Ceste, želj. i sl. građ.objekti-Trg sv. Nikole</t>
  </si>
  <si>
    <t>Ostali građevinski objekti - autokamp Kistanje</t>
  </si>
  <si>
    <t xml:space="preserve">Ceste, želj. i sl. građ.objekti-nogostup ul.dr.F.Tuđmana </t>
  </si>
  <si>
    <t>Ostali građevinski objekti - vodovod Reljići</t>
  </si>
  <si>
    <t>Usluge tekućeg i inv.održavanja - uređ.mjesnih groblja</t>
  </si>
  <si>
    <t>Oprema za ostale namjene - košare za smeće</t>
  </si>
  <si>
    <t>Oprema za ostale namjene - kolica za čistače</t>
  </si>
  <si>
    <t>Poticaj poljoprivredi i ruralnom razvoju - LAG</t>
  </si>
  <si>
    <t>Potpore iz proračuna-Minis.soc.politike i mladih</t>
  </si>
  <si>
    <t>Naknade - lokalni izbori</t>
  </si>
  <si>
    <t>Tekuće donacije u novcu - Radio "Banska kosa"</t>
  </si>
  <si>
    <t>Poticaj razvoja gospodarstva/poljoprivrede/turizma</t>
  </si>
  <si>
    <t>Prometnice i odvodnja Novo naselje Kistanje 1 II. Faza</t>
  </si>
  <si>
    <t>Uređenje nove lokacije za tržnicu u mjestu Kistanje</t>
  </si>
  <si>
    <t>Projektna dokumentacija - moderniz. ul.Hrv.branitelja D59</t>
  </si>
  <si>
    <t>Proj. Dokum. - neraz.cesta Kolašac, Ljune, Šuše, Matij.</t>
  </si>
  <si>
    <t>Proj. Dokum. - neraz.cesta Macure, Traživuci</t>
  </si>
  <si>
    <t>Proj. Dokum. - neraz.cesta Rudele, Grčići, D59</t>
  </si>
  <si>
    <t>Proj. Dokum. - neraz.cesta Nunić, Stijelje, Draga Selo</t>
  </si>
  <si>
    <t>Projektna dokumentacija - Zvonimirova ulica Kistanje</t>
  </si>
  <si>
    <t>Proj.dokum.za sanaciju vod.mreže Put Lalića</t>
  </si>
  <si>
    <t>Proj.dokum.za vodovod-Zvonimirova, Traživuci, Jekići</t>
  </si>
  <si>
    <t>Proj. Dokum. - neraz.cesta D i G. Tišme - Korolije</t>
  </si>
  <si>
    <t>Projektna dokumentacija za poduzetnički centar Krka</t>
  </si>
  <si>
    <t>Proj.dokum.za uređ.Trga P.Preradovića i tržnice</t>
  </si>
  <si>
    <t>Proj.dokum.za uređ.Trga sv. Nikole</t>
  </si>
  <si>
    <t>Proj.dokum.za izvedbu autokamp odmorišta "Krka"</t>
  </si>
  <si>
    <t>Proj.dok.za Dom staraca u B.Selu - ex škola</t>
  </si>
  <si>
    <t>Proj.dok.za ul.dr.F.Tuđmana (D59), nogostup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</si>
  <si>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</si>
  <si>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</si>
  <si>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</si>
  <si>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</si>
  <si>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Plaće za redovan rad - dužnosnici</t>
  </si>
  <si>
    <t>Doprinosi za zdravstevno osiguranje - službenici</t>
  </si>
  <si>
    <t>Doprinosi za zdravstevno osiguranje - dužnosnici</t>
  </si>
  <si>
    <t>Doprinosi za zapošljavanje - službenici</t>
  </si>
  <si>
    <t>Doprinosi za zapošljavanje - dužnosnici</t>
  </si>
  <si>
    <t>Naknade za prijevoz - službenici</t>
  </si>
  <si>
    <t>Naknade za prijevoz - dužnosnici</t>
  </si>
  <si>
    <t>Ceste - sanacija i modern.neraz.ceste Nunić</t>
  </si>
  <si>
    <t>Ceste - sanacija i moderniz.neraz.ceste Parčići</t>
  </si>
  <si>
    <t>Izvedba vodov.ogranka od ul.N.Tesle do Manastira</t>
  </si>
  <si>
    <t>Usluge tek. I inv.održ. Javnih površina - KP Kistanje</t>
  </si>
  <si>
    <t>Porez na dobit</t>
  </si>
  <si>
    <t>Potpore iz proračuna-MRRFEU</t>
  </si>
  <si>
    <t>Tekuće pomoći od ostalih subjekata-žup.sud</t>
  </si>
  <si>
    <t>Tekuće pom. od ostalih subjekata-HZZ vjež.</t>
  </si>
  <si>
    <t>Putni trošak - lokalni izbori</t>
  </si>
  <si>
    <t>Naknade - referendum</t>
  </si>
  <si>
    <t>Putni trošak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</si>
  <si>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</si>
  <si>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</si>
  <si>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</si>
  <si>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</si>
  <si>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Izdaci za dane zajmove trg. društvima</t>
  </si>
  <si>
    <t>Dani zajmovi trg.druš. Uajv.sek.-dugoročni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</si>
  <si>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</si>
  <si>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</si>
  <si>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</si>
  <si>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</si>
  <si>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</si>
  <si>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L.C. Masnikose</t>
  </si>
  <si>
    <t>L.C. Masnikose - nadzor</t>
  </si>
  <si>
    <t>Ostali građevinski objekti - vodovodna mreža Smrdelji</t>
  </si>
  <si>
    <t>Kanalizacija - B.Selo</t>
  </si>
  <si>
    <t>Tekuće pomoći od ostalih subjekata - vodovod</t>
  </si>
  <si>
    <t>Tekuće donacije u novcu - Hitna pomoć</t>
  </si>
  <si>
    <t>PLAN</t>
  </si>
  <si>
    <t>INDEKS</t>
  </si>
  <si>
    <t>Naknade - EU izbori</t>
  </si>
  <si>
    <t>zelene površine</t>
  </si>
  <si>
    <t>POTROŠENO DO 11.07.</t>
  </si>
  <si>
    <t xml:space="preserve">OVO NEKA NAČELNIK ODLUČI </t>
  </si>
  <si>
    <t>KOLIKO ĆE KOME DATI</t>
  </si>
  <si>
    <t>UBACITI JOŠ OTPREMNINU ZA PETRA</t>
  </si>
  <si>
    <t>OVO UKLJUČUJE I TROŠAK MATERIJALA ZA ČIŠĆENJE I ODRŽAVANJE, 20000 JE UTROŠENO ZA UREDSKI MATERIJAL</t>
  </si>
  <si>
    <t>Usluge tekućeg i invest.održ.-ostalo</t>
  </si>
  <si>
    <t>VJEŽBENICI</t>
  </si>
  <si>
    <t>POVRAT GARANTNOG POLOGA LAĆI I POVRAT NEUTR.NOVCA FZZOEU</t>
  </si>
  <si>
    <t>NUNIĆ</t>
  </si>
  <si>
    <t>NEKA NAČELNIK ODLUČI</t>
  </si>
  <si>
    <t>O OVIM POZICIJAMA</t>
  </si>
  <si>
    <t>I JAVNI RADOVI I PSGO PREKO HZZ</t>
  </si>
  <si>
    <t>L.C.Vukići - Ćuk - Trtice, Biovičino selo - NADZOR</t>
  </si>
  <si>
    <t>OVO ĆEMO SVE SKLONITI</t>
  </si>
  <si>
    <t>AKO SE NEĆE NIŠTA RADITI</t>
  </si>
  <si>
    <t>U OVOJ GODINI</t>
  </si>
  <si>
    <t>LABOR</t>
  </si>
  <si>
    <t>OVO TREBAM PROVJERITI PO UGOVORIMA</t>
  </si>
  <si>
    <t>OSTVARENO DO 11.07.</t>
  </si>
  <si>
    <t xml:space="preserve"> TRI PROSJEĆNE PLAĆE </t>
  </si>
  <si>
    <t>NAPOMENA: Otvoriti novu stavku  /posebno za materijal ze čišćenje itd.</t>
  </si>
  <si>
    <t>NAPOMENA: ISPOD STAVKE mo varivode- dodati novu stavku NUNIĆ</t>
  </si>
  <si>
    <t>ja bih samo  100.000,00 kn u 2013. i 150.000,00 kn u 2014.</t>
  </si>
  <si>
    <t>ovo  je……………</t>
  </si>
  <si>
    <t>JA BI OVU STAVKU ,OVE GODINE, BRISAO !</t>
  </si>
  <si>
    <t>OSTALO BI 200.000,00 KN ZA  DRUGE INVESTICIJE!</t>
  </si>
  <si>
    <t>SLAŽEM SE! (Marijan)</t>
  </si>
  <si>
    <t xml:space="preserve">Brisati 50.000,00 a upisati 17.000,00 kn </t>
  </si>
  <si>
    <t xml:space="preserve"> (M.Poturović)</t>
  </si>
  <si>
    <t>(M.Poturović)</t>
  </si>
  <si>
    <t>ILI BI BRISAO SL.VOZILO A UPISAO KOMUNALNO VOZILO  200.000,00 KN (Učešće Općine Kistanje, a 799.000,00 kuna je dio FZOEU.</t>
  </si>
  <si>
    <t>Brisati 200.000,00 PROMETNICE.</t>
  </si>
  <si>
    <t>Brisati  150.000,00 kn , jer  se u 2013. to neće stići realizirati, nego isto prebaciti u 2014. i to 400.000,00 kn (M.Poturović)</t>
  </si>
  <si>
    <t>Upisati 200.000,00 kuna  II.faza . Ovo je moguće započeti u ovoj godini a završiti u 2014.g. ,ako MRRFEU dopusti prenamjenu sredstava .</t>
  </si>
  <si>
    <t>Brisati 210.000,00 i upisati 135.000,00 kn .</t>
  </si>
  <si>
    <t>Ugovor je zaključen na 125.000,00 kn.</t>
  </si>
  <si>
    <t xml:space="preserve">Brisati 80.000,00 i upisati 35.000,00 kn  </t>
  </si>
  <si>
    <t xml:space="preserve"> Brisati 150.000,00 kn, upisati 75.600,00 kn, jer se više na toj poziciji ništa neće raditi-za sada.</t>
  </si>
  <si>
    <t>Mislim da bi ovaj iznos ovdje trebalo brisati -prebacio sam ga na UL.Hrvatskih branitelja, jer se Ul.Dr.F.Tuđmana neće raditi.</t>
  </si>
  <si>
    <t>(M.Poturović).</t>
  </si>
  <si>
    <t xml:space="preserve">Brisati 86.000,00 kn i upisati 35.000,00 kuna </t>
  </si>
  <si>
    <t xml:space="preserve">(M.Poturović) </t>
  </si>
  <si>
    <t>Brisati 35.000,00, jer se neće projektirati ove godine. (M.Poturović)</t>
  </si>
  <si>
    <t>BRISATI  SVE !</t>
  </si>
  <si>
    <t xml:space="preserve"> OVAJ IZNOS JE OK - M.Poturović</t>
  </si>
  <si>
    <t>ok!</t>
  </si>
  <si>
    <t>Labor projekt  11.250,00 + drugi dio + ETP PROJEKT =60.000,00 kn (M.Poturović)</t>
  </si>
  <si>
    <t>Smanjiti na 30.000,00 kuna (M.Poturović)</t>
  </si>
  <si>
    <t xml:space="preserve">   ili izravno financirati radove , ne uplaćivati na njihov Ž.R. Sklopiti sporazum o suradnji i onda  izravno financirati.</t>
  </si>
  <si>
    <t xml:space="preserve"> Planirati 3.000,00 kn </t>
  </si>
  <si>
    <t xml:space="preserve"> </t>
  </si>
  <si>
    <t xml:space="preserve">  50.000,00 kuna za vodu </t>
  </si>
  <si>
    <t xml:space="preserve"> UBACITI!</t>
  </si>
  <si>
    <t>Načelnik</t>
  </si>
  <si>
    <t xml:space="preserve"> upisati 20.000,00 </t>
  </si>
  <si>
    <t xml:space="preserve">Upisati 30.000,00 kuna </t>
  </si>
  <si>
    <t xml:space="preserve">Načelnik rekao 50.000,00 </t>
  </si>
  <si>
    <t xml:space="preserve"> Načelnik</t>
  </si>
  <si>
    <t>NAČELNIK KAŽE DA OSTANE 200.000,00</t>
  </si>
  <si>
    <t xml:space="preserve">Načelnik kaže brisati 150.000,00 </t>
  </si>
  <si>
    <t>za NUNIĆ-</t>
  </si>
  <si>
    <t xml:space="preserve">Načelnik kaže smanjiti na 75.600,00 </t>
  </si>
  <si>
    <t>Načelnik kaže da ostane 86.000,00</t>
  </si>
  <si>
    <t>Načelnik kaže:BRISATI! 35.000,00</t>
  </si>
  <si>
    <t>OK</t>
  </si>
  <si>
    <t>Načelnik kaže da ostane  koliko je planirano</t>
  </si>
  <si>
    <t>Načelnik kaže da ostane 50.000,00</t>
  </si>
  <si>
    <t>Načelnik kaže planirati 5.000,00</t>
  </si>
  <si>
    <t>Obnova kućice za MO Varivode - Nunić</t>
  </si>
  <si>
    <t>Ostali građ. objekti - uređenje vodovoda Nunić</t>
  </si>
  <si>
    <t>Tekuće pomoći od ostalih subjekata-Nacionalni park Krka</t>
  </si>
  <si>
    <t>Uređaji, strojevi i oprema za ost.nam. - komunalni kamion</t>
  </si>
  <si>
    <t>Tekuće donacije - financiranje izborne promidžbe</t>
  </si>
  <si>
    <t>OSTVARENO</t>
  </si>
  <si>
    <t>Na temelju članka  108. i 109. Zakona o proračunu ("Narodne novine",broj 87/08) i članka 32. Statuta Općine Kistanje ("Narodne</t>
  </si>
  <si>
    <t>POLUGODIŠNJI IZVJEŠTAJ</t>
  </si>
  <si>
    <t>I.</t>
  </si>
  <si>
    <t>OPĆI DIO</t>
  </si>
  <si>
    <t>I. Opći dio</t>
  </si>
  <si>
    <t xml:space="preserve">                             Članak 1.</t>
  </si>
  <si>
    <t>Polugodišnji izvještaj o izvršenju Proračuna Općine Kistanje za razdoblje od 1. siječnja do 31. lipnja 2012. godine</t>
  </si>
  <si>
    <t>sastoji se od:</t>
  </si>
  <si>
    <t>Polugodišnji izvještaj o izvršenju Proračuna Općine Kistanje za razdoblje od 1. siječnja do 30. lipnja 2013. godine</t>
  </si>
  <si>
    <t xml:space="preserve">                              o izvršenju Proračuna Općine Kistanje za razdoblje</t>
  </si>
  <si>
    <t xml:space="preserve">                                                   siječanj - lipanj 2013. godine</t>
  </si>
  <si>
    <t>te rashoda i izdataka kako slijedi:</t>
  </si>
  <si>
    <t>IZVRŠENJE RAČUNA PRIHODA I PRIMITAKA TE RASHODA I IZDATAKA</t>
  </si>
  <si>
    <t xml:space="preserve">                             OPĆINE KISTANJE</t>
  </si>
  <si>
    <t xml:space="preserve">Ostvareni prihodi i primici te izvršeni rashodi i izdaci za period od siječnja do lipnja 2013. godine prikazuju se u Računu prihoda i primitaka </t>
  </si>
  <si>
    <t xml:space="preserve">                                          OPĆINE KISTANJE</t>
  </si>
  <si>
    <t xml:space="preserve">                                                         Članak 2.</t>
  </si>
  <si>
    <t xml:space="preserve">                                                                          Članak 1.</t>
  </si>
  <si>
    <t>II. Posebni dio</t>
  </si>
  <si>
    <t>nositeljima i korisnicima u Posebnom dijelu Proračuna kako slijedi:</t>
  </si>
  <si>
    <t xml:space="preserve">             OPĆINA KISTANJE - OPĆINSKO VIJEĆE</t>
  </si>
  <si>
    <t xml:space="preserve">           PREDSJEDNIK</t>
  </si>
  <si>
    <t xml:space="preserve">           Marko Sladaković</t>
  </si>
  <si>
    <t>URBROJ:2182/16-01-13-1</t>
  </si>
  <si>
    <t>raščlaniti</t>
  </si>
  <si>
    <r>
      <t xml:space="preserve">Rashodi poslovanja i rashodi za nabavu nefinancijske imovine u Proračunu, u ukupnom iznosu od </t>
    </r>
    <r>
      <rPr>
        <b/>
        <sz val="10"/>
        <rFont val="Arial"/>
        <family val="2"/>
      </rPr>
      <t xml:space="preserve">3.390.009 </t>
    </r>
    <r>
      <rPr>
        <sz val="10"/>
        <rFont val="Arial"/>
        <family val="0"/>
      </rPr>
      <t xml:space="preserve">kuna raspoređuju se po </t>
    </r>
  </si>
  <si>
    <t>novine"broj 8/09 i 15/10),Općinsko vijeće Općine Kistanje, na 3.sjednici, od 13. rujna 2013.godine, donosi</t>
  </si>
  <si>
    <t>Kistanje, 13.rujna 2013.g.</t>
  </si>
  <si>
    <t>Polugodišnji izvještaj o izvršenju Proračuna Općine Kistanje za period od 01.siječnja do 30.lipnja 2013. godine stupa na snagu osmog dana od dana objave u  "Službenom vjesniku Šibensko-kninske županije".</t>
  </si>
  <si>
    <t>KLASA:400-06/13-1-3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</si>
</sst>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5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1" applyFont="1" applyFill="1" applyBorder="1" applyAlignment="1">
      <alignment/>
    </xf>
    <xf numFmtId="13" fontId="1" fillId="33" borderId="10" xfId="51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9" borderId="17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39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" fillId="0" borderId="22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3" fillId="37" borderId="18" xfId="0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0" fontId="3" fillId="37" borderId="26" xfId="0" applyFont="1" applyFill="1" applyBorder="1" applyAlignment="1">
      <alignment/>
    </xf>
    <xf numFmtId="3" fontId="3" fillId="37" borderId="26" xfId="0" applyNumberFormat="1" applyFont="1" applyFill="1" applyBorder="1" applyAlignment="1">
      <alignment/>
    </xf>
    <xf numFmtId="0" fontId="3" fillId="38" borderId="28" xfId="0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2" fontId="3" fillId="38" borderId="28" xfId="0" applyNumberFormat="1" applyFont="1" applyFill="1" applyBorder="1" applyAlignment="1">
      <alignment/>
    </xf>
    <xf numFmtId="0" fontId="3" fillId="39" borderId="17" xfId="0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2" fontId="1" fillId="39" borderId="1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3" fillId="37" borderId="29" xfId="0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2" fontId="3" fillId="37" borderId="2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2" fontId="3" fillId="41" borderId="29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37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7" borderId="24" xfId="0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2" fontId="3" fillId="37" borderId="2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38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3" fontId="4" fillId="39" borderId="0" xfId="0" applyNumberFormat="1" applyFont="1" applyFill="1" applyAlignment="1">
      <alignment/>
    </xf>
    <xf numFmtId="0" fontId="3" fillId="39" borderId="19" xfId="0" applyFont="1" applyFill="1" applyBorder="1" applyAlignment="1">
      <alignment/>
    </xf>
    <xf numFmtId="3" fontId="3" fillId="39" borderId="19" xfId="0" applyNumberFormat="1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2" fontId="1" fillId="39" borderId="19" xfId="0" applyNumberFormat="1" applyFont="1" applyFill="1" applyBorder="1" applyAlignment="1">
      <alignment/>
    </xf>
    <xf numFmtId="0" fontId="3" fillId="36" borderId="31" xfId="0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37" borderId="1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37" borderId="0" xfId="0" applyNumberFormat="1" applyFont="1" applyFill="1" applyAlignment="1">
      <alignment/>
    </xf>
    <xf numFmtId="3" fontId="5" fillId="37" borderId="18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3" fontId="5" fillId="37" borderId="26" xfId="0" applyNumberFormat="1" applyFont="1" applyFill="1" applyBorder="1" applyAlignment="1">
      <alignment/>
    </xf>
    <xf numFmtId="3" fontId="5" fillId="38" borderId="28" xfId="0" applyNumberFormat="1" applyFont="1" applyFill="1" applyBorder="1" applyAlignment="1">
      <alignment/>
    </xf>
    <xf numFmtId="3" fontId="5" fillId="39" borderId="17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39" borderId="0" xfId="0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26" xfId="0" applyNumberFormat="1" applyFont="1" applyFill="1" applyBorder="1" applyAlignment="1">
      <alignment/>
    </xf>
    <xf numFmtId="3" fontId="5" fillId="37" borderId="29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41" borderId="0" xfId="0" applyNumberFormat="1" applyFont="1" applyFill="1" applyAlignment="1">
      <alignment/>
    </xf>
    <xf numFmtId="3" fontId="5" fillId="41" borderId="10" xfId="0" applyNumberFormat="1" applyFont="1" applyFill="1" applyBorder="1" applyAlignment="1">
      <alignment/>
    </xf>
    <xf numFmtId="3" fontId="5" fillId="41" borderId="29" xfId="0" applyNumberFormat="1" applyFont="1" applyFill="1" applyBorder="1" applyAlignment="1">
      <alignment/>
    </xf>
    <xf numFmtId="3" fontId="5" fillId="37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37" borderId="23" xfId="0" applyNumberFormat="1" applyFont="1" applyFill="1" applyBorder="1" applyAlignment="1">
      <alignment/>
    </xf>
    <xf numFmtId="3" fontId="5" fillId="39" borderId="19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5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5" fillId="34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3" fontId="15" fillId="34" borderId="13" xfId="0" applyNumberFormat="1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16" fontId="15" fillId="34" borderId="13" xfId="51" applyNumberFormat="1" applyFont="1" applyFill="1" applyBorder="1" applyAlignment="1">
      <alignment/>
    </xf>
    <xf numFmtId="9" fontId="15" fillId="34" borderId="13" xfId="51" applyFont="1" applyFill="1" applyBorder="1" applyAlignment="1">
      <alignment/>
    </xf>
    <xf numFmtId="13" fontId="15" fillId="34" borderId="13" xfId="51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0" xfId="0" applyFont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5" fillId="0" borderId="0" xfId="0" applyFont="1" applyAlignment="1">
      <alignment/>
    </xf>
    <xf numFmtId="3" fontId="2" fillId="33" borderId="13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41" borderId="0" xfId="0" applyNumberFormat="1" applyFont="1" applyFill="1" applyAlignment="1">
      <alignment/>
    </xf>
    <xf numFmtId="4" fontId="1" fillId="0" borderId="0" xfId="51" applyNumberFormat="1" applyFont="1" applyFill="1" applyBorder="1" applyAlignment="1">
      <alignment horizontal="right"/>
    </xf>
    <xf numFmtId="4" fontId="3" fillId="0" borderId="0" xfId="51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1" fillId="0" borderId="26" xfId="0" applyNumberFormat="1" applyFont="1" applyFill="1" applyBorder="1" applyAlignment="1">
      <alignment/>
    </xf>
    <xf numFmtId="9" fontId="1" fillId="33" borderId="10" xfId="51" applyFont="1" applyFill="1" applyBorder="1" applyAlignment="1">
      <alignment horizontal="right"/>
    </xf>
    <xf numFmtId="0" fontId="1" fillId="0" borderId="32" xfId="0" applyFont="1" applyBorder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9" fontId="0" fillId="0" borderId="0" xfId="51" applyFont="1" applyFill="1" applyAlignment="1">
      <alignment horizontal="right"/>
    </xf>
    <xf numFmtId="0" fontId="2" fillId="0" borderId="0" xfId="0" applyFont="1" applyFill="1" applyAlignment="1">
      <alignment horizontal="right"/>
    </xf>
    <xf numFmtId="9" fontId="2" fillId="33" borderId="10" xfId="51" applyFont="1" applyFill="1" applyBorder="1" applyAlignment="1">
      <alignment horizontal="right"/>
    </xf>
    <xf numFmtId="9" fontId="0" fillId="34" borderId="10" xfId="51" applyFont="1" applyFill="1" applyBorder="1" applyAlignment="1">
      <alignment horizontal="right"/>
    </xf>
    <xf numFmtId="9" fontId="3" fillId="0" borderId="10" xfId="51" applyFont="1" applyFill="1" applyBorder="1" applyAlignment="1">
      <alignment horizontal="right"/>
    </xf>
    <xf numFmtId="9" fontId="1" fillId="0" borderId="10" xfId="51" applyFont="1" applyFill="1" applyBorder="1" applyAlignment="1">
      <alignment horizontal="right"/>
    </xf>
    <xf numFmtId="9" fontId="1" fillId="0" borderId="10" xfId="51" applyFont="1" applyBorder="1" applyAlignment="1">
      <alignment horizontal="right"/>
    </xf>
    <xf numFmtId="9" fontId="1" fillId="0" borderId="0" xfId="51" applyFont="1" applyFill="1" applyBorder="1" applyAlignment="1">
      <alignment horizontal="right"/>
    </xf>
    <xf numFmtId="9" fontId="1" fillId="0" borderId="18" xfId="51" applyFont="1" applyFill="1" applyBorder="1" applyAlignment="1">
      <alignment horizontal="right"/>
    </xf>
    <xf numFmtId="9" fontId="0" fillId="0" borderId="0" xfId="51" applyFont="1" applyFill="1" applyBorder="1" applyAlignment="1">
      <alignment horizontal="right"/>
    </xf>
    <xf numFmtId="9" fontId="1" fillId="33" borderId="18" xfId="51" applyFont="1" applyFill="1" applyBorder="1" applyAlignment="1">
      <alignment horizontal="right"/>
    </xf>
    <xf numFmtId="9" fontId="0" fillId="34" borderId="0" xfId="51" applyFont="1" applyFill="1" applyAlignment="1">
      <alignment horizontal="right"/>
    </xf>
    <xf numFmtId="9" fontId="3" fillId="35" borderId="10" xfId="51" applyFont="1" applyFill="1" applyBorder="1" applyAlignment="1">
      <alignment horizontal="right"/>
    </xf>
    <xf numFmtId="9" fontId="3" fillId="0" borderId="10" xfId="51" applyFont="1" applyBorder="1" applyAlignment="1">
      <alignment horizontal="right"/>
    </xf>
    <xf numFmtId="9" fontId="1" fillId="0" borderId="10" xfId="51" applyFont="1" applyBorder="1" applyAlignment="1">
      <alignment horizontal="right"/>
    </xf>
    <xf numFmtId="9" fontId="3" fillId="35" borderId="10" xfId="51" applyFont="1" applyFill="1" applyBorder="1" applyAlignment="1">
      <alignment horizontal="right"/>
    </xf>
    <xf numFmtId="9" fontId="3" fillId="0" borderId="10" xfId="51" applyFont="1" applyFill="1" applyBorder="1" applyAlignment="1">
      <alignment horizontal="right"/>
    </xf>
    <xf numFmtId="9" fontId="1" fillId="0" borderId="10" xfId="51" applyFont="1" applyFill="1" applyBorder="1" applyAlignment="1">
      <alignment horizontal="right"/>
    </xf>
    <xf numFmtId="9" fontId="1" fillId="34" borderId="0" xfId="51" applyFont="1" applyFill="1" applyAlignment="1">
      <alignment horizontal="right"/>
    </xf>
    <xf numFmtId="9" fontId="1" fillId="35" borderId="10" xfId="51" applyFont="1" applyFill="1" applyBorder="1" applyAlignment="1">
      <alignment horizontal="right"/>
    </xf>
    <xf numFmtId="9" fontId="1" fillId="34" borderId="10" xfId="51" applyFont="1" applyFill="1" applyBorder="1" applyAlignment="1">
      <alignment horizontal="right"/>
    </xf>
    <xf numFmtId="9" fontId="1" fillId="0" borderId="0" xfId="51" applyFont="1" applyFill="1" applyAlignment="1">
      <alignment horizontal="right"/>
    </xf>
    <xf numFmtId="9" fontId="5" fillId="33" borderId="13" xfId="5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9" fontId="5" fillId="33" borderId="10" xfId="51" applyFont="1" applyFill="1" applyBorder="1" applyAlignment="1">
      <alignment horizontal="right"/>
    </xf>
    <xf numFmtId="9" fontId="1" fillId="39" borderId="0" xfId="51" applyFont="1" applyFill="1" applyAlignment="1">
      <alignment horizontal="right"/>
    </xf>
    <xf numFmtId="9" fontId="1" fillId="38" borderId="0" xfId="51" applyFont="1" applyFill="1" applyAlignment="1">
      <alignment horizontal="right"/>
    </xf>
    <xf numFmtId="9" fontId="1" fillId="36" borderId="0" xfId="51" applyFont="1" applyFill="1" applyAlignment="1">
      <alignment horizontal="right"/>
    </xf>
    <xf numFmtId="9" fontId="1" fillId="37" borderId="0" xfId="51" applyFont="1" applyFill="1" applyAlignment="1">
      <alignment horizontal="right"/>
    </xf>
    <xf numFmtId="9" fontId="1" fillId="0" borderId="14" xfId="51" applyFont="1" applyFill="1" applyBorder="1" applyAlignment="1">
      <alignment horizontal="right"/>
    </xf>
    <xf numFmtId="9" fontId="3" fillId="37" borderId="18" xfId="51" applyFont="1" applyFill="1" applyBorder="1" applyAlignment="1">
      <alignment horizontal="right"/>
    </xf>
    <xf numFmtId="9" fontId="3" fillId="37" borderId="0" xfId="51" applyFont="1" applyFill="1" applyAlignment="1">
      <alignment horizontal="right"/>
    </xf>
    <xf numFmtId="9" fontId="3" fillId="0" borderId="0" xfId="51" applyFont="1" applyFill="1" applyBorder="1" applyAlignment="1">
      <alignment horizontal="right"/>
    </xf>
    <xf numFmtId="9" fontId="3" fillId="36" borderId="0" xfId="51" applyFont="1" applyFill="1" applyAlignment="1">
      <alignment horizontal="right"/>
    </xf>
    <xf numFmtId="9" fontId="1" fillId="0" borderId="13" xfId="51" applyFont="1" applyFill="1" applyBorder="1" applyAlignment="1">
      <alignment horizontal="right"/>
    </xf>
    <xf numFmtId="9" fontId="3" fillId="38" borderId="28" xfId="51" applyFont="1" applyFill="1" applyBorder="1" applyAlignment="1">
      <alignment horizontal="right"/>
    </xf>
    <xf numFmtId="9" fontId="3" fillId="39" borderId="17" xfId="51" applyFont="1" applyFill="1" applyBorder="1" applyAlignment="1">
      <alignment horizontal="right"/>
    </xf>
    <xf numFmtId="9" fontId="1" fillId="0" borderId="26" xfId="51" applyFont="1" applyFill="1" applyBorder="1" applyAlignment="1">
      <alignment horizontal="right"/>
    </xf>
    <xf numFmtId="9" fontId="3" fillId="37" borderId="29" xfId="51" applyFont="1" applyFill="1" applyBorder="1" applyAlignment="1">
      <alignment horizontal="right"/>
    </xf>
    <xf numFmtId="9" fontId="1" fillId="0" borderId="14" xfId="51" applyFont="1" applyFill="1" applyBorder="1" applyAlignment="1">
      <alignment horizontal="right"/>
    </xf>
    <xf numFmtId="9" fontId="3" fillId="0" borderId="29" xfId="51" applyFont="1" applyFill="1" applyBorder="1" applyAlignment="1">
      <alignment horizontal="right"/>
    </xf>
    <xf numFmtId="9" fontId="3" fillId="38" borderId="0" xfId="51" applyFont="1" applyFill="1" applyAlignment="1">
      <alignment horizontal="right"/>
    </xf>
    <xf numFmtId="9" fontId="3" fillId="0" borderId="0" xfId="51" applyFont="1" applyFill="1" applyAlignment="1">
      <alignment horizontal="right"/>
    </xf>
    <xf numFmtId="9" fontId="3" fillId="0" borderId="14" xfId="51" applyFont="1" applyFill="1" applyBorder="1" applyAlignment="1">
      <alignment horizontal="right"/>
    </xf>
    <xf numFmtId="9" fontId="3" fillId="37" borderId="33" xfId="51" applyFont="1" applyFill="1" applyBorder="1" applyAlignment="1">
      <alignment horizontal="right"/>
    </xf>
    <xf numFmtId="9" fontId="3" fillId="0" borderId="18" xfId="51" applyFont="1" applyFill="1" applyBorder="1" applyAlignment="1">
      <alignment horizontal="right"/>
    </xf>
    <xf numFmtId="9" fontId="3" fillId="38" borderId="34" xfId="51" applyFont="1" applyFill="1" applyBorder="1" applyAlignment="1">
      <alignment horizontal="right"/>
    </xf>
    <xf numFmtId="9" fontId="3" fillId="37" borderId="24" xfId="51" applyFont="1" applyFill="1" applyBorder="1" applyAlignment="1">
      <alignment horizontal="right"/>
    </xf>
    <xf numFmtId="9" fontId="3" fillId="0" borderId="12" xfId="51" applyFont="1" applyFill="1" applyBorder="1" applyAlignment="1">
      <alignment horizontal="right"/>
    </xf>
    <xf numFmtId="9" fontId="1" fillId="0" borderId="12" xfId="51" applyFont="1" applyFill="1" applyBorder="1" applyAlignment="1">
      <alignment horizontal="right"/>
    </xf>
    <xf numFmtId="9" fontId="3" fillId="37" borderId="12" xfId="51" applyFont="1" applyFill="1" applyBorder="1" applyAlignment="1">
      <alignment horizontal="right"/>
    </xf>
    <xf numFmtId="9" fontId="3" fillId="37" borderId="10" xfId="51" applyFont="1" applyFill="1" applyBorder="1" applyAlignment="1">
      <alignment horizontal="right"/>
    </xf>
    <xf numFmtId="9" fontId="1" fillId="0" borderId="35" xfId="51" applyFont="1" applyFill="1" applyBorder="1" applyAlignment="1">
      <alignment horizontal="right"/>
    </xf>
    <xf numFmtId="9" fontId="3" fillId="37" borderId="10" xfId="51" applyFont="1" applyFill="1" applyBorder="1" applyAlignment="1">
      <alignment horizontal="right"/>
    </xf>
    <xf numFmtId="9" fontId="3" fillId="37" borderId="18" xfId="51" applyFont="1" applyFill="1" applyBorder="1" applyAlignment="1">
      <alignment horizontal="right"/>
    </xf>
    <xf numFmtId="9" fontId="3" fillId="37" borderId="33" xfId="51" applyFont="1" applyFill="1" applyBorder="1" applyAlignment="1">
      <alignment horizontal="right"/>
    </xf>
    <xf numFmtId="9" fontId="3" fillId="38" borderId="33" xfId="51" applyFont="1" applyFill="1" applyBorder="1" applyAlignment="1">
      <alignment horizontal="right"/>
    </xf>
    <xf numFmtId="9" fontId="3" fillId="39" borderId="18" xfId="51" applyFont="1" applyFill="1" applyBorder="1" applyAlignment="1">
      <alignment horizontal="right"/>
    </xf>
    <xf numFmtId="9" fontId="3" fillId="39" borderId="0" xfId="51" applyFont="1" applyFill="1" applyAlignment="1">
      <alignment horizontal="right"/>
    </xf>
    <xf numFmtId="9" fontId="5" fillId="37" borderId="0" xfId="51" applyFont="1" applyFill="1" applyAlignment="1">
      <alignment horizontal="right"/>
    </xf>
    <xf numFmtId="9" fontId="3" fillId="37" borderId="35" xfId="51" applyFont="1" applyFill="1" applyBorder="1" applyAlignment="1">
      <alignment horizontal="right"/>
    </xf>
    <xf numFmtId="9" fontId="3" fillId="38" borderId="28" xfId="51" applyFont="1" applyFill="1" applyBorder="1" applyAlignment="1">
      <alignment horizontal="right"/>
    </xf>
    <xf numFmtId="9" fontId="3" fillId="38" borderId="36" xfId="51" applyFont="1" applyFill="1" applyBorder="1" applyAlignment="1">
      <alignment horizontal="right"/>
    </xf>
    <xf numFmtId="9" fontId="1" fillId="39" borderId="19" xfId="51" applyFont="1" applyFill="1" applyBorder="1" applyAlignment="1">
      <alignment horizontal="right"/>
    </xf>
    <xf numFmtId="9" fontId="3" fillId="36" borderId="20" xfId="51" applyFont="1" applyFill="1" applyBorder="1" applyAlignment="1">
      <alignment horizontal="right"/>
    </xf>
    <xf numFmtId="9" fontId="15" fillId="34" borderId="13" xfId="51" applyFont="1" applyFill="1" applyBorder="1" applyAlignment="1">
      <alignment horizontal="right"/>
    </xf>
    <xf numFmtId="9" fontId="15" fillId="33" borderId="10" xfId="5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16" fontId="9" fillId="33" borderId="1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9" fillId="39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7" borderId="0" xfId="0" applyFont="1" applyFill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2" fillId="37" borderId="1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37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2" fillId="36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12" fillId="38" borderId="28" xfId="0" applyNumberFormat="1" applyFont="1" applyFill="1" applyBorder="1" applyAlignment="1">
      <alignment/>
    </xf>
    <xf numFmtId="3" fontId="12" fillId="39" borderId="17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39" borderId="0" xfId="0" applyNumberFormat="1" applyFont="1" applyFill="1" applyAlignment="1">
      <alignment/>
    </xf>
    <xf numFmtId="3" fontId="9" fillId="38" borderId="0" xfId="0" applyNumberFormat="1" applyFont="1" applyFill="1" applyAlignment="1">
      <alignment/>
    </xf>
    <xf numFmtId="3" fontId="9" fillId="36" borderId="0" xfId="0" applyNumberFormat="1" applyFont="1" applyFill="1" applyAlignment="1">
      <alignment/>
    </xf>
    <xf numFmtId="3" fontId="9" fillId="37" borderId="0" xfId="0" applyNumberFormat="1" applyFont="1" applyFill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12" fillId="37" borderId="29" xfId="0" applyNumberFormat="1" applyFont="1" applyFill="1" applyBorder="1" applyAlignment="1">
      <alignment/>
    </xf>
    <xf numFmtId="3" fontId="9" fillId="37" borderId="0" xfId="0" applyNumberFormat="1" applyFont="1" applyFill="1" applyAlignment="1">
      <alignment/>
    </xf>
    <xf numFmtId="3" fontId="9" fillId="0" borderId="10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2" fillId="38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9" fillId="0" borderId="18" xfId="0" applyNumberFormat="1" applyFont="1" applyFill="1" applyBorder="1" applyAlignment="1">
      <alignment/>
    </xf>
    <xf numFmtId="3" fontId="12" fillId="37" borderId="24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2" fillId="37" borderId="2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39" borderId="0" xfId="0" applyNumberFormat="1" applyFont="1" applyFill="1" applyAlignment="1">
      <alignment/>
    </xf>
    <xf numFmtId="3" fontId="9" fillId="39" borderId="19" xfId="0" applyNumberFormat="1" applyFont="1" applyFill="1" applyBorder="1" applyAlignment="1">
      <alignment/>
    </xf>
    <xf numFmtId="3" fontId="12" fillId="36" borderId="20" xfId="0" applyNumberFormat="1" applyFont="1" applyFill="1" applyBorder="1" applyAlignment="1">
      <alignment/>
    </xf>
    <xf numFmtId="16" fontId="9" fillId="34" borderId="13" xfId="51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41" borderId="0" xfId="0" applyFont="1" applyFill="1" applyAlignment="1">
      <alignment/>
    </xf>
    <xf numFmtId="4" fontId="1" fillId="0" borderId="0" xfId="0" applyNumberFormat="1" applyFont="1" applyAlignment="1">
      <alignment/>
    </xf>
    <xf numFmtId="4" fontId="1" fillId="41" borderId="0" xfId="0" applyNumberFormat="1" applyFont="1" applyFill="1" applyAlignment="1">
      <alignment/>
    </xf>
    <xf numFmtId="0" fontId="4" fillId="41" borderId="0" xfId="0" applyFont="1" applyFill="1" applyAlignment="1">
      <alignment/>
    </xf>
    <xf numFmtId="3" fontId="9" fillId="40" borderId="10" xfId="0" applyNumberFormat="1" applyFont="1" applyFill="1" applyBorder="1" applyAlignment="1">
      <alignment/>
    </xf>
    <xf numFmtId="4" fontId="1" fillId="42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4" fontId="4" fillId="42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0" fontId="1" fillId="42" borderId="25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4" fontId="1" fillId="42" borderId="12" xfId="0" applyNumberFormat="1" applyFont="1" applyFill="1" applyBorder="1" applyAlignment="1">
      <alignment/>
    </xf>
    <xf numFmtId="0" fontId="4" fillId="42" borderId="10" xfId="0" applyFont="1" applyFill="1" applyBorder="1" applyAlignment="1">
      <alignment/>
    </xf>
    <xf numFmtId="4" fontId="1" fillId="42" borderId="10" xfId="0" applyNumberFormat="1" applyFont="1" applyFill="1" applyBorder="1" applyAlignment="1">
      <alignment/>
    </xf>
    <xf numFmtId="0" fontId="1" fillId="42" borderId="0" xfId="0" applyFont="1" applyFill="1" applyAlignment="1">
      <alignment/>
    </xf>
    <xf numFmtId="4" fontId="1" fillId="42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9" fontId="13" fillId="34" borderId="10" xfId="5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 wrapText="1"/>
    </xf>
    <xf numFmtId="9" fontId="3" fillId="0" borderId="10" xfId="51" applyFont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12" fillId="34" borderId="1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3" fontId="12" fillId="33" borderId="27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4"/>
  <sheetViews>
    <sheetView tabSelected="1" zoomScalePageLayoutView="0" workbookViewId="0" topLeftCell="H55">
      <selection activeCell="A5" sqref="A5:Q7"/>
    </sheetView>
  </sheetViews>
  <sheetFormatPr defaultColWidth="9.140625" defaultRowHeight="12.75"/>
  <cols>
    <col min="1" max="6" width="1.7109375" style="0" hidden="1" customWidth="1"/>
    <col min="7" max="7" width="1.57421875" style="0" hidden="1" customWidth="1"/>
    <col min="8" max="8" width="3.7109375" style="0" customWidth="1"/>
    <col min="9" max="9" width="5.28125" style="0" customWidth="1"/>
    <col min="10" max="10" width="37.7109375" style="0" customWidth="1"/>
    <col min="11" max="11" width="9.28125" style="0" hidden="1" customWidth="1"/>
    <col min="12" max="12" width="0" style="0" hidden="1" customWidth="1"/>
    <col min="13" max="13" width="9.421875" style="109" hidden="1" customWidth="1"/>
    <col min="14" max="14" width="1.1484375" style="82" hidden="1" customWidth="1"/>
    <col min="15" max="15" width="18.7109375" style="283" customWidth="1"/>
    <col min="16" max="16" width="14.28125" style="122" customWidth="1"/>
    <col min="17" max="17" width="11.28125" style="335" customWidth="1"/>
    <col min="18" max="18" width="11.7109375" style="328" hidden="1" customWidth="1"/>
    <col min="19" max="19" width="6.28125" style="0" hidden="1" customWidth="1"/>
    <col min="20" max="20" width="10.140625" style="0" bestFit="1" customWidth="1"/>
  </cols>
  <sheetData>
    <row r="1" ht="15">
      <c r="H1" s="1" t="s">
        <v>677</v>
      </c>
    </row>
    <row r="2" spans="4:16" ht="15">
      <c r="D2" t="s">
        <v>527</v>
      </c>
      <c r="H2" s="1" t="s">
        <v>703</v>
      </c>
      <c r="M2" s="86"/>
      <c r="N2" s="81"/>
      <c r="O2" s="276"/>
      <c r="P2" s="23"/>
    </row>
    <row r="3" spans="4:16" ht="15">
      <c r="D3" t="s">
        <v>528</v>
      </c>
      <c r="M3" s="86"/>
      <c r="N3" s="81"/>
      <c r="O3" s="276"/>
      <c r="P3" s="23"/>
    </row>
    <row r="4" spans="13:16" ht="15">
      <c r="M4" s="86"/>
      <c r="N4" s="81"/>
      <c r="O4" s="276"/>
      <c r="P4" s="23"/>
    </row>
    <row r="5" spans="1:17" ht="15.75">
      <c r="A5" s="513" t="s">
        <v>678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</row>
    <row r="6" spans="1:17" ht="15.75">
      <c r="A6" s="90"/>
      <c r="B6" s="90"/>
      <c r="C6" s="90"/>
      <c r="D6" s="90"/>
      <c r="E6" s="90"/>
      <c r="F6" s="90"/>
      <c r="G6" s="90"/>
      <c r="H6" s="496" t="s">
        <v>686</v>
      </c>
      <c r="I6" s="496"/>
      <c r="J6" s="497"/>
      <c r="K6" s="497"/>
      <c r="L6" s="497"/>
      <c r="M6" s="498"/>
      <c r="N6" s="499"/>
      <c r="O6" s="499"/>
      <c r="P6" s="120"/>
      <c r="Q6" s="120"/>
    </row>
    <row r="7" spans="1:17" ht="15.75">
      <c r="A7" s="92" t="s">
        <v>679</v>
      </c>
      <c r="B7" s="92"/>
      <c r="C7" s="92"/>
      <c r="D7" s="92"/>
      <c r="E7" s="92" t="s">
        <v>680</v>
      </c>
      <c r="F7" s="92"/>
      <c r="G7" s="92"/>
      <c r="H7" s="496" t="s">
        <v>687</v>
      </c>
      <c r="I7" s="496"/>
      <c r="J7" s="497"/>
      <c r="K7" s="497"/>
      <c r="L7" s="497"/>
      <c r="M7" s="498"/>
      <c r="N7" s="499"/>
      <c r="O7" s="499"/>
      <c r="P7" s="121"/>
      <c r="Q7" s="121"/>
    </row>
    <row r="8" spans="1:17" ht="15.75">
      <c r="A8" s="92"/>
      <c r="B8" s="92"/>
      <c r="C8" s="92"/>
      <c r="D8" s="92"/>
      <c r="E8" s="92"/>
      <c r="F8" s="92"/>
      <c r="G8" s="288" t="s">
        <v>681</v>
      </c>
      <c r="H8" s="45"/>
      <c r="I8" s="289"/>
      <c r="J8" s="289"/>
      <c r="K8" s="289"/>
      <c r="L8" s="289"/>
      <c r="M8" s="289"/>
      <c r="N8" s="289"/>
      <c r="O8"/>
      <c r="P8" s="496"/>
      <c r="Q8" s="500"/>
    </row>
    <row r="9" spans="1:17" ht="12.75">
      <c r="A9" s="92"/>
      <c r="B9" s="92"/>
      <c r="C9" s="92"/>
      <c r="D9" s="92"/>
      <c r="E9" s="92"/>
      <c r="F9" s="92"/>
      <c r="G9" s="288"/>
      <c r="H9" s="45"/>
      <c r="I9" s="289"/>
      <c r="J9" s="288" t="s">
        <v>694</v>
      </c>
      <c r="K9" s="288" t="s">
        <v>682</v>
      </c>
      <c r="L9" s="288" t="s">
        <v>682</v>
      </c>
      <c r="M9" s="288" t="s">
        <v>682</v>
      </c>
      <c r="N9" s="288" t="s">
        <v>682</v>
      </c>
      <c r="O9" s="288"/>
      <c r="P9" s="288"/>
      <c r="Q9" s="288"/>
    </row>
    <row r="10" spans="7:17" ht="15.75">
      <c r="G10" s="288" t="s">
        <v>683</v>
      </c>
      <c r="I10" s="289"/>
      <c r="J10" s="289"/>
      <c r="K10" s="289"/>
      <c r="L10" s="289"/>
      <c r="M10" s="289"/>
      <c r="N10" s="289"/>
      <c r="O10"/>
      <c r="P10" s="496"/>
      <c r="Q10" s="288"/>
    </row>
    <row r="11" spans="1:18" s="45" customFormat="1" ht="15.75">
      <c r="A11" s="501"/>
      <c r="B11" s="35"/>
      <c r="C11" s="35"/>
      <c r="D11" s="35"/>
      <c r="E11" s="35"/>
      <c r="F11" s="35"/>
      <c r="G11" s="288" t="s">
        <v>684</v>
      </c>
      <c r="H11" s="288" t="s">
        <v>685</v>
      </c>
      <c r="I11"/>
      <c r="J11" s="289"/>
      <c r="K11" s="289"/>
      <c r="L11" s="289"/>
      <c r="M11" s="289"/>
      <c r="N11" s="289"/>
      <c r="O11" s="289"/>
      <c r="P11"/>
      <c r="Q11" s="496"/>
      <c r="R11" s="288"/>
    </row>
    <row r="12" spans="1:18" s="45" customFormat="1" ht="15.75">
      <c r="A12" s="92"/>
      <c r="B12" s="92"/>
      <c r="C12" s="92"/>
      <c r="D12" s="92"/>
      <c r="E12" s="92"/>
      <c r="F12" s="92"/>
      <c r="G12" s="92"/>
      <c r="H12" s="288" t="s">
        <v>684</v>
      </c>
      <c r="I12"/>
      <c r="J12" s="289"/>
      <c r="K12" s="289"/>
      <c r="L12" s="289"/>
      <c r="M12" s="289"/>
      <c r="N12" s="289"/>
      <c r="O12" s="289"/>
      <c r="P12"/>
      <c r="Q12" s="496"/>
      <c r="R12" s="288"/>
    </row>
    <row r="13" spans="1:18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110"/>
      <c r="L13" s="110"/>
      <c r="M13" s="110"/>
      <c r="N13" s="111"/>
      <c r="O13" s="321" t="s">
        <v>599</v>
      </c>
      <c r="P13" s="503" t="s">
        <v>676</v>
      </c>
      <c r="Q13" s="337" t="s">
        <v>600</v>
      </c>
      <c r="R13" s="328" t="s">
        <v>621</v>
      </c>
    </row>
    <row r="14" spans="1:17" ht="12.75">
      <c r="A14" s="2"/>
      <c r="B14" s="3"/>
      <c r="C14" s="3"/>
      <c r="D14" s="3"/>
      <c r="E14" s="3"/>
      <c r="F14" s="3"/>
      <c r="G14" s="3"/>
      <c r="H14" s="39" t="s">
        <v>2</v>
      </c>
      <c r="I14" s="39"/>
      <c r="J14" s="39"/>
      <c r="K14" s="39"/>
      <c r="L14" s="39"/>
      <c r="M14" s="39"/>
      <c r="N14" s="42"/>
      <c r="O14" s="279"/>
      <c r="P14" s="42"/>
      <c r="Q14" s="338"/>
    </row>
    <row r="15" spans="1:18" ht="12.75">
      <c r="A15" s="1" t="s">
        <v>0</v>
      </c>
      <c r="B15" s="1"/>
      <c r="C15" s="1"/>
      <c r="D15" s="1"/>
      <c r="E15" s="1"/>
      <c r="F15" s="1"/>
      <c r="G15" s="1"/>
      <c r="H15" s="112" t="s">
        <v>347</v>
      </c>
      <c r="I15" s="76"/>
      <c r="J15" s="77"/>
      <c r="K15" s="83">
        <f aca="true" t="shared" si="0" ref="K15:P15">K16+K17</f>
        <v>5738288</v>
      </c>
      <c r="L15" s="83">
        <f t="shared" si="0"/>
        <v>5060100</v>
      </c>
      <c r="M15" s="83">
        <f t="shared" si="0"/>
        <v>6275085</v>
      </c>
      <c r="N15" s="83">
        <f t="shared" si="0"/>
        <v>5430100</v>
      </c>
      <c r="O15" s="104">
        <f>O16+O17</f>
        <v>7907000</v>
      </c>
      <c r="P15" s="83">
        <f t="shared" si="0"/>
        <v>3190704</v>
      </c>
      <c r="Q15" s="339">
        <f aca="true" t="shared" si="1" ref="Q15:Q21">P15/O15</f>
        <v>0.4035290249146326</v>
      </c>
      <c r="R15" s="329"/>
    </row>
    <row r="16" spans="1:17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24" t="s">
        <v>6</v>
      </c>
      <c r="I16" s="31"/>
      <c r="J16" s="30"/>
      <c r="K16" s="25">
        <f aca="true" t="shared" si="2" ref="K16:P16">K48</f>
        <v>5738026</v>
      </c>
      <c r="L16" s="25">
        <f t="shared" si="2"/>
        <v>5030100</v>
      </c>
      <c r="M16" s="25">
        <f t="shared" si="2"/>
        <v>6273585</v>
      </c>
      <c r="N16" s="25">
        <f t="shared" si="2"/>
        <v>5400100</v>
      </c>
      <c r="O16" s="104">
        <f t="shared" si="2"/>
        <v>7877000</v>
      </c>
      <c r="P16" s="29">
        <f t="shared" si="2"/>
        <v>3190311</v>
      </c>
      <c r="Q16" s="340">
        <f t="shared" si="1"/>
        <v>0.4050159959375397</v>
      </c>
    </row>
    <row r="17" spans="1:17" ht="12.75">
      <c r="A17" s="4"/>
      <c r="B17" s="4"/>
      <c r="C17" s="4"/>
      <c r="D17" s="4"/>
      <c r="E17" s="4"/>
      <c r="F17" s="4"/>
      <c r="G17" s="4"/>
      <c r="H17" s="24" t="s">
        <v>7</v>
      </c>
      <c r="I17" s="24"/>
      <c r="J17" s="24"/>
      <c r="K17" s="25">
        <f aca="true" t="shared" si="3" ref="K17:P17">K81</f>
        <v>262</v>
      </c>
      <c r="L17" s="25">
        <f t="shared" si="3"/>
        <v>30000</v>
      </c>
      <c r="M17" s="25">
        <f t="shared" si="3"/>
        <v>1500</v>
      </c>
      <c r="N17" s="25">
        <f t="shared" si="3"/>
        <v>30000</v>
      </c>
      <c r="O17" s="104">
        <f t="shared" si="3"/>
        <v>30000</v>
      </c>
      <c r="P17" s="29">
        <f t="shared" si="3"/>
        <v>393</v>
      </c>
      <c r="Q17" s="340">
        <f t="shared" si="1"/>
        <v>0.0131</v>
      </c>
    </row>
    <row r="18" spans="1:18" s="23" customFormat="1" ht="12.75">
      <c r="A18" s="20"/>
      <c r="B18" s="20"/>
      <c r="C18" s="20"/>
      <c r="D18" s="20"/>
      <c r="E18" s="20"/>
      <c r="F18" s="20"/>
      <c r="G18" s="20"/>
      <c r="H18" s="24" t="s">
        <v>8</v>
      </c>
      <c r="I18" s="24"/>
      <c r="J18" s="24"/>
      <c r="K18" s="25">
        <f aca="true" t="shared" si="4" ref="K18:P18">K86</f>
        <v>4175429</v>
      </c>
      <c r="L18" s="25">
        <f t="shared" si="4"/>
        <v>4178110</v>
      </c>
      <c r="M18" s="25">
        <f t="shared" si="4"/>
        <v>6018092</v>
      </c>
      <c r="N18" s="25">
        <f t="shared" si="4"/>
        <v>4315910</v>
      </c>
      <c r="O18" s="104">
        <f t="shared" si="4"/>
        <v>6207600</v>
      </c>
      <c r="P18" s="29">
        <f t="shared" si="4"/>
        <v>3148484.3</v>
      </c>
      <c r="Q18" s="340">
        <f t="shared" si="1"/>
        <v>0.5071983214124621</v>
      </c>
      <c r="R18" s="328"/>
    </row>
    <row r="19" spans="1:17" ht="12.75">
      <c r="A19" s="1"/>
      <c r="B19" s="1"/>
      <c r="C19" s="1"/>
      <c r="D19" s="1"/>
      <c r="E19" s="1"/>
      <c r="F19" s="1"/>
      <c r="G19" s="1"/>
      <c r="H19" s="24" t="s">
        <v>9</v>
      </c>
      <c r="I19" s="24"/>
      <c r="J19" s="24"/>
      <c r="K19" s="25">
        <f>K112</f>
        <v>1741814</v>
      </c>
      <c r="L19" s="25">
        <f>L112</f>
        <v>1326000</v>
      </c>
      <c r="M19" s="25">
        <f>M112+M127</f>
        <v>889290</v>
      </c>
      <c r="N19" s="25">
        <f>N112</f>
        <v>1403000</v>
      </c>
      <c r="O19" s="104">
        <f>O112</f>
        <v>2250500</v>
      </c>
      <c r="P19" s="29">
        <f>P112+P127</f>
        <v>241525</v>
      </c>
      <c r="Q19" s="340">
        <f t="shared" si="1"/>
        <v>0.10732059542323928</v>
      </c>
    </row>
    <row r="20" spans="1:17" ht="12.75">
      <c r="A20" s="1"/>
      <c r="B20" s="1"/>
      <c r="C20" s="1"/>
      <c r="D20" s="1"/>
      <c r="E20" s="1"/>
      <c r="F20" s="1"/>
      <c r="G20" s="1"/>
      <c r="H20" s="71" t="s">
        <v>354</v>
      </c>
      <c r="I20" s="113"/>
      <c r="J20" s="114"/>
      <c r="K20" s="84">
        <f aca="true" t="shared" si="5" ref="K20:P20">K18+K19</f>
        <v>5917243</v>
      </c>
      <c r="L20" s="84">
        <f t="shared" si="5"/>
        <v>5504110</v>
      </c>
      <c r="M20" s="84">
        <f>M18+M19</f>
        <v>6907382</v>
      </c>
      <c r="N20" s="84">
        <f t="shared" si="5"/>
        <v>5718910</v>
      </c>
      <c r="O20" s="107">
        <f t="shared" si="5"/>
        <v>8458100</v>
      </c>
      <c r="P20" s="83">
        <f t="shared" si="5"/>
        <v>3390009.3</v>
      </c>
      <c r="Q20" s="339">
        <f t="shared" si="1"/>
        <v>0.40080033340821225</v>
      </c>
    </row>
    <row r="21" spans="1:17" ht="12.75">
      <c r="A21" s="1"/>
      <c r="B21" s="1"/>
      <c r="C21" s="1"/>
      <c r="D21" s="1"/>
      <c r="E21" s="1"/>
      <c r="F21" s="1"/>
      <c r="G21" s="1"/>
      <c r="H21" s="24" t="s">
        <v>10</v>
      </c>
      <c r="I21" s="31"/>
      <c r="J21" s="30"/>
      <c r="K21" s="25">
        <f aca="true" t="shared" si="6" ref="K21:P21">(K16+K17)-(K18+K19)</f>
        <v>-178955</v>
      </c>
      <c r="L21" s="25">
        <f t="shared" si="6"/>
        <v>-444010</v>
      </c>
      <c r="M21" s="25">
        <f t="shared" si="6"/>
        <v>-632297</v>
      </c>
      <c r="N21" s="25">
        <f t="shared" si="6"/>
        <v>-288810</v>
      </c>
      <c r="O21" s="105">
        <f t="shared" si="6"/>
        <v>-551100</v>
      </c>
      <c r="P21" s="25">
        <f t="shared" si="6"/>
        <v>-199305.2999999998</v>
      </c>
      <c r="Q21" s="341">
        <f t="shared" si="1"/>
        <v>0.36164997278170896</v>
      </c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5"/>
      <c r="L22" s="15"/>
      <c r="M22" s="15"/>
      <c r="N22" s="15"/>
      <c r="O22" s="123"/>
      <c r="P22" s="21"/>
    </row>
    <row r="23" spans="1:17" ht="12.75">
      <c r="A23" s="1"/>
      <c r="B23" s="1"/>
      <c r="C23" s="1"/>
      <c r="D23" s="1"/>
      <c r="E23" s="1"/>
      <c r="F23" s="1"/>
      <c r="G23" s="1"/>
      <c r="H23" s="39" t="s">
        <v>11</v>
      </c>
      <c r="I23" s="39"/>
      <c r="J23" s="39"/>
      <c r="K23" s="42"/>
      <c r="L23" s="42"/>
      <c r="M23" s="42"/>
      <c r="N23" s="42"/>
      <c r="O23" s="279"/>
      <c r="P23" s="42"/>
      <c r="Q23" s="338"/>
    </row>
    <row r="24" spans="1:17" ht="12.75">
      <c r="A24" s="1"/>
      <c r="B24" s="1"/>
      <c r="C24" s="1"/>
      <c r="D24" s="1"/>
      <c r="E24" s="1"/>
      <c r="F24" s="1"/>
      <c r="G24" s="1"/>
      <c r="H24" s="24" t="s">
        <v>12</v>
      </c>
      <c r="I24" s="24"/>
      <c r="J24" s="24"/>
      <c r="K24" s="25">
        <v>0</v>
      </c>
      <c r="L24" s="25">
        <v>0</v>
      </c>
      <c r="M24" s="25">
        <v>0</v>
      </c>
      <c r="N24" s="25">
        <v>0</v>
      </c>
      <c r="O24" s="104">
        <v>0</v>
      </c>
      <c r="P24" s="29">
        <v>0</v>
      </c>
      <c r="Q24" s="340" t="e">
        <f>P24/O24</f>
        <v>#DIV/0!</v>
      </c>
    </row>
    <row r="25" spans="1:17" ht="12.75">
      <c r="A25" s="1"/>
      <c r="B25" s="1"/>
      <c r="C25" s="1"/>
      <c r="D25" s="1"/>
      <c r="E25" s="1"/>
      <c r="F25" s="1"/>
      <c r="G25" s="1"/>
      <c r="H25" s="24" t="s">
        <v>67</v>
      </c>
      <c r="I25" s="24"/>
      <c r="J25" s="24"/>
      <c r="K25" s="25">
        <v>0</v>
      </c>
      <c r="L25" s="25">
        <v>0</v>
      </c>
      <c r="M25" s="25">
        <v>0</v>
      </c>
      <c r="N25" s="25">
        <v>0</v>
      </c>
      <c r="O25" s="104">
        <v>0</v>
      </c>
      <c r="P25" s="29">
        <v>0</v>
      </c>
      <c r="Q25" s="340" t="e">
        <f>P25/O25</f>
        <v>#DIV/0!</v>
      </c>
    </row>
    <row r="26" spans="1:17" ht="12.75">
      <c r="A26" s="4"/>
      <c r="B26" s="4"/>
      <c r="C26" s="4"/>
      <c r="D26" s="4"/>
      <c r="E26" s="4"/>
      <c r="F26" s="4"/>
      <c r="G26" s="4"/>
      <c r="H26" s="24" t="s">
        <v>13</v>
      </c>
      <c r="I26" s="24"/>
      <c r="J26" s="24"/>
      <c r="K26" s="25">
        <v>0</v>
      </c>
      <c r="L26" s="25">
        <v>0</v>
      </c>
      <c r="M26" s="25">
        <v>0</v>
      </c>
      <c r="N26" s="25">
        <v>0</v>
      </c>
      <c r="O26" s="104">
        <v>0</v>
      </c>
      <c r="P26" s="29">
        <v>0</v>
      </c>
      <c r="Q26" s="340" t="e">
        <f>P26/O26</f>
        <v>#DIV/0!</v>
      </c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5"/>
      <c r="L27" s="15"/>
      <c r="M27" s="15"/>
      <c r="N27" s="15"/>
      <c r="O27" s="123"/>
      <c r="P27" s="21"/>
    </row>
    <row r="28" spans="1:17" ht="12.75">
      <c r="A28" s="1"/>
      <c r="B28" s="1"/>
      <c r="C28" s="1"/>
      <c r="D28" s="1"/>
      <c r="E28" s="1"/>
      <c r="F28" s="1"/>
      <c r="G28" s="1"/>
      <c r="H28" s="39" t="s">
        <v>14</v>
      </c>
      <c r="I28" s="39"/>
      <c r="J28" s="39"/>
      <c r="K28" s="42"/>
      <c r="L28" s="42"/>
      <c r="M28" s="42"/>
      <c r="N28" s="42"/>
      <c r="O28" s="279"/>
      <c r="P28" s="42"/>
      <c r="Q28" s="338"/>
    </row>
    <row r="29" spans="1:17" ht="12.75">
      <c r="A29" s="1"/>
      <c r="B29" s="1"/>
      <c r="C29" s="1"/>
      <c r="D29" s="1"/>
      <c r="E29" s="1"/>
      <c r="F29" s="1"/>
      <c r="G29" s="1"/>
      <c r="H29" s="24" t="s">
        <v>15</v>
      </c>
      <c r="I29" s="31"/>
      <c r="J29" s="30"/>
      <c r="K29" s="25">
        <v>178955</v>
      </c>
      <c r="L29" s="25">
        <v>444010</v>
      </c>
      <c r="M29" s="25">
        <v>632297</v>
      </c>
      <c r="N29" s="25">
        <v>288810</v>
      </c>
      <c r="O29" s="104">
        <v>551100</v>
      </c>
      <c r="P29" s="29">
        <v>199305</v>
      </c>
      <c r="Q29" s="340">
        <f>P29/O29</f>
        <v>0.3616494284158955</v>
      </c>
    </row>
    <row r="30" spans="1:17" ht="12.75">
      <c r="A30" s="1"/>
      <c r="B30" s="1"/>
      <c r="C30" s="1"/>
      <c r="D30" s="1"/>
      <c r="E30" s="1"/>
      <c r="F30" s="1"/>
      <c r="G30" s="1"/>
      <c r="H30" s="32"/>
      <c r="I30" s="32"/>
      <c r="J30" s="32"/>
      <c r="K30" s="33"/>
      <c r="L30" s="33"/>
      <c r="M30" s="33"/>
      <c r="N30" s="33"/>
      <c r="O30" s="96"/>
      <c r="P30" s="36"/>
      <c r="Q30" s="342"/>
    </row>
    <row r="31" spans="1:17" ht="12.75">
      <c r="A31" s="4"/>
      <c r="B31" s="4"/>
      <c r="C31" s="4"/>
      <c r="D31" s="4"/>
      <c r="E31" s="4"/>
      <c r="F31" s="4"/>
      <c r="G31" s="4"/>
      <c r="H31" s="39" t="s">
        <v>454</v>
      </c>
      <c r="I31" s="39"/>
      <c r="J31" s="39"/>
      <c r="K31" s="42"/>
      <c r="L31" s="42"/>
      <c r="M31" s="42"/>
      <c r="N31" s="42"/>
      <c r="O31" s="279"/>
      <c r="P31" s="42"/>
      <c r="Q31" s="338"/>
    </row>
    <row r="32" spans="1:17" ht="12.75">
      <c r="A32" s="1"/>
      <c r="B32" s="1"/>
      <c r="C32" s="1"/>
      <c r="D32" s="1"/>
      <c r="E32" s="1"/>
      <c r="F32" s="1"/>
      <c r="G32" s="1"/>
      <c r="H32" s="24" t="s">
        <v>455</v>
      </c>
      <c r="I32" s="31"/>
      <c r="J32" s="30"/>
      <c r="K32" s="25">
        <f aca="true" t="shared" si="7" ref="K32:P32">K15</f>
        <v>5738288</v>
      </c>
      <c r="L32" s="25">
        <f t="shared" si="7"/>
        <v>5060100</v>
      </c>
      <c r="M32" s="25">
        <f t="shared" si="7"/>
        <v>6275085</v>
      </c>
      <c r="N32" s="25">
        <f t="shared" si="7"/>
        <v>5430100</v>
      </c>
      <c r="O32" s="105">
        <f t="shared" si="7"/>
        <v>7907000</v>
      </c>
      <c r="P32" s="29">
        <f t="shared" si="7"/>
        <v>3190704</v>
      </c>
      <c r="Q32" s="340">
        <f>P32/O32</f>
        <v>0.4035290249146326</v>
      </c>
    </row>
    <row r="33" spans="1:17" ht="12.75">
      <c r="A33" s="1"/>
      <c r="B33" s="1"/>
      <c r="C33" s="1"/>
      <c r="D33" s="1"/>
      <c r="E33" s="1"/>
      <c r="F33" s="1"/>
      <c r="G33" s="1"/>
      <c r="H33" s="31" t="s">
        <v>456</v>
      </c>
      <c r="I33" s="95"/>
      <c r="J33" s="95"/>
      <c r="K33" s="25">
        <f aca="true" t="shared" si="8" ref="K33:P33">K20</f>
        <v>5917243</v>
      </c>
      <c r="L33" s="25">
        <f t="shared" si="8"/>
        <v>5504110</v>
      </c>
      <c r="M33" s="25">
        <f t="shared" si="8"/>
        <v>6907382</v>
      </c>
      <c r="N33" s="25">
        <f t="shared" si="8"/>
        <v>5718910</v>
      </c>
      <c r="O33" s="105">
        <f t="shared" si="8"/>
        <v>8458100</v>
      </c>
      <c r="P33" s="29">
        <f t="shared" si="8"/>
        <v>3390009.3</v>
      </c>
      <c r="Q33" s="340">
        <f>P33/O33</f>
        <v>0.40080033340821225</v>
      </c>
    </row>
    <row r="34" spans="1:18" ht="12.75">
      <c r="A34" s="4"/>
      <c r="B34" s="4"/>
      <c r="C34" s="4"/>
      <c r="D34" s="4"/>
      <c r="E34" s="4"/>
      <c r="F34" s="4"/>
      <c r="G34" s="4"/>
      <c r="H34" s="93" t="s">
        <v>457</v>
      </c>
      <c r="I34" s="94"/>
      <c r="J34" s="94"/>
      <c r="K34" s="62">
        <f aca="true" t="shared" si="9" ref="K34:P34">K32+K29-K33</f>
        <v>0</v>
      </c>
      <c r="L34" s="62">
        <f t="shared" si="9"/>
        <v>0</v>
      </c>
      <c r="M34" s="62">
        <f t="shared" si="9"/>
        <v>0</v>
      </c>
      <c r="N34" s="62">
        <f t="shared" si="9"/>
        <v>0</v>
      </c>
      <c r="O34" s="125">
        <f t="shared" si="9"/>
        <v>0</v>
      </c>
      <c r="P34" s="115">
        <f t="shared" si="9"/>
        <v>-0.2999999998137355</v>
      </c>
      <c r="Q34" s="343" t="e">
        <f>P34/O34</f>
        <v>#DIV/0!</v>
      </c>
      <c r="R34" s="329"/>
    </row>
    <row r="35" spans="1:18" ht="12.75">
      <c r="A35" s="1"/>
      <c r="B35" s="1"/>
      <c r="C35" s="1"/>
      <c r="D35" s="1"/>
      <c r="E35" s="1"/>
      <c r="F35" s="1"/>
      <c r="G35" s="1"/>
      <c r="H35" s="35"/>
      <c r="I35" s="35"/>
      <c r="J35" s="35"/>
      <c r="K35" s="36"/>
      <c r="L35" s="36"/>
      <c r="M35" s="36"/>
      <c r="N35" s="36"/>
      <c r="O35" s="96"/>
      <c r="P35" s="36"/>
      <c r="Q35" s="344"/>
      <c r="R35" s="329"/>
    </row>
    <row r="36" spans="1:18" ht="12.75">
      <c r="A36" s="1"/>
      <c r="B36" s="1"/>
      <c r="C36" s="1"/>
      <c r="D36" s="1"/>
      <c r="E36" s="1"/>
      <c r="F36" s="1"/>
      <c r="G36" s="1"/>
      <c r="H36" s="334"/>
      <c r="I36" s="334"/>
      <c r="J36" s="358" t="s">
        <v>693</v>
      </c>
      <c r="K36" s="359"/>
      <c r="L36" s="252"/>
      <c r="M36" s="359"/>
      <c r="N36" s="359"/>
      <c r="O36" s="360"/>
      <c r="P36" s="36"/>
      <c r="Q36" s="344"/>
      <c r="R36" s="329"/>
    </row>
    <row r="37" spans="1:18" s="23" customFormat="1" ht="12.75">
      <c r="A37" s="20"/>
      <c r="B37" s="20"/>
      <c r="C37" s="20"/>
      <c r="D37" s="20"/>
      <c r="E37" s="20"/>
      <c r="F37" s="20"/>
      <c r="G37" s="20"/>
      <c r="H37" s="86"/>
      <c r="I37" s="86"/>
      <c r="J37" s="86"/>
      <c r="K37" s="86"/>
      <c r="L37" s="86"/>
      <c r="M37" s="86"/>
      <c r="N37" s="86"/>
      <c r="O37" s="282"/>
      <c r="P37" s="21"/>
      <c r="Q37" s="335"/>
      <c r="R37" s="328"/>
    </row>
    <row r="38" spans="1:19" s="23" customFormat="1" ht="12.75">
      <c r="A38" s="20"/>
      <c r="B38" s="20"/>
      <c r="C38" s="20"/>
      <c r="D38" s="20"/>
      <c r="E38" s="20"/>
      <c r="F38" s="20"/>
      <c r="G38" s="20"/>
      <c r="H38" s="1" t="s">
        <v>691</v>
      </c>
      <c r="I38" s="86"/>
      <c r="J38" s="86"/>
      <c r="K38" s="86"/>
      <c r="L38" s="86"/>
      <c r="M38" s="86"/>
      <c r="N38" s="86"/>
      <c r="O38" s="86"/>
      <c r="P38" s="259"/>
      <c r="Q38" s="361"/>
      <c r="R38" s="502"/>
      <c r="S38"/>
    </row>
    <row r="39" spans="1:19" s="23" customFormat="1" ht="12.75">
      <c r="A39" s="20"/>
      <c r="B39" s="20"/>
      <c r="C39" s="20"/>
      <c r="D39" s="20"/>
      <c r="E39" s="20"/>
      <c r="F39" s="20"/>
      <c r="G39" s="20"/>
      <c r="H39" s="1" t="s">
        <v>688</v>
      </c>
      <c r="I39" s="86"/>
      <c r="J39" s="86"/>
      <c r="K39" s="86"/>
      <c r="L39" s="86"/>
      <c r="M39" s="241"/>
      <c r="N39" s="86"/>
      <c r="O39" s="86"/>
      <c r="P39" s="259"/>
      <c r="Q39" s="361"/>
      <c r="R39" s="502"/>
      <c r="S39"/>
    </row>
    <row r="40" spans="1:18" ht="12.75" customHeight="1">
      <c r="A40" s="1" t="s">
        <v>458</v>
      </c>
      <c r="B40" s="1"/>
      <c r="C40" s="1"/>
      <c r="D40" s="1"/>
      <c r="E40" s="1"/>
      <c r="F40" s="1"/>
      <c r="G40" s="1"/>
      <c r="H40" s="1"/>
      <c r="I40" s="86"/>
      <c r="J40" s="320"/>
      <c r="K40" s="320"/>
      <c r="L40" s="86"/>
      <c r="M40" s="241"/>
      <c r="N40" s="86"/>
      <c r="O40" s="86"/>
      <c r="P40" s="259"/>
      <c r="Q40" s="361"/>
      <c r="R40" s="502"/>
    </row>
    <row r="41" spans="1:18" ht="12.75" customHeight="1">
      <c r="A41" s="1"/>
      <c r="B41" s="1"/>
      <c r="C41" s="1"/>
      <c r="D41" s="1"/>
      <c r="E41" s="1"/>
      <c r="F41" s="1"/>
      <c r="G41" s="1"/>
      <c r="H41" s="1"/>
      <c r="I41" s="86"/>
      <c r="J41" s="320" t="s">
        <v>689</v>
      </c>
      <c r="K41" s="320"/>
      <c r="L41" s="86"/>
      <c r="M41" s="241"/>
      <c r="N41" s="86"/>
      <c r="O41" s="86"/>
      <c r="P41" s="259"/>
      <c r="Q41" s="361"/>
      <c r="R41" s="502"/>
    </row>
    <row r="42" spans="1:18" ht="12.75" customHeight="1">
      <c r="A42" s="1"/>
      <c r="B42" s="1"/>
      <c r="C42" s="1"/>
      <c r="D42" s="1"/>
      <c r="E42" s="1"/>
      <c r="F42" s="1"/>
      <c r="G42" s="1"/>
      <c r="H42" s="86"/>
      <c r="I42" s="86"/>
      <c r="J42" s="320" t="s">
        <v>692</v>
      </c>
      <c r="K42" s="320" t="s">
        <v>690</v>
      </c>
      <c r="L42" s="86"/>
      <c r="M42" s="86"/>
      <c r="N42" s="86"/>
      <c r="O42" s="86"/>
      <c r="P42" s="259"/>
      <c r="Q42" s="361"/>
      <c r="R42" s="502"/>
    </row>
    <row r="43" spans="1:17" ht="12.75" customHeight="1">
      <c r="A43" s="1"/>
      <c r="B43" s="1"/>
      <c r="C43" s="1"/>
      <c r="D43" s="1"/>
      <c r="E43" s="1"/>
      <c r="F43" s="1"/>
      <c r="G43" s="1"/>
      <c r="H43" s="86"/>
      <c r="I43" s="86"/>
      <c r="J43" s="86"/>
      <c r="K43" s="86"/>
      <c r="L43" s="86"/>
      <c r="M43" s="86"/>
      <c r="N43" s="86"/>
      <c r="O43" s="282"/>
      <c r="P43" s="361"/>
      <c r="Q43" s="333"/>
    </row>
    <row r="44" spans="1:17" ht="12.75">
      <c r="A44" t="s">
        <v>529</v>
      </c>
      <c r="B44" s="1"/>
      <c r="C44" s="1"/>
      <c r="D44" s="1"/>
      <c r="E44" s="1"/>
      <c r="F44" s="1"/>
      <c r="G44" s="1"/>
      <c r="H44" s="3" t="s">
        <v>1</v>
      </c>
      <c r="I44" s="3"/>
      <c r="J44" s="3"/>
      <c r="K44" s="10" t="s">
        <v>3</v>
      </c>
      <c r="L44" s="10" t="s">
        <v>4</v>
      </c>
      <c r="M44" s="10" t="s">
        <v>501</v>
      </c>
      <c r="N44" s="58" t="s">
        <v>5</v>
      </c>
      <c r="O44" s="277" t="s">
        <v>599</v>
      </c>
      <c r="P44" s="124" t="s">
        <v>676</v>
      </c>
      <c r="Q44" s="357" t="s">
        <v>600</v>
      </c>
    </row>
    <row r="45" spans="1:17" ht="12.75">
      <c r="A45" t="s">
        <v>460</v>
      </c>
      <c r="B45" s="1"/>
      <c r="C45" s="1"/>
      <c r="D45" s="1"/>
      <c r="E45" s="1"/>
      <c r="F45" s="1"/>
      <c r="G45" s="1"/>
      <c r="H45" s="3"/>
      <c r="I45" s="3"/>
      <c r="J45" s="3"/>
      <c r="K45" s="10">
        <v>2011</v>
      </c>
      <c r="L45" s="10">
        <v>2012</v>
      </c>
      <c r="M45" s="10">
        <v>2012</v>
      </c>
      <c r="N45" s="60">
        <v>2013</v>
      </c>
      <c r="O45" s="278"/>
      <c r="P45" s="60"/>
      <c r="Q45" s="331"/>
    </row>
    <row r="46" spans="2:17" ht="12.75">
      <c r="B46" s="1"/>
      <c r="C46" s="1"/>
      <c r="D46" s="1"/>
      <c r="E46" s="1"/>
      <c r="F46" s="1"/>
      <c r="G46" s="1"/>
      <c r="H46" s="3"/>
      <c r="I46" s="3" t="s">
        <v>277</v>
      </c>
      <c r="J46" s="3"/>
      <c r="K46" s="10"/>
      <c r="L46" s="10"/>
      <c r="M46" s="10"/>
      <c r="N46" s="59"/>
      <c r="O46" s="124"/>
      <c r="P46" s="59"/>
      <c r="Q46" s="345"/>
    </row>
    <row r="47" spans="1:17" ht="12.75">
      <c r="A47" s="2"/>
      <c r="B47" s="3"/>
      <c r="C47" s="3"/>
      <c r="D47" s="3"/>
      <c r="E47" s="3"/>
      <c r="F47" s="3"/>
      <c r="G47" s="3"/>
      <c r="H47" s="4" t="s">
        <v>2</v>
      </c>
      <c r="I47" s="4"/>
      <c r="J47" s="4"/>
      <c r="K47" s="4"/>
      <c r="L47" s="4"/>
      <c r="M47" s="4"/>
      <c r="N47" s="87"/>
      <c r="O47" s="280"/>
      <c r="P47" s="87"/>
      <c r="Q47" s="346"/>
    </row>
    <row r="48" spans="1:17" ht="12.75">
      <c r="A48" s="2"/>
      <c r="B48" s="3"/>
      <c r="C48" s="3"/>
      <c r="D48" s="3"/>
      <c r="E48" s="3"/>
      <c r="F48" s="3"/>
      <c r="G48" s="3"/>
      <c r="H48" s="119">
        <v>6</v>
      </c>
      <c r="I48" s="119" t="s">
        <v>16</v>
      </c>
      <c r="J48" s="119"/>
      <c r="K48" s="85">
        <f aca="true" t="shared" si="10" ref="K48:P48">K49+K55+K74+K78+K71</f>
        <v>5738026</v>
      </c>
      <c r="L48" s="85">
        <f t="shared" si="10"/>
        <v>5030100</v>
      </c>
      <c r="M48" s="85">
        <f t="shared" si="10"/>
        <v>6273585</v>
      </c>
      <c r="N48" s="85">
        <f t="shared" si="10"/>
        <v>5400100</v>
      </c>
      <c r="O48" s="281">
        <f t="shared" si="10"/>
        <v>7877000</v>
      </c>
      <c r="P48" s="317">
        <f t="shared" si="10"/>
        <v>3190311</v>
      </c>
      <c r="Q48" s="347">
        <f>P48/O48</f>
        <v>0.4050159959375397</v>
      </c>
    </row>
    <row r="49" spans="1:17" ht="12.75">
      <c r="A49" s="1" t="s">
        <v>0</v>
      </c>
      <c r="B49" s="1"/>
      <c r="C49" s="1"/>
      <c r="D49" s="1"/>
      <c r="E49" s="1"/>
      <c r="F49" s="1"/>
      <c r="G49" s="1"/>
      <c r="H49" s="71">
        <v>61</v>
      </c>
      <c r="I49" s="71" t="s">
        <v>17</v>
      </c>
      <c r="J49" s="71"/>
      <c r="K49" s="84">
        <f>K50+K52+K53+K54</f>
        <v>461740</v>
      </c>
      <c r="L49" s="84">
        <f>L50+L52+L53+L54</f>
        <v>554000</v>
      </c>
      <c r="M49" s="84">
        <f>M50+M52+M53+M54+M51</f>
        <v>848000</v>
      </c>
      <c r="N49" s="84">
        <f>N50+N52+N53+N54+N51</f>
        <v>754000</v>
      </c>
      <c r="O49" s="108">
        <f>O50+O52+O53+O54+O51</f>
        <v>854000</v>
      </c>
      <c r="P49" s="84">
        <f>P50+P52+P53+P54+P51</f>
        <v>314899</v>
      </c>
      <c r="Q49" s="348">
        <f>P49/O49</f>
        <v>0.3687341920374707</v>
      </c>
    </row>
    <row r="50" spans="1:18" ht="12.75">
      <c r="A50" s="1">
        <v>1</v>
      </c>
      <c r="B50" s="1">
        <v>2</v>
      </c>
      <c r="C50" s="1">
        <v>3</v>
      </c>
      <c r="D50" s="1">
        <v>4</v>
      </c>
      <c r="E50" s="1">
        <v>5</v>
      </c>
      <c r="F50" s="1">
        <v>6</v>
      </c>
      <c r="G50" s="1">
        <v>7</v>
      </c>
      <c r="H50" s="24">
        <v>611</v>
      </c>
      <c r="I50" s="24" t="s">
        <v>18</v>
      </c>
      <c r="J50" s="24"/>
      <c r="K50" s="25">
        <v>417618</v>
      </c>
      <c r="L50" s="25">
        <v>500000</v>
      </c>
      <c r="M50" s="25">
        <v>480000</v>
      </c>
      <c r="N50" s="25">
        <v>400000</v>
      </c>
      <c r="O50" s="104">
        <v>500000</v>
      </c>
      <c r="P50" s="29">
        <v>295638</v>
      </c>
      <c r="Q50" s="349">
        <f aca="true" t="shared" si="11" ref="Q50:Q85">P50/O50</f>
        <v>0.591276</v>
      </c>
      <c r="R50" s="328">
        <v>312739.58</v>
      </c>
    </row>
    <row r="51" spans="1:17" ht="12.75">
      <c r="A51" s="6"/>
      <c r="B51" s="118"/>
      <c r="C51" s="118"/>
      <c r="D51" s="118"/>
      <c r="E51" s="118"/>
      <c r="F51" s="118"/>
      <c r="G51" s="118"/>
      <c r="H51" s="24">
        <v>612</v>
      </c>
      <c r="I51" s="24" t="s">
        <v>575</v>
      </c>
      <c r="J51" s="24"/>
      <c r="K51" s="25">
        <v>0</v>
      </c>
      <c r="L51" s="25">
        <v>0</v>
      </c>
      <c r="M51" s="25">
        <v>300000</v>
      </c>
      <c r="N51" s="25">
        <v>300000</v>
      </c>
      <c r="O51" s="104">
        <v>300000</v>
      </c>
      <c r="P51" s="29">
        <v>0</v>
      </c>
      <c r="Q51" s="349">
        <f t="shared" si="11"/>
        <v>0</v>
      </c>
    </row>
    <row r="52" spans="2:18" ht="12.75">
      <c r="B52" s="1"/>
      <c r="C52" s="1"/>
      <c r="D52" s="1"/>
      <c r="E52" s="1"/>
      <c r="F52" s="1"/>
      <c r="G52" s="1"/>
      <c r="H52" s="24">
        <v>613</v>
      </c>
      <c r="I52" s="24" t="s">
        <v>19</v>
      </c>
      <c r="J52" s="24"/>
      <c r="K52" s="25">
        <v>15912</v>
      </c>
      <c r="L52" s="25">
        <v>20000</v>
      </c>
      <c r="M52" s="25">
        <v>8000</v>
      </c>
      <c r="N52" s="25">
        <v>20000</v>
      </c>
      <c r="O52" s="104">
        <v>20000</v>
      </c>
      <c r="P52" s="29">
        <v>13559</v>
      </c>
      <c r="Q52" s="349">
        <f t="shared" si="11"/>
        <v>0.67795</v>
      </c>
      <c r="R52" s="328">
        <v>13558.65</v>
      </c>
    </row>
    <row r="53" spans="2:18" ht="12.75">
      <c r="B53" s="1"/>
      <c r="C53" s="1"/>
      <c r="D53" s="1"/>
      <c r="E53" s="1"/>
      <c r="F53" s="1"/>
      <c r="G53" s="1"/>
      <c r="H53" s="24">
        <v>614</v>
      </c>
      <c r="I53" s="24" t="s">
        <v>20</v>
      </c>
      <c r="J53" s="24"/>
      <c r="K53" s="25">
        <v>28210</v>
      </c>
      <c r="L53" s="25">
        <v>34000</v>
      </c>
      <c r="M53" s="25">
        <v>60000</v>
      </c>
      <c r="N53" s="25">
        <v>34000</v>
      </c>
      <c r="O53" s="104">
        <v>34000</v>
      </c>
      <c r="P53" s="29">
        <v>5702</v>
      </c>
      <c r="Q53" s="349">
        <f t="shared" si="11"/>
        <v>0.16770588235294118</v>
      </c>
      <c r="R53" s="328">
        <v>7477.39</v>
      </c>
    </row>
    <row r="54" spans="2:17" ht="12.75" hidden="1">
      <c r="B54" s="1"/>
      <c r="C54" s="1"/>
      <c r="D54" s="1"/>
      <c r="E54" s="1"/>
      <c r="F54" s="1"/>
      <c r="G54" s="1"/>
      <c r="H54" s="24">
        <v>616</v>
      </c>
      <c r="I54" s="24" t="s">
        <v>21</v>
      </c>
      <c r="J54" s="24"/>
      <c r="K54" s="25">
        <v>0</v>
      </c>
      <c r="L54" s="25">
        <v>0</v>
      </c>
      <c r="M54" s="25">
        <v>0</v>
      </c>
      <c r="N54" s="25">
        <v>0</v>
      </c>
      <c r="O54" s="104">
        <v>0</v>
      </c>
      <c r="P54" s="29">
        <v>0</v>
      </c>
      <c r="Q54" s="349" t="e">
        <f t="shared" si="11"/>
        <v>#DIV/0!</v>
      </c>
    </row>
    <row r="55" spans="2:17" ht="12.75">
      <c r="B55" s="1"/>
      <c r="C55" s="1"/>
      <c r="D55" s="1"/>
      <c r="E55" s="1"/>
      <c r="F55" s="1"/>
      <c r="G55" s="1"/>
      <c r="H55" s="71">
        <v>63</v>
      </c>
      <c r="I55" s="113" t="s">
        <v>22</v>
      </c>
      <c r="J55" s="114"/>
      <c r="K55" s="84">
        <f>K56+K63+K58+K59+K62+K64+K65+K66+K68+K70+K60+K57</f>
        <v>4885071</v>
      </c>
      <c r="L55" s="84">
        <f>L56+L58+L59+L62+L63+L64+L65+L66+L68+L70+L60+L61</f>
        <v>3991600</v>
      </c>
      <c r="M55" s="84">
        <f>M56+M58+M59+M62+M63+M64+M65+M66+M68+M70+M60+M61+M67</f>
        <v>4901585</v>
      </c>
      <c r="N55" s="84">
        <f>N56+N58+N59+N62+N63+N64+N65+N66+N68+N70+N60+N61</f>
        <v>4161600</v>
      </c>
      <c r="O55" s="104">
        <f>O56+O58+O59+O62+O63+O64+O65+O66+O68+O70+O60+O61+O69</f>
        <v>6538500</v>
      </c>
      <c r="P55" s="26">
        <f>P56+P58+P59+P62+P63+P64+P65+P66+P68+P70+P60+P61+P69</f>
        <v>2539486</v>
      </c>
      <c r="Q55" s="348">
        <f t="shared" si="11"/>
        <v>0.3883896918253422</v>
      </c>
    </row>
    <row r="56" spans="2:18" ht="12.75">
      <c r="B56" s="1"/>
      <c r="C56" s="1"/>
      <c r="D56" s="1"/>
      <c r="E56" s="1"/>
      <c r="F56" s="1"/>
      <c r="G56" s="1"/>
      <c r="H56" s="24">
        <v>633</v>
      </c>
      <c r="I56" s="24" t="s">
        <v>336</v>
      </c>
      <c r="J56" s="24"/>
      <c r="K56" s="25">
        <v>3127647</v>
      </c>
      <c r="L56" s="25">
        <v>2500000</v>
      </c>
      <c r="M56" s="25">
        <v>3704000</v>
      </c>
      <c r="N56" s="25">
        <v>2500000</v>
      </c>
      <c r="O56" s="104">
        <v>4405000</v>
      </c>
      <c r="P56" s="29">
        <v>2202712</v>
      </c>
      <c r="Q56" s="349">
        <f t="shared" si="11"/>
        <v>0.5000481271282633</v>
      </c>
      <c r="R56" s="328">
        <v>2202712</v>
      </c>
    </row>
    <row r="57" spans="2:17" ht="12.75" hidden="1">
      <c r="B57" s="1"/>
      <c r="C57" s="1"/>
      <c r="D57" s="1"/>
      <c r="E57" s="1"/>
      <c r="F57" s="1"/>
      <c r="G57" s="1"/>
      <c r="H57" s="24">
        <v>633</v>
      </c>
      <c r="I57" s="24" t="s">
        <v>506</v>
      </c>
      <c r="J57" s="24"/>
      <c r="K57" s="25">
        <v>39495</v>
      </c>
      <c r="L57" s="25">
        <v>0</v>
      </c>
      <c r="M57" s="25">
        <v>0</v>
      </c>
      <c r="N57" s="25">
        <v>0</v>
      </c>
      <c r="O57" s="104">
        <v>0</v>
      </c>
      <c r="P57" s="29"/>
      <c r="Q57" s="349" t="e">
        <f t="shared" si="11"/>
        <v>#DIV/0!</v>
      </c>
    </row>
    <row r="58" spans="2:20" ht="12.75">
      <c r="B58" s="1"/>
      <c r="C58" s="1"/>
      <c r="D58" s="1"/>
      <c r="E58" s="1"/>
      <c r="F58" s="1"/>
      <c r="G58" s="1"/>
      <c r="H58" s="24">
        <v>633</v>
      </c>
      <c r="I58" s="24" t="s">
        <v>576</v>
      </c>
      <c r="J58" s="24"/>
      <c r="K58" s="25">
        <v>774202</v>
      </c>
      <c r="L58" s="25">
        <v>350000</v>
      </c>
      <c r="M58" s="25">
        <v>0</v>
      </c>
      <c r="N58" s="25">
        <v>350000</v>
      </c>
      <c r="O58" s="104">
        <v>632500</v>
      </c>
      <c r="P58" s="29">
        <v>0</v>
      </c>
      <c r="Q58" s="349">
        <f t="shared" si="11"/>
        <v>0</v>
      </c>
      <c r="T58" s="328"/>
    </row>
    <row r="59" spans="2:18" ht="12.75">
      <c r="B59" s="1"/>
      <c r="C59" s="1"/>
      <c r="D59" s="1"/>
      <c r="E59" s="1"/>
      <c r="F59" s="1"/>
      <c r="G59" s="1"/>
      <c r="H59" s="24">
        <v>633</v>
      </c>
      <c r="I59" s="24" t="s">
        <v>382</v>
      </c>
      <c r="J59" s="24"/>
      <c r="K59" s="25">
        <v>8000</v>
      </c>
      <c r="L59" s="25">
        <v>8000</v>
      </c>
      <c r="M59" s="25">
        <v>7200</v>
      </c>
      <c r="N59" s="25">
        <v>8000</v>
      </c>
      <c r="O59" s="104">
        <v>8000</v>
      </c>
      <c r="P59" s="29">
        <v>4800</v>
      </c>
      <c r="Q59" s="349">
        <f t="shared" si="11"/>
        <v>0.6</v>
      </c>
      <c r="R59" s="328">
        <v>4800</v>
      </c>
    </row>
    <row r="60" spans="2:18" ht="12.75">
      <c r="B60" s="1"/>
      <c r="C60" s="1"/>
      <c r="D60" s="1"/>
      <c r="E60" s="1"/>
      <c r="F60" s="1"/>
      <c r="G60" s="1"/>
      <c r="H60" s="24">
        <v>633</v>
      </c>
      <c r="I60" s="24" t="s">
        <v>539</v>
      </c>
      <c r="J60" s="24"/>
      <c r="K60" s="25">
        <v>303600</v>
      </c>
      <c r="L60" s="25">
        <v>303600</v>
      </c>
      <c r="M60" s="25">
        <v>278300</v>
      </c>
      <c r="N60" s="25">
        <v>303600</v>
      </c>
      <c r="O60" s="104">
        <v>333000</v>
      </c>
      <c r="P60" s="29">
        <v>151800</v>
      </c>
      <c r="Q60" s="349">
        <f t="shared" si="11"/>
        <v>0.45585585585585586</v>
      </c>
      <c r="R60" s="328">
        <v>151800</v>
      </c>
    </row>
    <row r="61" spans="2:17" ht="12.75">
      <c r="B61" s="1"/>
      <c r="C61" s="1"/>
      <c r="D61" s="1"/>
      <c r="E61" s="1"/>
      <c r="F61" s="1"/>
      <c r="G61" s="1"/>
      <c r="H61" s="24">
        <v>633</v>
      </c>
      <c r="I61" s="24" t="s">
        <v>509</v>
      </c>
      <c r="J61" s="24"/>
      <c r="K61" s="25">
        <v>0</v>
      </c>
      <c r="L61" s="25">
        <v>50000</v>
      </c>
      <c r="M61" s="25">
        <v>0</v>
      </c>
      <c r="N61" s="25">
        <v>20000</v>
      </c>
      <c r="O61" s="104">
        <v>50000</v>
      </c>
      <c r="P61" s="29">
        <v>0</v>
      </c>
      <c r="Q61" s="349">
        <f t="shared" si="11"/>
        <v>0</v>
      </c>
    </row>
    <row r="62" spans="2:18" ht="12.75">
      <c r="B62" s="1"/>
      <c r="C62" s="1"/>
      <c r="D62" s="1"/>
      <c r="E62" s="1"/>
      <c r="F62" s="1"/>
      <c r="G62" s="1"/>
      <c r="H62" s="24">
        <v>633</v>
      </c>
      <c r="I62" s="24" t="s">
        <v>337</v>
      </c>
      <c r="J62" s="24"/>
      <c r="K62" s="25">
        <v>508370</v>
      </c>
      <c r="L62" s="25">
        <v>650000</v>
      </c>
      <c r="M62" s="25">
        <v>650000</v>
      </c>
      <c r="N62" s="25">
        <v>550000</v>
      </c>
      <c r="O62" s="104">
        <v>650000</v>
      </c>
      <c r="P62" s="29">
        <v>19950</v>
      </c>
      <c r="Q62" s="349">
        <f t="shared" si="11"/>
        <v>0.030692307692307692</v>
      </c>
      <c r="R62" s="328">
        <v>19950</v>
      </c>
    </row>
    <row r="63" spans="2:18" ht="12.75">
      <c r="B63" s="1"/>
      <c r="C63" s="1"/>
      <c r="D63" s="1"/>
      <c r="E63" s="1"/>
      <c r="F63" s="1"/>
      <c r="G63" s="1"/>
      <c r="H63" s="24">
        <v>634</v>
      </c>
      <c r="I63" s="24" t="s">
        <v>577</v>
      </c>
      <c r="J63" s="24"/>
      <c r="K63" s="25">
        <v>0</v>
      </c>
      <c r="L63" s="25">
        <v>0</v>
      </c>
      <c r="M63" s="25">
        <v>30222</v>
      </c>
      <c r="N63" s="25">
        <v>0</v>
      </c>
      <c r="O63" s="104">
        <v>0</v>
      </c>
      <c r="P63" s="29">
        <v>83608</v>
      </c>
      <c r="Q63" s="349" t="e">
        <f t="shared" si="11"/>
        <v>#DIV/0!</v>
      </c>
      <c r="R63" s="328">
        <v>105010.12</v>
      </c>
    </row>
    <row r="64" spans="2:17" ht="12.75" hidden="1">
      <c r="B64" s="1"/>
      <c r="C64" s="1"/>
      <c r="D64" s="1"/>
      <c r="E64" s="1"/>
      <c r="F64" s="1"/>
      <c r="G64" s="1"/>
      <c r="H64" s="24">
        <v>634</v>
      </c>
      <c r="I64" s="24" t="s">
        <v>338</v>
      </c>
      <c r="J64" s="24"/>
      <c r="K64" s="25">
        <v>0</v>
      </c>
      <c r="L64" s="25">
        <v>0</v>
      </c>
      <c r="M64" s="25">
        <v>0</v>
      </c>
      <c r="N64" s="25">
        <v>0</v>
      </c>
      <c r="O64" s="104">
        <v>0</v>
      </c>
      <c r="P64" s="29">
        <v>0</v>
      </c>
      <c r="Q64" s="349" t="e">
        <f t="shared" si="11"/>
        <v>#DIV/0!</v>
      </c>
    </row>
    <row r="65" spans="2:17" ht="12.75">
      <c r="B65" s="1"/>
      <c r="C65" s="1"/>
      <c r="D65" s="1"/>
      <c r="E65" s="1"/>
      <c r="F65" s="1"/>
      <c r="G65" s="1"/>
      <c r="H65" s="24">
        <v>634</v>
      </c>
      <c r="I65" s="24" t="s">
        <v>339</v>
      </c>
      <c r="J65" s="24"/>
      <c r="K65" s="25">
        <v>0</v>
      </c>
      <c r="L65" s="25">
        <v>0</v>
      </c>
      <c r="M65" s="25">
        <v>0</v>
      </c>
      <c r="N65" s="25">
        <v>300000</v>
      </c>
      <c r="O65" s="104">
        <v>30000</v>
      </c>
      <c r="P65" s="29">
        <v>0</v>
      </c>
      <c r="Q65" s="349">
        <f t="shared" si="11"/>
        <v>0</v>
      </c>
    </row>
    <row r="66" spans="2:17" ht="12.75" hidden="1">
      <c r="B66" s="1"/>
      <c r="C66" s="1"/>
      <c r="D66" s="1"/>
      <c r="E66" s="1"/>
      <c r="F66" s="1"/>
      <c r="G66" s="1"/>
      <c r="H66" s="24">
        <v>634</v>
      </c>
      <c r="I66" s="24" t="s">
        <v>340</v>
      </c>
      <c r="J66" s="24"/>
      <c r="K66" s="25">
        <v>0</v>
      </c>
      <c r="L66" s="25">
        <v>0</v>
      </c>
      <c r="M66" s="25">
        <v>0</v>
      </c>
      <c r="N66" s="25">
        <v>0</v>
      </c>
      <c r="O66" s="104">
        <v>0</v>
      </c>
      <c r="P66" s="29">
        <v>0</v>
      </c>
      <c r="Q66" s="349" t="e">
        <f t="shared" si="11"/>
        <v>#DIV/0!</v>
      </c>
    </row>
    <row r="67" spans="2:17" ht="12.75" hidden="1">
      <c r="B67" s="1"/>
      <c r="C67" s="1"/>
      <c r="D67" s="1"/>
      <c r="E67" s="1"/>
      <c r="F67" s="1"/>
      <c r="G67" s="1"/>
      <c r="H67" s="24">
        <v>634</v>
      </c>
      <c r="I67" s="24" t="s">
        <v>578</v>
      </c>
      <c r="J67" s="24"/>
      <c r="K67" s="25">
        <v>0</v>
      </c>
      <c r="L67" s="25">
        <v>0</v>
      </c>
      <c r="M67" s="25">
        <v>5000</v>
      </c>
      <c r="N67" s="25">
        <v>0</v>
      </c>
      <c r="O67" s="104">
        <v>0</v>
      </c>
      <c r="P67" s="29"/>
      <c r="Q67" s="349" t="e">
        <f t="shared" si="11"/>
        <v>#DIV/0!</v>
      </c>
    </row>
    <row r="68" spans="2:19" ht="12.75">
      <c r="B68" s="1"/>
      <c r="C68" s="1"/>
      <c r="D68" s="1"/>
      <c r="E68" s="1"/>
      <c r="F68" s="1"/>
      <c r="G68" s="1"/>
      <c r="H68" s="24">
        <v>634</v>
      </c>
      <c r="I68" s="24" t="s">
        <v>341</v>
      </c>
      <c r="J68" s="24"/>
      <c r="K68" s="25">
        <v>123757</v>
      </c>
      <c r="L68" s="25">
        <v>130000</v>
      </c>
      <c r="M68" s="25">
        <v>175053</v>
      </c>
      <c r="N68" s="25">
        <v>130000</v>
      </c>
      <c r="O68" s="104">
        <v>130000</v>
      </c>
      <c r="P68" s="29">
        <v>76616</v>
      </c>
      <c r="Q68" s="349">
        <f t="shared" si="11"/>
        <v>0.5893538461538461</v>
      </c>
      <c r="R68" s="328">
        <v>204105</v>
      </c>
      <c r="S68" t="s">
        <v>620</v>
      </c>
    </row>
    <row r="69" spans="2:17" ht="12.75" hidden="1">
      <c r="B69" s="1"/>
      <c r="C69" s="1"/>
      <c r="D69" s="1"/>
      <c r="E69" s="1"/>
      <c r="F69" s="1"/>
      <c r="G69" s="1"/>
      <c r="H69" s="24">
        <v>634</v>
      </c>
      <c r="I69" s="24" t="s">
        <v>597</v>
      </c>
      <c r="J69" s="24"/>
      <c r="K69" s="25">
        <v>0</v>
      </c>
      <c r="L69" s="25">
        <v>0</v>
      </c>
      <c r="M69" s="25">
        <v>0</v>
      </c>
      <c r="N69" s="25">
        <v>0</v>
      </c>
      <c r="O69" s="104">
        <v>300000</v>
      </c>
      <c r="P69" s="29"/>
      <c r="Q69" s="349">
        <f t="shared" si="11"/>
        <v>0</v>
      </c>
    </row>
    <row r="70" spans="2:17" ht="12.75">
      <c r="B70" s="1"/>
      <c r="C70" s="1"/>
      <c r="D70" s="1"/>
      <c r="E70" s="1"/>
      <c r="F70" s="1"/>
      <c r="G70" s="1"/>
      <c r="H70" s="24">
        <v>634</v>
      </c>
      <c r="I70" s="24" t="s">
        <v>673</v>
      </c>
      <c r="J70" s="24"/>
      <c r="K70" s="25">
        <v>0</v>
      </c>
      <c r="L70" s="25">
        <v>0</v>
      </c>
      <c r="M70" s="25">
        <v>51810</v>
      </c>
      <c r="N70" s="25">
        <v>0</v>
      </c>
      <c r="O70" s="104">
        <v>0</v>
      </c>
      <c r="P70" s="29">
        <v>0</v>
      </c>
      <c r="Q70" s="349" t="e">
        <f t="shared" si="11"/>
        <v>#DIV/0!</v>
      </c>
    </row>
    <row r="71" spans="2:17" ht="12.75">
      <c r="B71" s="1"/>
      <c r="C71" s="1"/>
      <c r="D71" s="1"/>
      <c r="E71" s="1"/>
      <c r="F71" s="1"/>
      <c r="G71" s="1"/>
      <c r="H71" s="71">
        <v>64</v>
      </c>
      <c r="I71" s="71" t="s">
        <v>23</v>
      </c>
      <c r="J71" s="71"/>
      <c r="K71" s="84">
        <f aca="true" t="shared" si="12" ref="K71:P71">K72+K73</f>
        <v>105572</v>
      </c>
      <c r="L71" s="84">
        <f t="shared" si="12"/>
        <v>170500</v>
      </c>
      <c r="M71" s="84">
        <f t="shared" si="12"/>
        <v>200000</v>
      </c>
      <c r="N71" s="84">
        <f t="shared" si="12"/>
        <v>170500</v>
      </c>
      <c r="O71" s="104">
        <f t="shared" si="12"/>
        <v>170500</v>
      </c>
      <c r="P71" s="83">
        <f t="shared" si="12"/>
        <v>83459</v>
      </c>
      <c r="Q71" s="348">
        <f t="shared" si="11"/>
        <v>0.48949560117302054</v>
      </c>
    </row>
    <row r="72" spans="2:17" ht="12.75">
      <c r="B72" s="1"/>
      <c r="C72" s="1"/>
      <c r="D72" s="1"/>
      <c r="E72" s="1"/>
      <c r="F72" s="1"/>
      <c r="G72" s="1"/>
      <c r="H72" s="24">
        <v>641</v>
      </c>
      <c r="I72" s="24" t="s">
        <v>24</v>
      </c>
      <c r="J72" s="24"/>
      <c r="K72" s="25">
        <v>0</v>
      </c>
      <c r="L72" s="25">
        <v>500</v>
      </c>
      <c r="M72" s="25">
        <v>0</v>
      </c>
      <c r="N72" s="25">
        <v>500</v>
      </c>
      <c r="O72" s="104">
        <v>500</v>
      </c>
      <c r="P72" s="29">
        <v>0</v>
      </c>
      <c r="Q72" s="349">
        <f t="shared" si="11"/>
        <v>0</v>
      </c>
    </row>
    <row r="73" spans="2:18" ht="12.75">
      <c r="B73" s="1"/>
      <c r="C73" s="1"/>
      <c r="D73" s="1"/>
      <c r="E73" s="1"/>
      <c r="F73" s="1"/>
      <c r="G73" s="1"/>
      <c r="H73" s="24">
        <v>642</v>
      </c>
      <c r="I73" s="24" t="s">
        <v>25</v>
      </c>
      <c r="J73" s="24"/>
      <c r="K73" s="25">
        <v>105572</v>
      </c>
      <c r="L73" s="25">
        <v>170000</v>
      </c>
      <c r="M73" s="25">
        <v>200000</v>
      </c>
      <c r="N73" s="25">
        <v>170000</v>
      </c>
      <c r="O73" s="104">
        <v>170000</v>
      </c>
      <c r="P73" s="29">
        <v>83459</v>
      </c>
      <c r="Q73" s="349">
        <f t="shared" si="11"/>
        <v>0.4909352941176471</v>
      </c>
      <c r="R73" s="328">
        <v>94509.76</v>
      </c>
    </row>
    <row r="74" spans="2:17" ht="12.75">
      <c r="B74" s="1"/>
      <c r="C74" s="1"/>
      <c r="D74" s="1"/>
      <c r="E74" s="1"/>
      <c r="F74" s="1"/>
      <c r="G74" s="1"/>
      <c r="H74" s="71">
        <v>65</v>
      </c>
      <c r="I74" s="71" t="s">
        <v>26</v>
      </c>
      <c r="J74" s="71"/>
      <c r="K74" s="84">
        <f aca="true" t="shared" si="13" ref="K74:P74">K75+K76+K77</f>
        <v>285643</v>
      </c>
      <c r="L74" s="84">
        <f t="shared" si="13"/>
        <v>314000</v>
      </c>
      <c r="M74" s="84">
        <f t="shared" si="13"/>
        <v>324000</v>
      </c>
      <c r="N74" s="84">
        <f t="shared" si="13"/>
        <v>314000</v>
      </c>
      <c r="O74" s="104">
        <f t="shared" si="13"/>
        <v>314000</v>
      </c>
      <c r="P74" s="26">
        <f t="shared" si="13"/>
        <v>252467</v>
      </c>
      <c r="Q74" s="348">
        <f t="shared" si="11"/>
        <v>0.8040350318471338</v>
      </c>
    </row>
    <row r="75" spans="2:17" ht="12.75">
      <c r="B75" s="1"/>
      <c r="C75" s="1"/>
      <c r="D75" s="1"/>
      <c r="E75" s="1"/>
      <c r="F75" s="1"/>
      <c r="G75" s="1"/>
      <c r="H75" s="24">
        <v>651</v>
      </c>
      <c r="I75" s="24" t="s">
        <v>27</v>
      </c>
      <c r="J75" s="24"/>
      <c r="K75" s="25">
        <v>0</v>
      </c>
      <c r="L75" s="25">
        <v>2000</v>
      </c>
      <c r="M75" s="25">
        <v>2000</v>
      </c>
      <c r="N75" s="25">
        <v>2000</v>
      </c>
      <c r="O75" s="104">
        <v>2000</v>
      </c>
      <c r="P75" s="29">
        <v>0</v>
      </c>
      <c r="Q75" s="349">
        <f t="shared" si="11"/>
        <v>0</v>
      </c>
    </row>
    <row r="76" spans="2:18" ht="12.75">
      <c r="B76" s="1"/>
      <c r="C76" s="1"/>
      <c r="D76" s="1"/>
      <c r="E76" s="1"/>
      <c r="F76" s="1"/>
      <c r="G76" s="1"/>
      <c r="H76" s="24">
        <v>652</v>
      </c>
      <c r="I76" s="24" t="s">
        <v>28</v>
      </c>
      <c r="J76" s="24"/>
      <c r="K76" s="25">
        <v>10301</v>
      </c>
      <c r="L76" s="25">
        <v>12000</v>
      </c>
      <c r="M76" s="25">
        <v>12000</v>
      </c>
      <c r="N76" s="25">
        <v>12000</v>
      </c>
      <c r="O76" s="104">
        <v>12000</v>
      </c>
      <c r="P76" s="29">
        <v>134062</v>
      </c>
      <c r="Q76" s="349">
        <f t="shared" si="11"/>
        <v>11.171833333333334</v>
      </c>
      <c r="R76" s="328">
        <v>4161</v>
      </c>
    </row>
    <row r="77" spans="2:18" ht="12.75">
      <c r="B77" s="1"/>
      <c r="C77" s="1"/>
      <c r="D77" s="1"/>
      <c r="E77" s="1"/>
      <c r="F77" s="1"/>
      <c r="G77" s="1"/>
      <c r="H77" s="24">
        <v>653</v>
      </c>
      <c r="I77" s="24" t="s">
        <v>464</v>
      </c>
      <c r="J77" s="24"/>
      <c r="K77" s="25">
        <v>275342</v>
      </c>
      <c r="L77" s="25">
        <v>300000</v>
      </c>
      <c r="M77" s="25">
        <v>310000</v>
      </c>
      <c r="N77" s="25">
        <v>300000</v>
      </c>
      <c r="O77" s="104">
        <v>300000</v>
      </c>
      <c r="P77" s="29">
        <v>118405</v>
      </c>
      <c r="Q77" s="349">
        <f t="shared" si="11"/>
        <v>0.39468333333333333</v>
      </c>
      <c r="R77" s="328">
        <v>119941.16</v>
      </c>
    </row>
    <row r="78" spans="2:17" ht="12.75" hidden="1">
      <c r="B78" s="1"/>
      <c r="C78" s="1"/>
      <c r="D78" s="1"/>
      <c r="E78" s="1"/>
      <c r="F78" s="1"/>
      <c r="G78" s="1"/>
      <c r="H78" s="71">
        <v>66</v>
      </c>
      <c r="I78" s="71" t="s">
        <v>29</v>
      </c>
      <c r="J78" s="71"/>
      <c r="K78" s="84">
        <f aca="true" t="shared" si="14" ref="K78:P78">K79+K80</f>
        <v>0</v>
      </c>
      <c r="L78" s="84">
        <f t="shared" si="14"/>
        <v>0</v>
      </c>
      <c r="M78" s="84">
        <f t="shared" si="14"/>
        <v>0</v>
      </c>
      <c r="N78" s="84">
        <f t="shared" si="14"/>
        <v>0</v>
      </c>
      <c r="O78" s="104">
        <f t="shared" si="14"/>
        <v>0</v>
      </c>
      <c r="P78" s="83">
        <f t="shared" si="14"/>
        <v>0</v>
      </c>
      <c r="Q78" s="348" t="e">
        <f t="shared" si="11"/>
        <v>#DIV/0!</v>
      </c>
    </row>
    <row r="79" spans="2:17" ht="12.75" hidden="1">
      <c r="B79" s="1"/>
      <c r="C79" s="1"/>
      <c r="D79" s="1"/>
      <c r="E79" s="1"/>
      <c r="F79" s="1"/>
      <c r="G79" s="1"/>
      <c r="H79" s="24">
        <v>661</v>
      </c>
      <c r="I79" s="24" t="s">
        <v>30</v>
      </c>
      <c r="J79" s="24"/>
      <c r="K79" s="25">
        <v>0</v>
      </c>
      <c r="L79" s="25">
        <v>0</v>
      </c>
      <c r="M79" s="25">
        <v>0</v>
      </c>
      <c r="N79" s="25">
        <v>0</v>
      </c>
      <c r="O79" s="104">
        <v>0</v>
      </c>
      <c r="P79" s="29">
        <v>0</v>
      </c>
      <c r="Q79" s="349" t="e">
        <f t="shared" si="11"/>
        <v>#DIV/0!</v>
      </c>
    </row>
    <row r="80" spans="2:17" ht="12.75" hidden="1">
      <c r="B80" s="1"/>
      <c r="C80" s="1"/>
      <c r="D80" s="1"/>
      <c r="E80" s="1"/>
      <c r="F80" s="1"/>
      <c r="G80" s="1"/>
      <c r="H80" s="24">
        <v>663</v>
      </c>
      <c r="I80" s="24" t="s">
        <v>301</v>
      </c>
      <c r="J80" s="24"/>
      <c r="K80" s="25">
        <v>0</v>
      </c>
      <c r="L80" s="25">
        <v>0</v>
      </c>
      <c r="M80" s="25">
        <v>0</v>
      </c>
      <c r="N80" s="25">
        <v>0</v>
      </c>
      <c r="O80" s="104">
        <v>0</v>
      </c>
      <c r="P80" s="29">
        <v>0</v>
      </c>
      <c r="Q80" s="349" t="e">
        <f t="shared" si="11"/>
        <v>#DIV/0!</v>
      </c>
    </row>
    <row r="81" spans="2:17" ht="12.75" hidden="1">
      <c r="B81" s="1"/>
      <c r="C81" s="1"/>
      <c r="D81" s="1"/>
      <c r="E81" s="1"/>
      <c r="F81" s="1"/>
      <c r="G81" s="1"/>
      <c r="H81" s="119">
        <v>7</v>
      </c>
      <c r="I81" s="119" t="s">
        <v>31</v>
      </c>
      <c r="J81" s="119"/>
      <c r="K81" s="85">
        <f aca="true" t="shared" si="15" ref="K81:P81">K82+K84</f>
        <v>262</v>
      </c>
      <c r="L81" s="85">
        <f t="shared" si="15"/>
        <v>30000</v>
      </c>
      <c r="M81" s="85">
        <f t="shared" si="15"/>
        <v>1500</v>
      </c>
      <c r="N81" s="85">
        <f t="shared" si="15"/>
        <v>30000</v>
      </c>
      <c r="O81" s="281">
        <f t="shared" si="15"/>
        <v>30000</v>
      </c>
      <c r="P81" s="85">
        <f t="shared" si="15"/>
        <v>393</v>
      </c>
      <c r="Q81" s="348">
        <f t="shared" si="11"/>
        <v>0.0131</v>
      </c>
    </row>
    <row r="82" spans="2:17" ht="12.75" hidden="1">
      <c r="B82" s="1"/>
      <c r="C82" s="1"/>
      <c r="D82" s="1"/>
      <c r="E82" s="1"/>
      <c r="F82" s="1"/>
      <c r="G82" s="1"/>
      <c r="H82" s="71">
        <v>71</v>
      </c>
      <c r="I82" s="71" t="s">
        <v>32</v>
      </c>
      <c r="J82" s="71"/>
      <c r="K82" s="84">
        <f aca="true" t="shared" si="16" ref="K82:P82">K83</f>
        <v>0</v>
      </c>
      <c r="L82" s="84">
        <f t="shared" si="16"/>
        <v>0</v>
      </c>
      <c r="M82" s="84">
        <f t="shared" si="16"/>
        <v>0</v>
      </c>
      <c r="N82" s="84">
        <f t="shared" si="16"/>
        <v>0</v>
      </c>
      <c r="O82" s="104">
        <f t="shared" si="16"/>
        <v>0</v>
      </c>
      <c r="P82" s="83">
        <f t="shared" si="16"/>
        <v>0</v>
      </c>
      <c r="Q82" s="348" t="e">
        <f t="shared" si="11"/>
        <v>#DIV/0!</v>
      </c>
    </row>
    <row r="83" spans="2:17" ht="12.75" hidden="1">
      <c r="B83" s="1"/>
      <c r="C83" s="1"/>
      <c r="D83" s="1"/>
      <c r="E83" s="1"/>
      <c r="F83" s="1"/>
      <c r="G83" s="1"/>
      <c r="H83" s="24">
        <v>711</v>
      </c>
      <c r="I83" s="24" t="s">
        <v>33</v>
      </c>
      <c r="J83" s="24"/>
      <c r="K83" s="25">
        <v>0</v>
      </c>
      <c r="L83" s="25">
        <v>0</v>
      </c>
      <c r="M83" s="25">
        <v>0</v>
      </c>
      <c r="N83" s="25">
        <v>0</v>
      </c>
      <c r="O83" s="104">
        <v>0</v>
      </c>
      <c r="P83" s="29">
        <v>0</v>
      </c>
      <c r="Q83" s="348" t="e">
        <f t="shared" si="11"/>
        <v>#DIV/0!</v>
      </c>
    </row>
    <row r="84" spans="1:17" ht="12.75">
      <c r="A84" s="6"/>
      <c r="B84" s="118"/>
      <c r="C84" s="118"/>
      <c r="D84" s="118"/>
      <c r="E84" s="118"/>
      <c r="F84" s="118"/>
      <c r="G84" s="118"/>
      <c r="H84" s="71">
        <v>72</v>
      </c>
      <c r="I84" s="71" t="s">
        <v>34</v>
      </c>
      <c r="J84" s="71"/>
      <c r="K84" s="84">
        <f aca="true" t="shared" si="17" ref="K84:P84">K85</f>
        <v>262</v>
      </c>
      <c r="L84" s="84">
        <f t="shared" si="17"/>
        <v>30000</v>
      </c>
      <c r="M84" s="84">
        <f t="shared" si="17"/>
        <v>1500</v>
      </c>
      <c r="N84" s="84">
        <f t="shared" si="17"/>
        <v>30000</v>
      </c>
      <c r="O84" s="104">
        <f t="shared" si="17"/>
        <v>30000</v>
      </c>
      <c r="P84" s="83">
        <f t="shared" si="17"/>
        <v>393</v>
      </c>
      <c r="Q84" s="348">
        <f t="shared" si="11"/>
        <v>0.0131</v>
      </c>
    </row>
    <row r="85" spans="2:18" ht="12.75">
      <c r="B85" s="1"/>
      <c r="C85" s="1"/>
      <c r="D85" s="1"/>
      <c r="E85" s="1"/>
      <c r="F85" s="1"/>
      <c r="G85" s="1"/>
      <c r="H85" s="24">
        <v>721</v>
      </c>
      <c r="I85" s="24" t="s">
        <v>35</v>
      </c>
      <c r="J85" s="24"/>
      <c r="K85" s="25">
        <v>262</v>
      </c>
      <c r="L85" s="25">
        <v>30000</v>
      </c>
      <c r="M85" s="25">
        <v>1500</v>
      </c>
      <c r="N85" s="25">
        <v>30000</v>
      </c>
      <c r="O85" s="104">
        <v>30000</v>
      </c>
      <c r="P85" s="29">
        <v>393</v>
      </c>
      <c r="Q85" s="349">
        <f t="shared" si="11"/>
        <v>0.0131</v>
      </c>
      <c r="R85" s="330">
        <v>392.79</v>
      </c>
    </row>
    <row r="86" spans="2:17" ht="12.75">
      <c r="B86" s="1"/>
      <c r="C86" s="1"/>
      <c r="D86" s="1"/>
      <c r="E86" s="1"/>
      <c r="F86" s="1"/>
      <c r="G86" s="1"/>
      <c r="H86" s="119">
        <v>3</v>
      </c>
      <c r="I86" s="119" t="s">
        <v>8</v>
      </c>
      <c r="J86" s="119"/>
      <c r="K86" s="85">
        <f aca="true" t="shared" si="18" ref="K86:P86">K87+K91+K97+K100+K102+K104+K106</f>
        <v>4175429</v>
      </c>
      <c r="L86" s="85">
        <f t="shared" si="18"/>
        <v>4178110</v>
      </c>
      <c r="M86" s="85">
        <f t="shared" si="18"/>
        <v>6018092</v>
      </c>
      <c r="N86" s="85">
        <f t="shared" si="18"/>
        <v>4315910</v>
      </c>
      <c r="O86" s="316">
        <f>O87+O91+O97+O100+O102+O104+O106</f>
        <v>6207600</v>
      </c>
      <c r="P86" s="85">
        <f t="shared" si="18"/>
        <v>3148484.3</v>
      </c>
      <c r="Q86" s="350">
        <f>P86/O86</f>
        <v>0.5071983214124621</v>
      </c>
    </row>
    <row r="87" spans="2:18" ht="12.75">
      <c r="B87" s="1"/>
      <c r="C87" s="1"/>
      <c r="D87" s="1"/>
      <c r="E87" s="1"/>
      <c r="F87" s="1"/>
      <c r="G87" s="1"/>
      <c r="H87" s="71">
        <v>31</v>
      </c>
      <c r="I87" s="71" t="s">
        <v>36</v>
      </c>
      <c r="J87" s="71"/>
      <c r="K87" s="84">
        <f aca="true" t="shared" si="19" ref="K87:P87">K88+K89+K90</f>
        <v>1066102</v>
      </c>
      <c r="L87" s="83">
        <f t="shared" si="19"/>
        <v>1126100</v>
      </c>
      <c r="M87" s="83">
        <f t="shared" si="19"/>
        <v>1360384</v>
      </c>
      <c r="N87" s="83">
        <f t="shared" si="19"/>
        <v>1126100</v>
      </c>
      <c r="O87" s="107">
        <f t="shared" si="19"/>
        <v>1367600</v>
      </c>
      <c r="P87" s="26">
        <f t="shared" si="19"/>
        <v>580793</v>
      </c>
      <c r="Q87" s="351">
        <f>P87/O87</f>
        <v>0.4246804621234279</v>
      </c>
      <c r="R87" s="322"/>
    </row>
    <row r="88" spans="2:18" ht="12.75">
      <c r="B88" s="1"/>
      <c r="C88" s="1"/>
      <c r="D88" s="1"/>
      <c r="E88" s="1"/>
      <c r="F88" s="1"/>
      <c r="G88" s="1"/>
      <c r="H88" s="24">
        <v>311</v>
      </c>
      <c r="I88" s="31" t="s">
        <v>37</v>
      </c>
      <c r="J88" s="30"/>
      <c r="K88" s="25">
        <f>'posebni dio'!N69+'posebni dio'!N536+'posebni dio'!N561+'posebni dio'!N244+'posebni dio'!N71+'posebni dio'!N245+'posebni dio'!N562</f>
        <v>870382</v>
      </c>
      <c r="L88" s="25">
        <f>'posebni dio'!O69+'posebni dio'!O536+'posebni dio'!O561+'posebni dio'!O244+'posebni dio'!O71+'posebni dio'!O245+'posebni dio'!O562</f>
        <v>950500</v>
      </c>
      <c r="M88" s="25">
        <f>'posebni dio'!P69+'posebni dio'!P536+'posebni dio'!P561+'posebni dio'!P244+'posebni dio'!P71+'posebni dio'!P245+'posebni dio'!P562+'posebni dio'!P563</f>
        <v>1118783</v>
      </c>
      <c r="N88" s="25">
        <f>'posebni dio'!Q69+'posebni dio'!Q536+'posebni dio'!Q561+'posebni dio'!Q244+'posebni dio'!Q71+'posebni dio'!Q245+'posebni dio'!Q562</f>
        <v>950500</v>
      </c>
      <c r="O88" s="104">
        <f>'posebni dio'!R69+'posebni dio'!R71+'posebni dio'!R244+'posebni dio'!R245+'posebni dio'!R561+'posebni dio'!R562+'posebni dio'!R70</f>
        <v>1140000</v>
      </c>
      <c r="P88" s="287">
        <f>'posebni dio'!S69+'posebni dio'!S71+'posebni dio'!S244+'posebni dio'!S245+'posebni dio'!S561+'posebni dio'!S562+'posebni dio'!S70</f>
        <v>483816</v>
      </c>
      <c r="Q88" s="352">
        <f>P88/O88</f>
        <v>0.4244</v>
      </c>
      <c r="R88" s="322"/>
    </row>
    <row r="89" spans="1:18" ht="12.75">
      <c r="A89" s="6"/>
      <c r="B89" s="118"/>
      <c r="C89" s="118"/>
      <c r="D89" s="118"/>
      <c r="E89" s="118"/>
      <c r="F89" s="118"/>
      <c r="G89" s="118"/>
      <c r="H89" s="24">
        <v>312</v>
      </c>
      <c r="I89" s="24" t="s">
        <v>38</v>
      </c>
      <c r="J89" s="24"/>
      <c r="K89" s="25">
        <f>'posebni dio'!N72+'posebni dio'!N564+'posebni dio'!N73+'posebni dio'!N74</f>
        <v>47386</v>
      </c>
      <c r="L89" s="25">
        <f>'posebni dio'!O72+'posebni dio'!O564+'posebni dio'!O73+'posebni dio'!O74</f>
        <v>12500</v>
      </c>
      <c r="M89" s="25">
        <f>'posebni dio'!P72+'posebni dio'!P564+'posebni dio'!P73+'posebni dio'!P74</f>
        <v>54501</v>
      </c>
      <c r="N89" s="25">
        <f>'posebni dio'!Q72+'posebni dio'!Q564+'posebni dio'!Q73+'posebni dio'!Q74</f>
        <v>12500</v>
      </c>
      <c r="O89" s="104">
        <f>'posebni dio'!R72+'posebni dio'!R73+'posebni dio'!R74+'posebni dio'!R564</f>
        <v>32500</v>
      </c>
      <c r="P89" s="287">
        <f>'posebni dio'!S72+'posebni dio'!S73+'posebni dio'!S74+'posebni dio'!S564</f>
        <v>20887</v>
      </c>
      <c r="Q89" s="352">
        <f aca="true" t="shared" si="20" ref="Q89:Q111">P89/O89</f>
        <v>0.642676923076923</v>
      </c>
      <c r="R89" s="322"/>
    </row>
    <row r="90" spans="2:18" ht="12.75">
      <c r="B90" s="1"/>
      <c r="C90" s="1"/>
      <c r="D90" s="1"/>
      <c r="E90" s="1"/>
      <c r="F90" s="1"/>
      <c r="G90" s="1"/>
      <c r="H90" s="24">
        <v>313</v>
      </c>
      <c r="I90" s="24" t="s">
        <v>39</v>
      </c>
      <c r="J90" s="24"/>
      <c r="K90" s="25">
        <f>'posebni dio'!N75+'posebni dio'!N77+'posebni dio'!N565+'posebni dio'!N566+'posebni dio'!N246+'posebni dio'!N247</f>
        <v>148334</v>
      </c>
      <c r="L90" s="25">
        <f>'posebni dio'!O75+'posebni dio'!O77+'posebni dio'!O565+'posebni dio'!O566+'posebni dio'!O246+'posebni dio'!O247</f>
        <v>163100</v>
      </c>
      <c r="M90" s="25">
        <f>'posebni dio'!P75+'posebni dio'!P77+'posebni dio'!P565+'posebni dio'!P566+'posebni dio'!P246+'posebni dio'!P247</f>
        <v>187100</v>
      </c>
      <c r="N90" s="25">
        <f>'posebni dio'!Q75+'posebni dio'!Q77+'posebni dio'!Q565+'posebni dio'!Q566+'posebni dio'!Q246+'posebni dio'!Q247</f>
        <v>163100</v>
      </c>
      <c r="O90" s="104">
        <f>'posebni dio'!R75+'posebni dio'!R77+'posebni dio'!R247+'posebni dio'!R246+'posebni dio'!R565+'posebni dio'!R566+'posebni dio'!R76+'posebni dio'!R78</f>
        <v>195100</v>
      </c>
      <c r="P90" s="287">
        <f>'posebni dio'!S75+'posebni dio'!S77+'posebni dio'!S247+'posebni dio'!S246+'posebni dio'!S565+'posebni dio'!S566+'posebni dio'!S76+'posebni dio'!S78</f>
        <v>76090</v>
      </c>
      <c r="Q90" s="352">
        <f t="shared" si="20"/>
        <v>0.39000512557662737</v>
      </c>
      <c r="R90" s="322"/>
    </row>
    <row r="91" spans="1:18" ht="12.75">
      <c r="A91">
        <v>1</v>
      </c>
      <c r="B91" s="1"/>
      <c r="C91" s="1"/>
      <c r="D91" s="1">
        <v>4</v>
      </c>
      <c r="E91" s="1"/>
      <c r="F91" s="1"/>
      <c r="G91" s="1"/>
      <c r="H91" s="71">
        <v>32</v>
      </c>
      <c r="I91" s="71" t="s">
        <v>40</v>
      </c>
      <c r="J91" s="71"/>
      <c r="K91" s="84">
        <f aca="true" t="shared" si="21" ref="K91:P91">K92+K93+K94+K96+K95</f>
        <v>1953655</v>
      </c>
      <c r="L91" s="83">
        <f t="shared" si="21"/>
        <v>1739050</v>
      </c>
      <c r="M91" s="83">
        <f t="shared" si="21"/>
        <v>3284103</v>
      </c>
      <c r="N91" s="83">
        <f t="shared" si="21"/>
        <v>1857850</v>
      </c>
      <c r="O91" s="83">
        <f t="shared" si="21"/>
        <v>3140000</v>
      </c>
      <c r="P91" s="83">
        <f t="shared" si="21"/>
        <v>2162862.3</v>
      </c>
      <c r="Q91" s="351">
        <f t="shared" si="20"/>
        <v>0.6888096496815286</v>
      </c>
      <c r="R91" s="322"/>
    </row>
    <row r="92" spans="2:18" ht="12.75">
      <c r="B92" s="1"/>
      <c r="C92" s="1"/>
      <c r="D92" s="1">
        <v>4</v>
      </c>
      <c r="E92" s="1"/>
      <c r="F92" s="1"/>
      <c r="G92" s="1"/>
      <c r="H92" s="24">
        <v>321</v>
      </c>
      <c r="I92" s="24" t="s">
        <v>41</v>
      </c>
      <c r="J92" s="24"/>
      <c r="K92" s="25">
        <f>'posebni dio'!N81+'posebni dio'!N82+'posebni dio'!N84+'posebni dio'!N569+'posebni dio'!N250+'posebni dio'!N85+'posebni dio'!N251</f>
        <v>80996</v>
      </c>
      <c r="L92" s="25">
        <f>'posebni dio'!O81+'posebni dio'!O82+'posebni dio'!O84+'posebni dio'!O569+'posebni dio'!O250+'posebni dio'!O85+'posebni dio'!O251</f>
        <v>90100</v>
      </c>
      <c r="M92" s="25">
        <f>'posebni dio'!P81+'posebni dio'!P82+'posebni dio'!P84+'posebni dio'!P569+'posebni dio'!P250+'posebni dio'!P85+'posebni dio'!P251</f>
        <v>97000</v>
      </c>
      <c r="N92" s="25">
        <f>'posebni dio'!Q81+'posebni dio'!Q82+'posebni dio'!Q84+'posebni dio'!Q569+'posebni dio'!Q250+'posebni dio'!Q85+'posebni dio'!Q251</f>
        <v>90100</v>
      </c>
      <c r="O92" s="25">
        <f>'posebni dio'!R81+'posebni dio'!R82+'posebni dio'!R84+'posebni dio'!R569+'posebni dio'!R250+'posebni dio'!R85+'posebni dio'!R251+'posebni dio'!R83</f>
        <v>83000</v>
      </c>
      <c r="P92" s="25">
        <f>'posebni dio'!S81+'posebni dio'!S82+'posebni dio'!S84+'posebni dio'!S569+'posebni dio'!S250+'posebni dio'!S85+'posebni dio'!S251+'posebni dio'!S83</f>
        <v>47946</v>
      </c>
      <c r="Q92" s="352">
        <f t="shared" si="20"/>
        <v>0.5776626506024096</v>
      </c>
      <c r="R92" s="322"/>
    </row>
    <row r="93" spans="2:18" ht="12.75">
      <c r="B93" s="1">
        <v>2</v>
      </c>
      <c r="C93" s="1"/>
      <c r="D93" s="1">
        <v>4</v>
      </c>
      <c r="E93" s="1"/>
      <c r="F93" s="1"/>
      <c r="G93" s="1"/>
      <c r="H93" s="24">
        <v>322</v>
      </c>
      <c r="I93" s="24" t="s">
        <v>42</v>
      </c>
      <c r="J93" s="24"/>
      <c r="K93" s="25">
        <f>'posebni dio'!N87+'posebni dio'!N88+'posebni dio'!N89+'posebni dio'!N570+'posebni dio'!N571+'posebni dio'!N573+'posebni dio'!N268+'posebni dio'!N426+'posebni dio'!N572+'posebni dio'!N255+'posebni dio'!N51+'posebni dio'!N253+'posebni dio'!N254+'posebni dio'!N486+'posebni dio'!N537+'posebni dio'!N574</f>
        <v>523019</v>
      </c>
      <c r="L93" s="25">
        <f>'posebni dio'!O87+'posebni dio'!O88+'posebni dio'!O89+'posebni dio'!O570+'posebni dio'!O571+'posebni dio'!O573+'posebni dio'!O268+'posebni dio'!O426+'posebni dio'!O572+'posebni dio'!O255+'posebni dio'!O51+'posebni dio'!O253+'posebni dio'!O254+'posebni dio'!O486+'posebni dio'!O537+'posebni dio'!O574</f>
        <v>591650</v>
      </c>
      <c r="M93" s="25">
        <f>'posebni dio'!P87+'posebni dio'!P88+'posebni dio'!P89+'posebni dio'!P570+'posebni dio'!P571+'posebni dio'!P573+'posebni dio'!P268+'posebni dio'!P426+'posebni dio'!P572+'posebni dio'!P255+'posebni dio'!P51+'posebni dio'!P253+'posebni dio'!P254+'posebni dio'!P486+'posebni dio'!P537+'posebni dio'!P574+'posebni dio'!P90+'posebni dio'!P256</f>
        <v>820713</v>
      </c>
      <c r="N93" s="25">
        <f>'posebni dio'!Q87+'posebni dio'!Q88+'posebni dio'!Q89+'posebni dio'!Q570+'posebni dio'!Q571+'posebni dio'!Q573+'posebni dio'!Q268+'posebni dio'!Q426+'posebni dio'!Q572+'posebni dio'!Q255+'posebni dio'!Q51+'posebni dio'!Q253+'posebni dio'!Q254+'posebni dio'!Q486+'posebni dio'!Q537+'posebni dio'!Q574</f>
        <v>609650</v>
      </c>
      <c r="O93" s="25">
        <f>'posebni dio'!R87+'posebni dio'!R88+'posebni dio'!R89+'posebni dio'!R570+'posebni dio'!R571+'posebni dio'!R573+'posebni dio'!R268+'posebni dio'!R426+'posebni dio'!R572+'posebni dio'!R255+'posebni dio'!R51+'posebni dio'!R253+'posebni dio'!R254+'posebni dio'!R486+'posebni dio'!R537+'posebni dio'!R574</f>
        <v>636000</v>
      </c>
      <c r="P93" s="25">
        <f>'posebni dio'!S87+'posebni dio'!S88+'posebni dio'!S89+'posebni dio'!S570+'posebni dio'!S571+'posebni dio'!S573+'posebni dio'!S268+'posebni dio'!S426+'posebni dio'!S572+'posebni dio'!S255+'posebni dio'!S51+'posebni dio'!S253+'posebni dio'!S254+'posebni dio'!S486+'posebni dio'!S537+'posebni dio'!S574+'posebni dio'!S256+'posebni dio'!S90</f>
        <v>326750</v>
      </c>
      <c r="Q93" s="352">
        <f t="shared" si="20"/>
        <v>0.5137578616352201</v>
      </c>
      <c r="R93" s="322"/>
    </row>
    <row r="94" spans="2:18" ht="12.75">
      <c r="B94" s="1"/>
      <c r="C94" s="1"/>
      <c r="D94" s="1"/>
      <c r="E94" s="1"/>
      <c r="F94" s="1"/>
      <c r="G94" s="1"/>
      <c r="H94" s="24">
        <v>323</v>
      </c>
      <c r="I94" s="24" t="s">
        <v>43</v>
      </c>
      <c r="J94" s="24"/>
      <c r="K94" s="25">
        <f>'posebni dio'!N19+'posebni dio'!N92+'posebni dio'!N93+'posebni dio'!N94+'posebni dio'!N96+'posebni dio'!N97+'posebni dio'!N98+'posebni dio'!N101+'posebni dio'!N102+'posebni dio'!N103+'posebni dio'!N104+'posebni dio'!N105+'posebni dio'!N106+'posebni dio'!N107+'posebni dio'!N108+'posebni dio'!N109+'posebni dio'!N110+'posebni dio'!N111+'posebni dio'!N112+'posebni dio'!N138+'posebni dio'!N205+'posebni dio'!N206+'posebni dio'!N225+'posebni dio'!N232+'posebni dio'!N258+'posebni dio'!N259+'posebni dio'!N269+'posebni dio'!N275+'posebni dio'!N276+'posebni dio'!N284+'posebni dio'!N375+'posebni dio'!N376+'posebni dio'!N403+'posebni dio'!N404+'posebni dio'!N405+'posebni dio'!N406+'posebni dio'!N408+'posebni dio'!N424+'posebni dio'!N488+'posebni dio'!N500+'posebni dio'!N546+'posebni dio'!N547+'posebni dio'!N548+'posebni dio'!N575+'posebni dio'!N576+'posebni dio'!N577+'posebni dio'!N578+'posebni dio'!N579</f>
        <v>948074</v>
      </c>
      <c r="L94" s="29">
        <f>'posebni dio'!O19+'posebni dio'!O92+'posebni dio'!O93+'posebni dio'!O94+'posebni dio'!O96+'posebni dio'!O97+'posebni dio'!O98+'posebni dio'!O101+'posebni dio'!O102+'posebni dio'!O103+'posebni dio'!O104+'posebni dio'!O105+'posebni dio'!O106+'posebni dio'!O107+'posebni dio'!O108+'posebni dio'!O109+'posebni dio'!O110+'posebni dio'!O111+'posebni dio'!O112+'posebni dio'!O138+'posebni dio'!O205+'posebni dio'!O206+'posebni dio'!O207+'posebni dio'!O225+'posebni dio'!O232+'posebni dio'!O257+'posebni dio'!O258+'posebni dio'!O259+'posebni dio'!O269+'posebni dio'!O275+'posebni dio'!O276+'posebni dio'!O277+'posebni dio'!O278+'posebni dio'!O284+'posebni dio'!O374+'posebni dio'!O375+'posebni dio'!O376+'posebni dio'!O403+'posebni dio'!O404+'posebni dio'!O405+'posebni dio'!O406+'posebni dio'!O408+'posebni dio'!O424+'posebni dio'!O454+'posebni dio'!O488+'posebni dio'!O500+'posebni dio'!O546+'posebni dio'!O547+'posebni dio'!O575+'posebni dio'!O576+'posebni dio'!O577+'posebni dio'!O578+'posebni dio'!O579+'posebni dio'!O548</f>
        <v>786300</v>
      </c>
      <c r="M94" s="29">
        <f>'posebni dio'!P19+'posebni dio'!P92+'posebni dio'!P93+'posebni dio'!P94+'posebni dio'!P96+'posebni dio'!P97+'posebni dio'!P98+'posebni dio'!P101+'posebni dio'!P102+'posebni dio'!P103+'posebni dio'!P104+'posebni dio'!P105+'posebni dio'!P106+'posebni dio'!P107+'posebni dio'!P108+'posebni dio'!P109+'posebni dio'!P110+'posebni dio'!P111+'posebni dio'!P112+'posebni dio'!P138+'posebni dio'!P205+'posebni dio'!P206+'posebni dio'!P207+'posebni dio'!P225+'posebni dio'!P232+'posebni dio'!P257+'posebni dio'!P258+'posebni dio'!P259+'posebni dio'!P269+'posebni dio'!P275+'posebni dio'!P276+'posebni dio'!P277+'posebni dio'!P278+'posebni dio'!P284+'posebni dio'!P374+'posebni dio'!P375+'posebni dio'!P376+'posebni dio'!P403+'posebni dio'!P404+'posebni dio'!P405+'posebni dio'!P406+'posebni dio'!P408+'posebni dio'!P424+'posebni dio'!P454+'posebni dio'!P488+'posebni dio'!P500+'posebni dio'!P546+'posebni dio'!P547+'posebni dio'!P575+'posebni dio'!P576+'posebni dio'!P577+'posebni dio'!P578+'posebni dio'!P579+'posebni dio'!P548+'posebni dio'!P99+'posebni dio'!P100+'posebni dio'!P226+'posebni dio'!P407</f>
        <v>1863176</v>
      </c>
      <c r="N94" s="29">
        <f>'posebni dio'!Q19+'posebni dio'!Q92+'posebni dio'!Q93+'posebni dio'!Q94+'posebni dio'!Q96+'posebni dio'!Q97+'posebni dio'!Q98+'posebni dio'!Q101+'posebni dio'!Q102+'posebni dio'!Q103+'posebni dio'!Q104+'posebni dio'!Q105+'posebni dio'!Q106+'posebni dio'!Q107+'posebni dio'!Q108+'posebni dio'!Q109+'posebni dio'!Q110+'posebni dio'!Q111+'posebni dio'!Q112+'posebni dio'!Q138+'posebni dio'!Q205+'posebni dio'!Q206+'posebni dio'!Q207+'posebni dio'!Q225+'posebni dio'!Q232+'posebni dio'!Q257+'posebni dio'!Q258+'posebni dio'!Q259+'posebni dio'!Q269+'posebni dio'!Q275+'posebni dio'!Q276+'posebni dio'!Q277+'posebni dio'!Q278+'posebni dio'!Q284+'posebni dio'!Q374+'posebni dio'!Q375+'posebni dio'!Q376+'posebni dio'!Q403+'posebni dio'!Q404+'posebni dio'!Q405+'posebni dio'!Q406+'posebni dio'!Q408+'posebni dio'!Q424+'posebni dio'!Q454+'posebni dio'!Q488+'posebni dio'!Q500+'posebni dio'!Q546+'posebni dio'!Q547+'posebni dio'!Q575+'posebni dio'!Q576+'posebni dio'!Q577+'posebni dio'!Q578+'posebni dio'!Q579+'posebni dio'!Q548</f>
        <v>841100</v>
      </c>
      <c r="O94" s="29">
        <f>'posebni dio'!R19+'posebni dio'!R92+'posebni dio'!R93+'posebni dio'!R94+'posebni dio'!R96+'posebni dio'!R97+'posebni dio'!R98+'posebni dio'!R101+'posebni dio'!R102+'posebni dio'!R103+'posebni dio'!R104+'posebni dio'!R105+'posebni dio'!R106+'posebni dio'!R107+'posebni dio'!R108+'posebni dio'!R109+'posebni dio'!R110+'posebni dio'!R111+'posebni dio'!R112+'posebni dio'!R138+'posebni dio'!R205+'posebni dio'!R206+'posebni dio'!R207+'posebni dio'!R225+'posebni dio'!R232+'posebni dio'!R257+'posebni dio'!R258+'posebni dio'!R259+'posebni dio'!R269+'posebni dio'!R275+'posebni dio'!R276+'posebni dio'!R277+'posebni dio'!R278+'posebni dio'!R284+'posebni dio'!R374+'posebni dio'!R375+'posebni dio'!R376+'posebni dio'!R403+'posebni dio'!R404+'posebni dio'!R405+'posebni dio'!R406+'posebni dio'!R408+'posebni dio'!R424+'posebni dio'!R454+'posebni dio'!R488+'posebni dio'!R500+'posebni dio'!R546+'posebni dio'!R547+'posebni dio'!R575+'posebni dio'!R576+'posebni dio'!R577+'posebni dio'!R578+'posebni dio'!R579+'posebni dio'!R548+'posebni dio'!R382+'posebni dio'!R233+'posebni dio'!R377+'posebni dio'!R378+'posebni dio'!R379+'posebni dio'!R380+'posebni dio'!R381+'posebni dio'!R383+'posebni dio'!R384+'posebni dio'!R385+'posebni dio'!R234</f>
        <v>1882200</v>
      </c>
      <c r="P94" s="29">
        <f>'posebni dio'!S19+'posebni dio'!S92+'posebni dio'!S93+'posebni dio'!S94+'posebni dio'!S96+'posebni dio'!S97+'posebni dio'!S98+'posebni dio'!S101+'posebni dio'!S102+'posebni dio'!S103+'posebni dio'!S104+'posebni dio'!S105+'posebni dio'!S106+'posebni dio'!S107+'posebni dio'!S108+'posebni dio'!S109+'posebni dio'!S110+'posebni dio'!S111+'posebni dio'!S112+'posebni dio'!S138+'posebni dio'!S205+'posebni dio'!S206+'posebni dio'!S207+'posebni dio'!S225+'posebni dio'!S232+'posebni dio'!S257+'posebni dio'!S258+'posebni dio'!S259+'posebni dio'!S269+'posebni dio'!S275+'posebni dio'!S276+'posebni dio'!S277+'posebni dio'!S278+'posebni dio'!S284+'posebni dio'!S374+'posebni dio'!S375+'posebni dio'!S376+'posebni dio'!S403+'posebni dio'!S404+'posebni dio'!S405+'posebni dio'!S406+'posebni dio'!S408+'posebni dio'!S424+'posebni dio'!S454+'posebni dio'!S488+'posebni dio'!S500+'posebni dio'!S546+'posebni dio'!S547+'posebni dio'!S575+'posebni dio'!S576+'posebni dio'!S577+'posebni dio'!S578+'posebni dio'!S579+'posebni dio'!S548+'posebni dio'!S382+'posebni dio'!S233+'posebni dio'!S377+'posebni dio'!S378+'posebni dio'!S379+'posebni dio'!S380+'posebni dio'!S381+'posebni dio'!S383+'posebni dio'!S384+'posebni dio'!S385+'posebni dio'!S234+'posebni dio'!S95</f>
        <v>1492601.25</v>
      </c>
      <c r="Q94" s="352">
        <f t="shared" si="20"/>
        <v>0.79300884603124</v>
      </c>
      <c r="R94" s="322"/>
    </row>
    <row r="95" spans="2:18" ht="12.75">
      <c r="B95" s="1"/>
      <c r="C95" s="1"/>
      <c r="D95" s="1">
        <v>4</v>
      </c>
      <c r="E95" s="1"/>
      <c r="F95" s="1"/>
      <c r="G95" s="1"/>
      <c r="H95" s="24">
        <v>324</v>
      </c>
      <c r="I95" s="24" t="s">
        <v>507</v>
      </c>
      <c r="J95" s="24"/>
      <c r="K95" s="25">
        <f>'posebni dio'!N114+'posebni dio'!N115</f>
        <v>4640</v>
      </c>
      <c r="L95" s="25">
        <f>'posebni dio'!O114+'posebni dio'!O115</f>
        <v>8500</v>
      </c>
      <c r="M95" s="25">
        <f>'posebni dio'!P114+'posebni dio'!P115</f>
        <v>10000</v>
      </c>
      <c r="N95" s="25">
        <f>'posebni dio'!Q114+'posebni dio'!Q115</f>
        <v>8500</v>
      </c>
      <c r="O95" s="104">
        <f>'posebni dio'!R114+'posebni dio'!R115</f>
        <v>5000</v>
      </c>
      <c r="P95" s="287">
        <f>'posebni dio'!S114+'posebni dio'!S115</f>
        <v>5121</v>
      </c>
      <c r="Q95" s="352">
        <f t="shared" si="20"/>
        <v>1.0242</v>
      </c>
      <c r="R95" s="322"/>
    </row>
    <row r="96" spans="2:18" ht="12.75">
      <c r="B96" s="1"/>
      <c r="C96" s="1"/>
      <c r="D96" s="1">
        <v>4</v>
      </c>
      <c r="E96" s="1"/>
      <c r="F96" s="1"/>
      <c r="G96" s="1"/>
      <c r="H96" s="24">
        <v>329</v>
      </c>
      <c r="I96" s="24" t="s">
        <v>44</v>
      </c>
      <c r="J96" s="24"/>
      <c r="K96" s="25">
        <f>'posebni dio'!N26+'posebni dio'!N35+'posebni dio'!N49+'posebni dio'!N117+'posebni dio'!N118+'posebni dio'!N119+'posebni dio'!N121+'posebni dio'!N139+'posebni dio'!N455+'posebni dio'!N20+'posebni dio'!N21+'posebni dio'!N22+'posebni dio'!N27+'posebni dio'!N50+'posebni dio'!N120+'posebni dio'!N25</f>
        <v>396926</v>
      </c>
      <c r="L96" s="29">
        <f>'posebni dio'!O20+'posebni dio'!O21+'posebni dio'!O22+'posebni dio'!O25+'posebni dio'!O26+'posebni dio'!O27+'posebni dio'!O35+'posebni dio'!O49+'posebni dio'!O50+'posebni dio'!O117+'posebni dio'!O118+'posebni dio'!O119+'posebni dio'!O120+'posebni dio'!O121</f>
        <v>262500</v>
      </c>
      <c r="M96" s="29">
        <f>'posebni dio'!P20+'posebni dio'!P21+'posebni dio'!P22+'posebni dio'!P25+'posebni dio'!P26+'posebni dio'!P27+'posebni dio'!P35+'posebni dio'!P49+'posebni dio'!P50+'posebni dio'!P117+'posebni dio'!P118+'posebni dio'!P119+'posebni dio'!P120+'posebni dio'!P121+'posebni dio'!P23+'posebni dio'!P24</f>
        <v>493214</v>
      </c>
      <c r="N96" s="29">
        <f>'posebni dio'!Q20+'posebni dio'!Q21+'posebni dio'!Q22+'posebni dio'!Q25+'posebni dio'!Q26+'posebni dio'!Q27+'posebni dio'!Q35+'posebni dio'!Q49+'posebni dio'!Q50+'posebni dio'!Q117+'posebni dio'!Q118+'posebni dio'!Q119+'posebni dio'!Q120+'posebni dio'!Q121</f>
        <v>308500</v>
      </c>
      <c r="O96" s="29">
        <f>'posebni dio'!R20+'posebni dio'!R21+'posebni dio'!R22+'posebni dio'!R25+'posebni dio'!R26+'posebni dio'!R27+'posebni dio'!R35+'posebni dio'!R49+'posebni dio'!R50+'posebni dio'!R117+'posebni dio'!R118+'posebni dio'!R119+'posebni dio'!R120+'posebni dio'!R121</f>
        <v>533800</v>
      </c>
      <c r="P96" s="29">
        <f>'posebni dio'!S20+'posebni dio'!S21+'posebni dio'!S22+'posebni dio'!S25+'posebni dio'!S26+'posebni dio'!S27+'posebni dio'!S35+'posebni dio'!S49+'posebni dio'!S50+'posebni dio'!S117+'posebni dio'!S118+'posebni dio'!S119+'posebni dio'!S120+'posebni dio'!S121</f>
        <v>290444.05</v>
      </c>
      <c r="Q96" s="352">
        <f t="shared" si="20"/>
        <v>0.5441065005620083</v>
      </c>
      <c r="R96" s="322"/>
    </row>
    <row r="97" spans="2:18" ht="12.75">
      <c r="B97" s="1">
        <v>2</v>
      </c>
      <c r="C97" s="1">
        <v>3</v>
      </c>
      <c r="D97" s="1">
        <v>4</v>
      </c>
      <c r="E97" s="1"/>
      <c r="F97" s="1"/>
      <c r="G97" s="1"/>
      <c r="H97" s="71">
        <v>34</v>
      </c>
      <c r="I97" s="71" t="s">
        <v>45</v>
      </c>
      <c r="J97" s="71"/>
      <c r="K97" s="84">
        <f aca="true" t="shared" si="22" ref="K97:P97">K98+K99</f>
        <v>30543</v>
      </c>
      <c r="L97" s="83">
        <f t="shared" si="22"/>
        <v>27000</v>
      </c>
      <c r="M97" s="83">
        <f t="shared" si="22"/>
        <v>35000</v>
      </c>
      <c r="N97" s="83">
        <f t="shared" si="22"/>
        <v>31000</v>
      </c>
      <c r="O97" s="83">
        <f t="shared" si="22"/>
        <v>28000</v>
      </c>
      <c r="P97" s="83">
        <f t="shared" si="22"/>
        <v>37938</v>
      </c>
      <c r="Q97" s="351">
        <f t="shared" si="20"/>
        <v>1.3549285714285715</v>
      </c>
      <c r="R97" s="322"/>
    </row>
    <row r="98" spans="2:18" ht="12.75">
      <c r="B98" s="1"/>
      <c r="C98" s="1"/>
      <c r="D98" s="1"/>
      <c r="E98" s="1"/>
      <c r="F98" s="1"/>
      <c r="G98" s="1"/>
      <c r="H98" s="24">
        <v>342</v>
      </c>
      <c r="I98" s="24" t="s">
        <v>46</v>
      </c>
      <c r="J98" s="24"/>
      <c r="K98" s="25">
        <v>0</v>
      </c>
      <c r="L98" s="25">
        <v>0</v>
      </c>
      <c r="M98" s="25">
        <v>0</v>
      </c>
      <c r="N98" s="25">
        <v>0</v>
      </c>
      <c r="O98" s="104">
        <v>0</v>
      </c>
      <c r="P98" s="29">
        <v>0</v>
      </c>
      <c r="Q98" s="352" t="e">
        <f t="shared" si="20"/>
        <v>#DIV/0!</v>
      </c>
      <c r="R98" s="322"/>
    </row>
    <row r="99" spans="2:18" ht="12.75">
      <c r="B99" s="1"/>
      <c r="C99" s="1"/>
      <c r="D99" s="1">
        <v>4</v>
      </c>
      <c r="E99" s="1"/>
      <c r="F99" s="1"/>
      <c r="G99" s="1"/>
      <c r="H99" s="24">
        <v>343</v>
      </c>
      <c r="I99" s="24" t="s">
        <v>47</v>
      </c>
      <c r="J99" s="24"/>
      <c r="K99" s="25">
        <f>'posebni dio'!N123+'posebni dio'!N124</f>
        <v>30543</v>
      </c>
      <c r="L99" s="25">
        <f>'posebni dio'!O123+'posebni dio'!O124</f>
        <v>27000</v>
      </c>
      <c r="M99" s="25">
        <f>'posebni dio'!P123+'posebni dio'!P124</f>
        <v>35000</v>
      </c>
      <c r="N99" s="25">
        <f>'posebni dio'!Q123+'posebni dio'!Q124</f>
        <v>31000</v>
      </c>
      <c r="O99" s="104">
        <f>'posebni dio'!R123+'posebni dio'!R124</f>
        <v>28000</v>
      </c>
      <c r="P99" s="287">
        <f>'posebni dio'!S123+'posebni dio'!S124</f>
        <v>37938</v>
      </c>
      <c r="Q99" s="352">
        <f t="shared" si="20"/>
        <v>1.3549285714285715</v>
      </c>
      <c r="R99" s="322"/>
    </row>
    <row r="100" spans="2:18" ht="12.75">
      <c r="B100" s="1"/>
      <c r="C100" s="1"/>
      <c r="D100" s="1"/>
      <c r="E100" s="1"/>
      <c r="F100" s="1"/>
      <c r="G100" s="1"/>
      <c r="H100" s="71">
        <v>35</v>
      </c>
      <c r="I100" s="113" t="s">
        <v>48</v>
      </c>
      <c r="J100" s="114"/>
      <c r="K100" s="84">
        <f aca="true" t="shared" si="23" ref="K100:P100">K101</f>
        <v>0</v>
      </c>
      <c r="L100" s="84">
        <v>0</v>
      </c>
      <c r="M100" s="84">
        <f t="shared" si="23"/>
        <v>0</v>
      </c>
      <c r="N100" s="84">
        <f t="shared" si="23"/>
        <v>0</v>
      </c>
      <c r="O100" s="104">
        <f t="shared" si="23"/>
        <v>0</v>
      </c>
      <c r="P100" s="83">
        <f t="shared" si="23"/>
        <v>0</v>
      </c>
      <c r="Q100" s="352" t="e">
        <f t="shared" si="20"/>
        <v>#DIV/0!</v>
      </c>
      <c r="R100" s="322"/>
    </row>
    <row r="101" spans="2:18" ht="12.75">
      <c r="B101" s="1"/>
      <c r="C101" s="1"/>
      <c r="D101" s="1"/>
      <c r="E101" s="1"/>
      <c r="F101" s="1"/>
      <c r="G101" s="1"/>
      <c r="H101" s="24">
        <v>352</v>
      </c>
      <c r="I101" s="512" t="s">
        <v>273</v>
      </c>
      <c r="J101" s="512"/>
      <c r="K101" s="25">
        <v>0</v>
      </c>
      <c r="L101" s="25">
        <v>0</v>
      </c>
      <c r="M101" s="25">
        <v>0</v>
      </c>
      <c r="N101" s="25">
        <v>0</v>
      </c>
      <c r="O101" s="104">
        <v>0</v>
      </c>
      <c r="P101" s="29">
        <v>0</v>
      </c>
      <c r="Q101" s="352" t="e">
        <f t="shared" si="20"/>
        <v>#DIV/0!</v>
      </c>
      <c r="R101" s="322"/>
    </row>
    <row r="102" spans="2:18" ht="12.75">
      <c r="B102" s="1"/>
      <c r="C102" s="1"/>
      <c r="D102" s="1">
        <v>4</v>
      </c>
      <c r="E102" s="1"/>
      <c r="F102" s="1"/>
      <c r="G102" s="1"/>
      <c r="H102" s="71">
        <v>36</v>
      </c>
      <c r="I102" s="71" t="s">
        <v>272</v>
      </c>
      <c r="J102" s="71"/>
      <c r="K102" s="84">
        <f aca="true" t="shared" si="24" ref="K102:P102">K103</f>
        <v>0</v>
      </c>
      <c r="L102" s="84">
        <v>0</v>
      </c>
      <c r="M102" s="84">
        <f t="shared" si="24"/>
        <v>0</v>
      </c>
      <c r="N102" s="84">
        <f t="shared" si="24"/>
        <v>0</v>
      </c>
      <c r="O102" s="104">
        <f t="shared" si="24"/>
        <v>0</v>
      </c>
      <c r="P102" s="83">
        <f t="shared" si="24"/>
        <v>0</v>
      </c>
      <c r="Q102" s="351" t="e">
        <f t="shared" si="20"/>
        <v>#DIV/0!</v>
      </c>
      <c r="R102" s="322"/>
    </row>
    <row r="103" spans="2:18" ht="12.75">
      <c r="B103" s="1"/>
      <c r="C103" s="1"/>
      <c r="D103" s="1"/>
      <c r="E103" s="1"/>
      <c r="F103" s="1"/>
      <c r="G103" s="1"/>
      <c r="H103" s="24">
        <v>363</v>
      </c>
      <c r="I103" s="24" t="s">
        <v>49</v>
      </c>
      <c r="J103" s="24"/>
      <c r="K103" s="25">
        <v>0</v>
      </c>
      <c r="L103" s="25">
        <v>0</v>
      </c>
      <c r="M103" s="25">
        <v>0</v>
      </c>
      <c r="N103" s="25">
        <v>0</v>
      </c>
      <c r="O103" s="104">
        <v>0</v>
      </c>
      <c r="P103" s="29">
        <v>0</v>
      </c>
      <c r="Q103" s="352" t="e">
        <f t="shared" si="20"/>
        <v>#DIV/0!</v>
      </c>
      <c r="R103" s="322"/>
    </row>
    <row r="104" spans="2:18" ht="12.75" customHeight="1">
      <c r="B104" s="1"/>
      <c r="C104" s="1"/>
      <c r="D104" s="1"/>
      <c r="E104" s="1"/>
      <c r="F104" s="1"/>
      <c r="G104" s="1"/>
      <c r="H104" s="71">
        <v>37</v>
      </c>
      <c r="I104" s="71" t="s">
        <v>274</v>
      </c>
      <c r="J104" s="71"/>
      <c r="K104" s="84">
        <f aca="true" t="shared" si="25" ref="K104:P104">K105</f>
        <v>554950</v>
      </c>
      <c r="L104" s="83">
        <f t="shared" si="25"/>
        <v>660000</v>
      </c>
      <c r="M104" s="83">
        <f t="shared" si="25"/>
        <v>632000</v>
      </c>
      <c r="N104" s="83">
        <f t="shared" si="25"/>
        <v>640000</v>
      </c>
      <c r="O104" s="83">
        <f t="shared" si="25"/>
        <v>710000</v>
      </c>
      <c r="P104" s="83">
        <f t="shared" si="25"/>
        <v>94632</v>
      </c>
      <c r="Q104" s="351">
        <f t="shared" si="20"/>
        <v>0.13328450704225353</v>
      </c>
      <c r="R104" s="322"/>
    </row>
    <row r="105" spans="2:18" ht="12.75" customHeight="1">
      <c r="B105" s="1"/>
      <c r="C105" s="1"/>
      <c r="D105" s="1"/>
      <c r="E105" s="1"/>
      <c r="F105" s="1"/>
      <c r="G105" s="1"/>
      <c r="H105" s="24">
        <v>372</v>
      </c>
      <c r="I105" s="24" t="s">
        <v>50</v>
      </c>
      <c r="J105" s="24"/>
      <c r="K105" s="25">
        <f>'posebni dio'!N436+'posebni dio'!N443+'posebni dio'!N510+'posebni dio'!N516</f>
        <v>554950</v>
      </c>
      <c r="L105" s="287">
        <f>'posebni dio'!O436+'posebni dio'!O443+'posebni dio'!O510+'posebni dio'!O516+'posebni dio'!O176</f>
        <v>660000</v>
      </c>
      <c r="M105" s="287">
        <f>'posebni dio'!P436+'posebni dio'!P443+'posebni dio'!P510+'posebni dio'!P516+'posebni dio'!P176</f>
        <v>632000</v>
      </c>
      <c r="N105" s="287">
        <f>'posebni dio'!Q436+'posebni dio'!Q443+'posebni dio'!Q510+'posebni dio'!Q516+'posebni dio'!Q176</f>
        <v>640000</v>
      </c>
      <c r="O105" s="287">
        <f>'posebni dio'!R436+'posebni dio'!R443+'posebni dio'!R510+'posebni dio'!R516+'posebni dio'!R176</f>
        <v>710000</v>
      </c>
      <c r="P105" s="287">
        <f>'posebni dio'!S436+'posebni dio'!S443+'posebni dio'!S510+'posebni dio'!S516+'posebni dio'!S176</f>
        <v>94632</v>
      </c>
      <c r="Q105" s="352">
        <f t="shared" si="20"/>
        <v>0.13328450704225353</v>
      </c>
      <c r="R105" s="322"/>
    </row>
    <row r="106" spans="2:18" ht="12.75">
      <c r="B106" s="1"/>
      <c r="C106" s="1"/>
      <c r="D106" s="1"/>
      <c r="E106" s="1"/>
      <c r="F106" s="1"/>
      <c r="G106" s="1"/>
      <c r="H106" s="71">
        <v>38</v>
      </c>
      <c r="I106" s="71" t="s">
        <v>51</v>
      </c>
      <c r="J106" s="71"/>
      <c r="K106" s="84">
        <f aca="true" t="shared" si="26" ref="K106:P106">K107+K108+K110+K111+K109</f>
        <v>570179</v>
      </c>
      <c r="L106" s="83">
        <f t="shared" si="26"/>
        <v>625960</v>
      </c>
      <c r="M106" s="83">
        <f t="shared" si="26"/>
        <v>706605</v>
      </c>
      <c r="N106" s="83">
        <f t="shared" si="26"/>
        <v>660960</v>
      </c>
      <c r="O106" s="83">
        <f t="shared" si="26"/>
        <v>962000</v>
      </c>
      <c r="P106" s="83">
        <f t="shared" si="26"/>
        <v>272259</v>
      </c>
      <c r="Q106" s="351">
        <f t="shared" si="20"/>
        <v>0.2830135135135135</v>
      </c>
      <c r="R106" s="322"/>
    </row>
    <row r="107" spans="2:18" ht="12.75">
      <c r="B107" s="1"/>
      <c r="C107" s="1"/>
      <c r="D107" s="1"/>
      <c r="E107" s="1"/>
      <c r="F107" s="1"/>
      <c r="G107" s="1"/>
      <c r="H107" s="24">
        <v>381</v>
      </c>
      <c r="I107" s="24" t="s">
        <v>52</v>
      </c>
      <c r="J107" s="24"/>
      <c r="K107" s="25">
        <f>'posebni dio'!N42+'posebni dio'!N53+'posebni dio'!N60+'posebni dio'!N428+'posebni dio'!N457+'posebni dio'!N463+'posebni dio'!N469+'posebni dio'!N476+'posebni dio'!N490+'posebni dio'!N523+'posebni dio'!N529+'posebni dio'!N54+'posebni dio'!N56+'posebni dio'!N126+'posebni dio'!N127+'posebni dio'!N199+'posebni dio'!N539+'posebni dio'!N128+'posebni dio'!N129+'posebni dio'!N209+'posebni dio'!N178</f>
        <v>559546</v>
      </c>
      <c r="L107" s="29">
        <f>'posebni dio'!O42+'posebni dio'!O53+'posebni dio'!O60+'posebni dio'!O428+'posebni dio'!O457+'posebni dio'!O463+'posebni dio'!O469+'posebni dio'!O476+'posebni dio'!O490+'posebni dio'!O523+'posebni dio'!O529+'posebni dio'!O54+'posebni dio'!O56+'posebni dio'!O126+'posebni dio'!O127+'posebni dio'!O199+'posebni dio'!O539+'posebni dio'!O128+'posebni dio'!O129+'posebni dio'!O209+'posebni dio'!O178</f>
        <v>615960</v>
      </c>
      <c r="M107" s="29">
        <f>'posebni dio'!P42+'posebni dio'!P53+'posebni dio'!P60+'posebni dio'!P428+'posebni dio'!P457+'posebni dio'!P463+'posebni dio'!P469+'posebni dio'!P476+'posebni dio'!P490+'posebni dio'!P523+'posebni dio'!P529+'posebni dio'!P54+'posebni dio'!P56+'posebni dio'!P126+'posebni dio'!P127+'posebni dio'!P199+'posebni dio'!P539+'posebni dio'!P128+'posebni dio'!P129+'posebni dio'!P209+'posebni dio'!P178</f>
        <v>696605</v>
      </c>
      <c r="N107" s="29">
        <f>'posebni dio'!Q42+'posebni dio'!Q53+'posebni dio'!Q60+'posebni dio'!Q428+'posebni dio'!Q457+'posebni dio'!Q463+'posebni dio'!Q469+'posebni dio'!Q476+'posebni dio'!Q490+'posebni dio'!Q523+'posebni dio'!Q529+'posebni dio'!Q54+'posebni dio'!Q56+'posebni dio'!Q126+'posebni dio'!Q127+'posebni dio'!Q199+'posebni dio'!Q539+'posebni dio'!Q128+'posebni dio'!Q129+'posebni dio'!Q209+'posebni dio'!Q178</f>
        <v>650960</v>
      </c>
      <c r="O107" s="29">
        <f>'posebni dio'!R42+'posebni dio'!R53+'posebni dio'!R60+'posebni dio'!R428+'posebni dio'!R457+'posebni dio'!R463+'posebni dio'!R469+'posebni dio'!R476+'posebni dio'!R490+'posebni dio'!R523+'posebni dio'!R529+'posebni dio'!R54+'posebni dio'!R56+'posebni dio'!R126+'posebni dio'!R127+'posebni dio'!R199+'posebni dio'!R539+'posebni dio'!R128+'posebni dio'!R129+'posebni dio'!R209+'posebni dio'!R178+'posebni dio'!R55+'posebni dio'!R181+'posebni dio'!R429+'posebni dio'!R530</f>
        <v>952000</v>
      </c>
      <c r="P107" s="29">
        <f>'posebni dio'!S42+'posebni dio'!S53+'posebni dio'!S60+'posebni dio'!S428+'posebni dio'!S457+'posebni dio'!S463+'posebni dio'!S469+'posebni dio'!S476+'posebni dio'!S490+'posebni dio'!S523+'posebni dio'!S529+'posebni dio'!S54+'posebni dio'!S56+'posebni dio'!S126+'posebni dio'!S127+'posebni dio'!S199+'posebni dio'!S539+'posebni dio'!S128+'posebni dio'!S129+'posebni dio'!S209+'posebni dio'!S178+'posebni dio'!S55+'posebni dio'!S181+'posebni dio'!S429+'posebni dio'!S530+'posebni dio'!S29</f>
        <v>272259</v>
      </c>
      <c r="Q107" s="352">
        <f t="shared" si="20"/>
        <v>0.28598634453781513</v>
      </c>
      <c r="R107" s="322"/>
    </row>
    <row r="108" spans="2:18" ht="12.75">
      <c r="B108" s="1">
        <v>2</v>
      </c>
      <c r="C108" s="1"/>
      <c r="D108" s="1">
        <v>4</v>
      </c>
      <c r="E108" s="1"/>
      <c r="F108" s="1"/>
      <c r="G108" s="1"/>
      <c r="H108" s="24">
        <v>382</v>
      </c>
      <c r="I108" s="24" t="s">
        <v>53</v>
      </c>
      <c r="J108" s="24"/>
      <c r="K108" s="25">
        <v>0</v>
      </c>
      <c r="L108" s="25">
        <v>0</v>
      </c>
      <c r="M108" s="25">
        <v>0</v>
      </c>
      <c r="N108" s="25">
        <v>0</v>
      </c>
      <c r="O108" s="104">
        <v>0</v>
      </c>
      <c r="P108" s="29">
        <v>0</v>
      </c>
      <c r="Q108" s="352" t="e">
        <f t="shared" si="20"/>
        <v>#DIV/0!</v>
      </c>
      <c r="R108" s="322"/>
    </row>
    <row r="109" spans="2:18" ht="12.75">
      <c r="B109" s="1"/>
      <c r="C109" s="1"/>
      <c r="D109" s="1"/>
      <c r="E109" s="1"/>
      <c r="F109" s="1"/>
      <c r="G109" s="1"/>
      <c r="H109" s="24">
        <v>383</v>
      </c>
      <c r="I109" s="24" t="s">
        <v>302</v>
      </c>
      <c r="J109" s="24"/>
      <c r="K109" s="25">
        <f>'posebni dio'!N151</f>
        <v>10633</v>
      </c>
      <c r="L109" s="29">
        <f>'posebni dio'!O151</f>
        <v>10000</v>
      </c>
      <c r="M109" s="29">
        <f>'posebni dio'!P151</f>
        <v>10000</v>
      </c>
      <c r="N109" s="29">
        <f>'posebni dio'!Q151</f>
        <v>10000</v>
      </c>
      <c r="O109" s="29">
        <f>'posebni dio'!R151</f>
        <v>10000</v>
      </c>
      <c r="P109" s="29">
        <f>'posebni dio'!S151</f>
        <v>0</v>
      </c>
      <c r="Q109" s="352">
        <f t="shared" si="20"/>
        <v>0</v>
      </c>
      <c r="R109" s="322"/>
    </row>
    <row r="110" spans="1:18" ht="12.75">
      <c r="A110">
        <v>1</v>
      </c>
      <c r="B110" s="1">
        <v>2</v>
      </c>
      <c r="C110" s="1"/>
      <c r="D110" s="1">
        <v>4</v>
      </c>
      <c r="E110" s="1"/>
      <c r="F110" s="1"/>
      <c r="G110" s="1"/>
      <c r="H110" s="24">
        <v>385</v>
      </c>
      <c r="I110" s="24" t="s">
        <v>54</v>
      </c>
      <c r="J110" s="24"/>
      <c r="K110" s="25">
        <f>'posebni dio'!N157</f>
        <v>0</v>
      </c>
      <c r="L110" s="25">
        <f>'posebni dio'!O157</f>
        <v>0</v>
      </c>
      <c r="M110" s="25">
        <f>'posebni dio'!P157</f>
        <v>0</v>
      </c>
      <c r="N110" s="25">
        <f>'posebni dio'!Q157</f>
        <v>0</v>
      </c>
      <c r="O110" s="104">
        <f>'posebni dio'!R157</f>
        <v>0</v>
      </c>
      <c r="P110" s="29">
        <f>'posebni dio'!S157</f>
        <v>0</v>
      </c>
      <c r="Q110" s="352" t="e">
        <f t="shared" si="20"/>
        <v>#DIV/0!</v>
      </c>
      <c r="R110" s="322"/>
    </row>
    <row r="111" spans="2:18" ht="12.75">
      <c r="B111" s="1"/>
      <c r="C111" s="1"/>
      <c r="D111" s="1"/>
      <c r="E111" s="1"/>
      <c r="F111" s="1"/>
      <c r="G111" s="1"/>
      <c r="H111" s="24">
        <v>386</v>
      </c>
      <c r="I111" s="24" t="s">
        <v>55</v>
      </c>
      <c r="J111" s="24"/>
      <c r="K111" s="25">
        <v>0</v>
      </c>
      <c r="L111" s="25">
        <v>0</v>
      </c>
      <c r="M111" s="25">
        <v>0</v>
      </c>
      <c r="N111" s="25">
        <v>0</v>
      </c>
      <c r="O111" s="104">
        <v>0</v>
      </c>
      <c r="P111" s="29">
        <v>0</v>
      </c>
      <c r="Q111" s="352" t="e">
        <f t="shared" si="20"/>
        <v>#DIV/0!</v>
      </c>
      <c r="R111" s="322"/>
    </row>
    <row r="112" spans="2:18" ht="12.75">
      <c r="B112" s="1"/>
      <c r="C112" s="1"/>
      <c r="D112" s="1">
        <v>4</v>
      </c>
      <c r="E112" s="1"/>
      <c r="F112" s="1"/>
      <c r="G112" s="1"/>
      <c r="H112" s="119">
        <v>4</v>
      </c>
      <c r="I112" s="119" t="s">
        <v>56</v>
      </c>
      <c r="J112" s="119"/>
      <c r="K112" s="85">
        <f aca="true" t="shared" si="27" ref="K112:P112">K113+K115+K121</f>
        <v>1741814</v>
      </c>
      <c r="L112" s="85">
        <f t="shared" si="27"/>
        <v>1326000</v>
      </c>
      <c r="M112" s="85">
        <f t="shared" si="27"/>
        <v>883590</v>
      </c>
      <c r="N112" s="85">
        <f t="shared" si="27"/>
        <v>1403000</v>
      </c>
      <c r="O112" s="85">
        <f t="shared" si="27"/>
        <v>2250500</v>
      </c>
      <c r="P112" s="85">
        <f t="shared" si="27"/>
        <v>221525</v>
      </c>
      <c r="Q112" s="350">
        <f>P112/O112</f>
        <v>0.09843368140413242</v>
      </c>
      <c r="R112" s="322"/>
    </row>
    <row r="113" spans="2:18" ht="12.75">
      <c r="B113" s="1"/>
      <c r="C113" s="1"/>
      <c r="D113" s="1">
        <v>4</v>
      </c>
      <c r="E113" s="1"/>
      <c r="F113" s="1"/>
      <c r="G113" s="1"/>
      <c r="H113" s="71">
        <v>41</v>
      </c>
      <c r="I113" s="71" t="s">
        <v>275</v>
      </c>
      <c r="J113" s="71"/>
      <c r="K113" s="25">
        <f aca="true" t="shared" si="28" ref="K113:P113">K114</f>
        <v>0</v>
      </c>
      <c r="L113" s="25">
        <f t="shared" si="28"/>
        <v>0</v>
      </c>
      <c r="M113" s="25">
        <f t="shared" si="28"/>
        <v>0</v>
      </c>
      <c r="N113" s="25">
        <f t="shared" si="28"/>
        <v>0</v>
      </c>
      <c r="O113" s="104">
        <f t="shared" si="28"/>
        <v>0</v>
      </c>
      <c r="P113" s="29">
        <f t="shared" si="28"/>
        <v>0</v>
      </c>
      <c r="Q113" s="351" t="e">
        <f>P113/O113</f>
        <v>#DIV/0!</v>
      </c>
      <c r="R113" s="322"/>
    </row>
    <row r="114" spans="2:18" ht="12.75">
      <c r="B114" s="1"/>
      <c r="C114" s="1"/>
      <c r="D114" s="1"/>
      <c r="E114" s="1"/>
      <c r="F114" s="1"/>
      <c r="G114" s="1"/>
      <c r="H114" s="24">
        <v>412</v>
      </c>
      <c r="I114" s="24" t="s">
        <v>61</v>
      </c>
      <c r="J114" s="24"/>
      <c r="K114" s="25">
        <v>0</v>
      </c>
      <c r="L114" s="25">
        <v>0</v>
      </c>
      <c r="M114" s="25">
        <v>0</v>
      </c>
      <c r="N114" s="25">
        <v>0</v>
      </c>
      <c r="O114" s="104">
        <v>0</v>
      </c>
      <c r="P114" s="29">
        <v>0</v>
      </c>
      <c r="Q114" s="340" t="e">
        <f aca="true" t="shared" si="29" ref="Q114:Q122">P114/O114</f>
        <v>#DIV/0!</v>
      </c>
      <c r="R114" s="322"/>
    </row>
    <row r="115" spans="1:18" ht="12.75">
      <c r="A115" s="6"/>
      <c r="B115" s="118"/>
      <c r="C115" s="118"/>
      <c r="D115" s="118"/>
      <c r="E115" s="118"/>
      <c r="F115" s="118"/>
      <c r="G115" s="118"/>
      <c r="H115" s="71">
        <v>42</v>
      </c>
      <c r="I115" s="71" t="s">
        <v>276</v>
      </c>
      <c r="J115" s="71"/>
      <c r="K115" s="84">
        <f aca="true" t="shared" si="30" ref="K115:P115">K116+K117+K118+K119+K120</f>
        <v>1741814</v>
      </c>
      <c r="L115" s="83">
        <f t="shared" si="30"/>
        <v>1326000</v>
      </c>
      <c r="M115" s="83">
        <f t="shared" si="30"/>
        <v>883590</v>
      </c>
      <c r="N115" s="83">
        <f t="shared" si="30"/>
        <v>1403000</v>
      </c>
      <c r="O115" s="83">
        <f t="shared" si="30"/>
        <v>2250500</v>
      </c>
      <c r="P115" s="83">
        <f t="shared" si="30"/>
        <v>221525</v>
      </c>
      <c r="Q115" s="351">
        <f t="shared" si="29"/>
        <v>0.09843368140413242</v>
      </c>
      <c r="R115" s="322"/>
    </row>
    <row r="116" spans="2:18" ht="12.75">
      <c r="B116" s="1"/>
      <c r="C116" s="1"/>
      <c r="D116" s="1"/>
      <c r="E116" s="1"/>
      <c r="F116" s="1"/>
      <c r="G116" s="1"/>
      <c r="H116" s="24">
        <v>421</v>
      </c>
      <c r="I116" s="24" t="s">
        <v>57</v>
      </c>
      <c r="J116" s="24"/>
      <c r="K116" s="25">
        <f>'posebni dio'!N142+'posebni dio'!N143+'posebni dio'!N308+'posebni dio'!N309+'posebni dio'!N310+'posebni dio'!N311+'posebni dio'!N312+'posebni dio'!N313+'posebni dio'!N314+'posebni dio'!N315+'posebni dio'!N316+'posebni dio'!N335</f>
        <v>1659102</v>
      </c>
      <c r="L116" s="29">
        <f>'posebni dio'!O142+'posebni dio'!O143+'posebni dio'!O163+'posebni dio'!O305+'posebni dio'!O306+'posebni dio'!O308+'posebni dio'!O309+'posebni dio'!O310+'posebni dio'!O311+'posebni dio'!O312+'posebni dio'!O313+'posebni dio'!O314+'posebni dio'!O315+'posebni dio'!O316+'posebni dio'!O317+'posebni dio'!O318+'posebni dio'!O320+'posebni dio'!O321+'posebni dio'!O322+'posebni dio'!O324+'posebni dio'!O332+'posebni dio'!O333+'posebni dio'!O334+'posebni dio'!O335+'posebni dio'!O344+'posebni dio'!O345+'posebni dio'!O347+'posebni dio'!O349+'posebni dio'!O350+'posebni dio'!O358+'posebni dio'!O359+'posebni dio'!O367+'posebni dio'!O368+'posebni dio'!O412+'posebni dio'!O330+'posebni dio'!O331+'posebni dio'!O323+'posebni dio'!O237+'posebni dio'!O325+'posebni dio'!O348</f>
        <v>1176000</v>
      </c>
      <c r="M116" s="29">
        <f>'posebni dio'!P142+'posebni dio'!P143+'posebni dio'!P163+'posebni dio'!P305+'posebni dio'!P306+'posebni dio'!P308+'posebni dio'!P309+'posebni dio'!P310+'posebni dio'!P311+'posebni dio'!P312+'posebni dio'!P313+'posebni dio'!P314+'posebni dio'!P315+'posebni dio'!P316+'posebni dio'!P317+'posebni dio'!P318+'posebni dio'!P320+'posebni dio'!P321+'posebni dio'!P322+'posebni dio'!P324+'posebni dio'!P332+'posebni dio'!P333+'posebni dio'!P334+'posebni dio'!P335+'posebni dio'!P344+'posebni dio'!P345+'posebni dio'!P347+'posebni dio'!P349+'posebni dio'!P350+'posebni dio'!P358+'posebni dio'!P359+'posebni dio'!P367+'posebni dio'!P368+'posebni dio'!P412+'posebni dio'!P330+'posebni dio'!P331+'posebni dio'!P323+'posebni dio'!P237+'posebni dio'!P325+'posebni dio'!P348+'posebni dio'!P319</f>
        <v>321359</v>
      </c>
      <c r="N116" s="29">
        <f>'posebni dio'!Q142+'posebni dio'!Q143+'posebni dio'!Q163+'posebni dio'!Q305+'posebni dio'!Q306+'posebni dio'!Q308+'posebni dio'!Q309+'posebni dio'!Q310+'posebni dio'!Q311+'posebni dio'!Q312+'posebni dio'!Q313+'posebni dio'!Q314+'posebni dio'!Q315+'posebni dio'!Q316+'posebni dio'!Q317+'posebni dio'!Q318+'posebni dio'!Q320+'posebni dio'!Q321+'posebni dio'!Q322+'posebni dio'!Q324+'posebni dio'!Q332+'posebni dio'!Q333+'posebni dio'!Q334+'posebni dio'!Q335+'posebni dio'!Q344+'posebni dio'!Q345+'posebni dio'!Q347+'posebni dio'!Q349+'posebni dio'!Q350+'posebni dio'!Q358+'posebni dio'!Q359+'posebni dio'!Q367+'posebni dio'!Q368+'posebni dio'!Q412+'posebni dio'!Q330+'posebni dio'!Q331+'posebni dio'!Q323+'posebni dio'!Q237+'posebni dio'!Q325+'posebni dio'!Q348</f>
        <v>1276000</v>
      </c>
      <c r="O116" s="29">
        <f>'posebni dio'!R142+'posebni dio'!R143+'posebni dio'!R163+'posebni dio'!R305+'posebni dio'!R306+'posebni dio'!R308+'posebni dio'!R309+'posebni dio'!R310+'posebni dio'!R311+'posebni dio'!R312+'posebni dio'!R313+'posebni dio'!R314+'posebni dio'!R315+'posebni dio'!R316+'posebni dio'!R317+'posebni dio'!R318+'posebni dio'!R320+'posebni dio'!R321+'posebni dio'!R322+'posebni dio'!R324+'posebni dio'!R332+'posebni dio'!R333+'posebni dio'!R334+'posebni dio'!R335+'posebni dio'!R344+'posebni dio'!R345+'posebni dio'!R347+'posebni dio'!R349+'posebni dio'!R350+'posebni dio'!R358+'posebni dio'!R359+'posebni dio'!R367+'posebni dio'!R368+'posebni dio'!R412+'posebni dio'!R330+'posebni dio'!R331+'posebni dio'!R323+'posebni dio'!R237+'posebni dio'!R325+'posebni dio'!R348+'posebni dio'!R144+'posebni dio'!R329+'posebni dio'!R183+'posebni dio'!R326+'posebni dio'!R327+'posebni dio'!R328</f>
        <v>1225000</v>
      </c>
      <c r="P116" s="29">
        <f>'posebni dio'!S142+'posebni dio'!S143+'posebni dio'!S163+'posebni dio'!S305+'posebni dio'!S306+'posebni dio'!S308+'posebni dio'!S309+'posebni dio'!S310+'posebni dio'!S311+'posebni dio'!S312+'posebni dio'!S313+'posebni dio'!S314+'posebni dio'!S315+'posebni dio'!S316+'posebni dio'!S317+'posebni dio'!S318+'posebni dio'!S320+'posebni dio'!S321+'posebni dio'!S322+'posebni dio'!S324+'posebni dio'!S332+'posebni dio'!S333+'posebni dio'!S334+'posebni dio'!S335+'posebni dio'!S344+'posebni dio'!S345+'posebni dio'!S347+'posebni dio'!S349+'posebni dio'!S350+'posebni dio'!S358+'posebni dio'!S359+'posebni dio'!S367+'posebni dio'!S368+'posebni dio'!S412+'posebni dio'!S330+'posebni dio'!S331+'posebni dio'!S323+'posebni dio'!S237+'posebni dio'!S325+'posebni dio'!S348+'posebni dio'!S144+'posebni dio'!S329+'posebni dio'!S183+'posebni dio'!S326+'posebni dio'!S327+'posebni dio'!S328+'posebni dio'!S307</f>
        <v>92528</v>
      </c>
      <c r="Q116" s="340">
        <f t="shared" si="29"/>
        <v>0.0755330612244898</v>
      </c>
      <c r="R116" s="322"/>
    </row>
    <row r="117" spans="2:18" ht="12.75">
      <c r="B117" s="1"/>
      <c r="C117" s="1"/>
      <c r="D117" s="1"/>
      <c r="E117" s="1"/>
      <c r="F117" s="1"/>
      <c r="G117" s="1"/>
      <c r="H117" s="24">
        <v>422</v>
      </c>
      <c r="I117" s="24" t="s">
        <v>58</v>
      </c>
      <c r="J117" s="24"/>
      <c r="K117" s="25">
        <f>'posebni dio'!N164+'posebni dio'!N165+'posebni dio'!N290+'posebni dio'!N291+'posebni dio'!N294+'posebni dio'!N145+'posebni dio'!N166</f>
        <v>82466</v>
      </c>
      <c r="L117" s="29">
        <f>'posebni dio'!O145+'posebni dio'!O164+'posebni dio'!O165+'posebni dio'!O166+'posebni dio'!O290+'posebni dio'!O291+'posebni dio'!O294+'posebni dio'!O295+'posebni dio'!O296+'posebni dio'!O297+'posebni dio'!O337+'posebni dio'!O336</f>
        <v>15000</v>
      </c>
      <c r="M117" s="29">
        <f>'posebni dio'!P145+'posebni dio'!P164+'posebni dio'!P165+'posebni dio'!P166+'posebni dio'!P290+'posebni dio'!P291+'posebni dio'!P294+'posebni dio'!P295+'posebni dio'!P296+'posebni dio'!P297+'posebni dio'!P337+'posebni dio'!P336+'posebni dio'!P262</f>
        <v>153500</v>
      </c>
      <c r="N117" s="29">
        <f>'posebni dio'!Q145+'posebni dio'!Q164+'posebni dio'!Q165+'posebni dio'!Q166+'posebni dio'!Q290+'posebni dio'!Q291+'posebni dio'!Q294+'posebni dio'!Q295+'posebni dio'!Q296+'posebni dio'!Q297+'posebni dio'!Q337+'posebni dio'!Q336</f>
        <v>120000</v>
      </c>
      <c r="O117" s="29">
        <f>'posebni dio'!R145+'posebni dio'!R164+'posebni dio'!R165+'posebni dio'!R166+'posebni dio'!R290+'posebni dio'!R291+'posebni dio'!R294+'posebni dio'!R295+'posebni dio'!R296+'posebni dio'!R297+'posebni dio'!R337+'posebni dio'!R336+'posebni dio'!R298+'posebni dio'!R292+'posebni dio'!R293</f>
        <v>228500</v>
      </c>
      <c r="P117" s="29">
        <f>'posebni dio'!S145+'posebni dio'!S164+'posebni dio'!S165+'posebni dio'!S166+'posebni dio'!S290+'posebni dio'!S291+'posebni dio'!S294+'posebni dio'!S295+'posebni dio'!S296+'posebni dio'!S297+'posebni dio'!S337+'posebni dio'!S336+'posebni dio'!S298+'posebni dio'!S292+'posebni dio'!S293</f>
        <v>13022</v>
      </c>
      <c r="Q117" s="340">
        <f t="shared" si="29"/>
        <v>0.0569890590809628</v>
      </c>
      <c r="R117" s="322"/>
    </row>
    <row r="118" spans="2:18" ht="12.75">
      <c r="B118" s="1"/>
      <c r="C118" s="1"/>
      <c r="D118" s="1"/>
      <c r="E118" s="1"/>
      <c r="F118" s="1"/>
      <c r="G118" s="1"/>
      <c r="H118" s="24">
        <v>423</v>
      </c>
      <c r="I118" s="24" t="s">
        <v>59</v>
      </c>
      <c r="J118" s="24"/>
      <c r="K118" s="25">
        <v>0</v>
      </c>
      <c r="L118" s="25">
        <v>0</v>
      </c>
      <c r="M118" s="25">
        <v>0</v>
      </c>
      <c r="N118" s="25">
        <v>0</v>
      </c>
      <c r="O118" s="104">
        <v>0</v>
      </c>
      <c r="P118" s="29">
        <v>0</v>
      </c>
      <c r="Q118" s="340" t="e">
        <f t="shared" si="29"/>
        <v>#DIV/0!</v>
      </c>
      <c r="R118" s="322"/>
    </row>
    <row r="119" spans="2:18" ht="12.75">
      <c r="B119" s="1"/>
      <c r="C119" s="1"/>
      <c r="D119" s="1">
        <v>4</v>
      </c>
      <c r="E119" s="1"/>
      <c r="F119" s="1">
        <v>6</v>
      </c>
      <c r="G119" s="1"/>
      <c r="H119" s="24">
        <v>424</v>
      </c>
      <c r="I119" s="24" t="s">
        <v>60</v>
      </c>
      <c r="J119" s="24"/>
      <c r="K119" s="25">
        <v>0</v>
      </c>
      <c r="L119" s="25">
        <v>0</v>
      </c>
      <c r="M119" s="25">
        <v>0</v>
      </c>
      <c r="N119" s="25">
        <v>0</v>
      </c>
      <c r="O119" s="104">
        <v>0</v>
      </c>
      <c r="P119" s="29">
        <v>0</v>
      </c>
      <c r="Q119" s="340" t="e">
        <f t="shared" si="29"/>
        <v>#DIV/0!</v>
      </c>
      <c r="R119" s="322"/>
    </row>
    <row r="120" spans="2:18" ht="12.75">
      <c r="B120" s="1"/>
      <c r="C120" s="1"/>
      <c r="D120" s="1">
        <v>4</v>
      </c>
      <c r="E120" s="1"/>
      <c r="F120" s="1">
        <v>6</v>
      </c>
      <c r="G120" s="1"/>
      <c r="H120" s="24">
        <v>426</v>
      </c>
      <c r="I120" s="24" t="s">
        <v>61</v>
      </c>
      <c r="J120" s="24"/>
      <c r="K120" s="25">
        <f>'posebni dio'!N168+'posebni dio'!N189+'posebni dio'!N338+'posebni dio'!N351+'posebni dio'!N360+'posebni dio'!N388+'posebni dio'!N389+'posebni dio'!N390+'posebni dio'!N391+'posebni dio'!N411</f>
        <v>246</v>
      </c>
      <c r="L120" s="29">
        <f>'posebni dio'!O168+'posebni dio'!O189+'posebni dio'!O389+'posebni dio'!O390+'posebni dio'!O391+'posebni dio'!O396+'posebni dio'!O411</f>
        <v>135000</v>
      </c>
      <c r="M120" s="29">
        <f>'posebni dio'!P168+'posebni dio'!P189+'posebni dio'!P389+'posebni dio'!P390+'posebni dio'!P391+'posebni dio'!P396+'posebni dio'!P411+'posebni dio'!P388</f>
        <v>408731</v>
      </c>
      <c r="N120" s="29">
        <f>'posebni dio'!Q168+'posebni dio'!Q189+'posebni dio'!Q389+'posebni dio'!Q390+'posebni dio'!Q391+'posebni dio'!Q396+'posebni dio'!Q411</f>
        <v>7000</v>
      </c>
      <c r="O120" s="29">
        <f>'posebni dio'!R168+'posebni dio'!R189+'posebni dio'!R389+'posebni dio'!R390+'posebni dio'!R391+'posebni dio'!R396+'posebni dio'!R411+'posebni dio'!R388+'posebni dio'!R392+'posebni dio'!R393+'posebni dio'!R394+'posebni dio'!R395</f>
        <v>797000</v>
      </c>
      <c r="P120" s="29">
        <f>'posebni dio'!S168+'posebni dio'!S189+'posebni dio'!S389+'posebni dio'!S390+'posebni dio'!S391+'posebni dio'!S396+'posebni dio'!S411+'posebni dio'!S388+'posebni dio'!S392+'posebni dio'!S393+'posebni dio'!S394+'posebni dio'!S395</f>
        <v>115975</v>
      </c>
      <c r="Q120" s="340">
        <f t="shared" si="29"/>
        <v>0.14551442910915935</v>
      </c>
      <c r="R120" s="322"/>
    </row>
    <row r="121" spans="2:18" ht="12.75">
      <c r="B121" s="1"/>
      <c r="C121" s="1"/>
      <c r="D121" s="1"/>
      <c r="E121" s="1"/>
      <c r="F121" s="1"/>
      <c r="G121" s="1"/>
      <c r="H121" s="71">
        <v>45</v>
      </c>
      <c r="I121" s="71" t="s">
        <v>62</v>
      </c>
      <c r="J121" s="71"/>
      <c r="K121" s="84">
        <f aca="true" t="shared" si="31" ref="K121:P121">K122</f>
        <v>0</v>
      </c>
      <c r="L121" s="84">
        <f t="shared" si="31"/>
        <v>0</v>
      </c>
      <c r="M121" s="84">
        <f t="shared" si="31"/>
        <v>0</v>
      </c>
      <c r="N121" s="84">
        <f t="shared" si="31"/>
        <v>0</v>
      </c>
      <c r="O121" s="104">
        <f t="shared" si="31"/>
        <v>0</v>
      </c>
      <c r="P121" s="83">
        <f t="shared" si="31"/>
        <v>0</v>
      </c>
      <c r="Q121" s="351" t="e">
        <f t="shared" si="29"/>
        <v>#DIV/0!</v>
      </c>
      <c r="R121" s="322"/>
    </row>
    <row r="122" spans="2:18" ht="12.75">
      <c r="B122" s="1"/>
      <c r="C122" s="1"/>
      <c r="D122" s="1"/>
      <c r="E122" s="1"/>
      <c r="F122" s="1"/>
      <c r="G122" s="1"/>
      <c r="H122" s="24">
        <v>451</v>
      </c>
      <c r="I122" s="24" t="s">
        <v>63</v>
      </c>
      <c r="J122" s="24"/>
      <c r="K122" s="25">
        <v>0</v>
      </c>
      <c r="L122" s="25">
        <v>0</v>
      </c>
      <c r="M122" s="25">
        <v>0</v>
      </c>
      <c r="N122" s="25">
        <v>0</v>
      </c>
      <c r="O122" s="104">
        <v>0</v>
      </c>
      <c r="P122" s="29">
        <v>0</v>
      </c>
      <c r="Q122" s="340" t="e">
        <f t="shared" si="29"/>
        <v>#DIV/0!</v>
      </c>
      <c r="R122" s="322"/>
    </row>
    <row r="123" spans="2:18" ht="12.75">
      <c r="B123" s="1"/>
      <c r="C123" s="1"/>
      <c r="D123" s="1">
        <v>4</v>
      </c>
      <c r="E123" s="1"/>
      <c r="F123" s="1">
        <v>6</v>
      </c>
      <c r="G123" s="1"/>
      <c r="H123" s="4" t="s">
        <v>11</v>
      </c>
      <c r="I123" s="4"/>
      <c r="J123" s="4"/>
      <c r="K123" s="4"/>
      <c r="L123" s="4"/>
      <c r="M123" s="4"/>
      <c r="N123" s="87"/>
      <c r="O123" s="280"/>
      <c r="P123" s="87"/>
      <c r="Q123" s="353"/>
      <c r="R123" s="322"/>
    </row>
    <row r="124" spans="2:18" ht="12.75">
      <c r="B124" s="1"/>
      <c r="C124" s="1"/>
      <c r="D124" s="1"/>
      <c r="E124" s="1"/>
      <c r="F124" s="1"/>
      <c r="G124" s="1"/>
      <c r="H124" s="38">
        <v>8</v>
      </c>
      <c r="I124" s="38" t="s">
        <v>64</v>
      </c>
      <c r="J124" s="38"/>
      <c r="K124" s="38"/>
      <c r="L124" s="38"/>
      <c r="M124" s="38"/>
      <c r="N124" s="67"/>
      <c r="O124" s="281"/>
      <c r="P124" s="67"/>
      <c r="Q124" s="354"/>
      <c r="R124" s="322"/>
    </row>
    <row r="125" spans="2:18" ht="12.75">
      <c r="B125" s="1"/>
      <c r="C125" s="1"/>
      <c r="D125" s="1"/>
      <c r="E125" s="1"/>
      <c r="F125" s="1"/>
      <c r="G125" s="1"/>
      <c r="H125" s="71">
        <v>84</v>
      </c>
      <c r="I125" s="71" t="s">
        <v>65</v>
      </c>
      <c r="J125" s="71"/>
      <c r="K125" s="24">
        <v>0</v>
      </c>
      <c r="L125" s="24">
        <v>0</v>
      </c>
      <c r="M125" s="24">
        <v>0</v>
      </c>
      <c r="N125" s="25">
        <v>0</v>
      </c>
      <c r="O125" s="104">
        <v>0</v>
      </c>
      <c r="P125" s="29">
        <v>0</v>
      </c>
      <c r="Q125" s="340" t="e">
        <f>P125/O125</f>
        <v>#DIV/0!</v>
      </c>
      <c r="R125" s="322"/>
    </row>
    <row r="126" spans="1:18" ht="12.75">
      <c r="A126" s="5"/>
      <c r="B126" s="4"/>
      <c r="C126" s="4"/>
      <c r="D126" s="4"/>
      <c r="E126" s="4"/>
      <c r="F126" s="4"/>
      <c r="G126" s="4"/>
      <c r="H126" s="24">
        <v>843</v>
      </c>
      <c r="I126" s="24" t="s">
        <v>66</v>
      </c>
      <c r="J126" s="24"/>
      <c r="K126" s="24"/>
      <c r="L126" s="24"/>
      <c r="M126" s="24"/>
      <c r="N126" s="25"/>
      <c r="O126" s="104"/>
      <c r="P126" s="29"/>
      <c r="Q126" s="340"/>
      <c r="R126" s="322"/>
    </row>
    <row r="127" spans="1:18" ht="12.75">
      <c r="A127" s="6"/>
      <c r="B127" s="118"/>
      <c r="C127" s="118"/>
      <c r="D127" s="118"/>
      <c r="E127" s="118"/>
      <c r="F127" s="118"/>
      <c r="G127" s="118"/>
      <c r="H127" s="319">
        <v>5</v>
      </c>
      <c r="I127" s="319" t="s">
        <v>67</v>
      </c>
      <c r="J127" s="319"/>
      <c r="K127" s="319">
        <f aca="true" t="shared" si="32" ref="K127:P128">K128</f>
        <v>0</v>
      </c>
      <c r="L127" s="319">
        <f t="shared" si="32"/>
        <v>0</v>
      </c>
      <c r="M127" s="319">
        <f t="shared" si="32"/>
        <v>5700</v>
      </c>
      <c r="N127" s="319">
        <f t="shared" si="32"/>
        <v>0</v>
      </c>
      <c r="O127" s="319">
        <f t="shared" si="32"/>
        <v>0</v>
      </c>
      <c r="P127" s="317">
        <f t="shared" si="32"/>
        <v>20000</v>
      </c>
      <c r="Q127" s="347" t="e">
        <f>P127/O127</f>
        <v>#DIV/0!</v>
      </c>
      <c r="R127" s="322"/>
    </row>
    <row r="128" spans="2:18" ht="12.75">
      <c r="B128" s="1"/>
      <c r="C128" s="1"/>
      <c r="D128" s="1"/>
      <c r="E128" s="1"/>
      <c r="F128" s="1"/>
      <c r="G128" s="1"/>
      <c r="H128" s="71">
        <v>51</v>
      </c>
      <c r="I128" s="71" t="s">
        <v>586</v>
      </c>
      <c r="J128" s="71"/>
      <c r="K128" s="24">
        <f t="shared" si="32"/>
        <v>0</v>
      </c>
      <c r="L128" s="25">
        <f t="shared" si="32"/>
        <v>0</v>
      </c>
      <c r="M128" s="25">
        <f t="shared" si="32"/>
        <v>5700</v>
      </c>
      <c r="N128" s="24">
        <f t="shared" si="32"/>
        <v>0</v>
      </c>
      <c r="O128" s="24">
        <f t="shared" si="32"/>
        <v>0</v>
      </c>
      <c r="P128" s="25">
        <f t="shared" si="32"/>
        <v>20000</v>
      </c>
      <c r="Q128" s="341" t="e">
        <f>P128/O128</f>
        <v>#DIV/0!</v>
      </c>
      <c r="R128" s="322"/>
    </row>
    <row r="129" spans="2:17" ht="12.75">
      <c r="B129" s="1"/>
      <c r="C129" s="1"/>
      <c r="D129" s="1"/>
      <c r="E129" s="1"/>
      <c r="F129" s="1"/>
      <c r="G129" s="1"/>
      <c r="H129" s="24">
        <v>514</v>
      </c>
      <c r="I129" s="24" t="s">
        <v>587</v>
      </c>
      <c r="J129" s="24"/>
      <c r="K129" s="24">
        <v>0</v>
      </c>
      <c r="L129" s="25">
        <f>'posebni dio'!O131</f>
        <v>0</v>
      </c>
      <c r="M129" s="25">
        <f>'posebni dio'!P131</f>
        <v>5700</v>
      </c>
      <c r="N129" s="25">
        <f>'posebni dio'!Q131</f>
        <v>0</v>
      </c>
      <c r="O129" s="25">
        <f>'posebni dio'!R131</f>
        <v>0</v>
      </c>
      <c r="P129" s="25">
        <f>'posebni dio'!S131</f>
        <v>20000</v>
      </c>
      <c r="Q129" s="341" t="e">
        <f>P129/O129</f>
        <v>#DIV/0!</v>
      </c>
    </row>
    <row r="130" spans="1:17" ht="12.75">
      <c r="A130" s="6"/>
      <c r="B130" s="118"/>
      <c r="C130" s="118"/>
      <c r="D130" s="118"/>
      <c r="E130" s="118"/>
      <c r="F130" s="118"/>
      <c r="G130" s="118"/>
      <c r="H130" s="39" t="s">
        <v>68</v>
      </c>
      <c r="I130" s="39"/>
      <c r="J130" s="39"/>
      <c r="K130" s="39"/>
      <c r="L130" s="39"/>
      <c r="M130" s="39"/>
      <c r="N130" s="42"/>
      <c r="O130" s="279"/>
      <c r="P130" s="42"/>
      <c r="Q130" s="355"/>
    </row>
    <row r="131" spans="2:17" ht="12.75">
      <c r="B131" s="1"/>
      <c r="C131" s="1"/>
      <c r="D131" s="1"/>
      <c r="E131" s="1"/>
      <c r="F131" s="1"/>
      <c r="G131" s="1"/>
      <c r="H131" s="38">
        <v>9</v>
      </c>
      <c r="I131" s="41" t="s">
        <v>15</v>
      </c>
      <c r="J131" s="40"/>
      <c r="K131" s="38"/>
      <c r="L131" s="38"/>
      <c r="M131" s="38"/>
      <c r="N131" s="67"/>
      <c r="O131" s="281"/>
      <c r="P131" s="67">
        <f>P132</f>
        <v>1161626</v>
      </c>
      <c r="Q131" s="354"/>
    </row>
    <row r="132" spans="2:17" ht="12.75">
      <c r="B132" s="1"/>
      <c r="C132" s="1"/>
      <c r="D132" s="1"/>
      <c r="E132" s="1"/>
      <c r="F132" s="1"/>
      <c r="G132" s="1"/>
      <c r="H132" s="71">
        <v>92</v>
      </c>
      <c r="I132" s="71" t="s">
        <v>346</v>
      </c>
      <c r="J132" s="71"/>
      <c r="K132" s="25">
        <f>K133</f>
        <v>1213102</v>
      </c>
      <c r="L132" s="25">
        <f>L133</f>
        <v>0</v>
      </c>
      <c r="M132" s="25">
        <f>M133</f>
        <v>0</v>
      </c>
      <c r="N132" s="25"/>
      <c r="O132" s="104"/>
      <c r="P132" s="26">
        <f>P133</f>
        <v>1161626</v>
      </c>
      <c r="Q132" s="340" t="e">
        <f>P132/O132</f>
        <v>#DIV/0!</v>
      </c>
    </row>
    <row r="133" spans="1:17" ht="12.75">
      <c r="A133" s="5"/>
      <c r="B133" s="4"/>
      <c r="C133" s="4"/>
      <c r="D133" s="4"/>
      <c r="E133" s="4"/>
      <c r="F133" s="4"/>
      <c r="G133" s="4"/>
      <c r="H133" s="24">
        <v>922</v>
      </c>
      <c r="I133" s="24" t="s">
        <v>69</v>
      </c>
      <c r="J133" s="24"/>
      <c r="K133" s="25">
        <v>1213102</v>
      </c>
      <c r="L133" s="25">
        <v>0</v>
      </c>
      <c r="M133" s="25">
        <v>0</v>
      </c>
      <c r="N133" s="25"/>
      <c r="O133" s="104"/>
      <c r="P133" s="29">
        <v>1161626</v>
      </c>
      <c r="Q133" s="340" t="e">
        <f>P133/O133</f>
        <v>#DIV/0!</v>
      </c>
    </row>
    <row r="134" spans="1:17" ht="12.75">
      <c r="A134" s="6"/>
      <c r="B134" s="118"/>
      <c r="C134" s="118"/>
      <c r="D134" s="118"/>
      <c r="E134" s="118"/>
      <c r="F134" s="118"/>
      <c r="G134" s="118"/>
      <c r="H134" s="1"/>
      <c r="I134" s="1"/>
      <c r="J134" s="1"/>
      <c r="K134" s="1"/>
      <c r="L134" s="1"/>
      <c r="M134" s="1"/>
      <c r="N134" s="15"/>
      <c r="O134" s="37"/>
      <c r="P134" s="21"/>
      <c r="Q134" s="356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5"/>
      <c r="O135" s="37"/>
      <c r="P135" s="21"/>
      <c r="Q135" s="356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5"/>
      <c r="O136" s="37"/>
      <c r="P136" s="21"/>
      <c r="Q136" s="356"/>
    </row>
    <row r="137" spans="2:16" ht="12.75">
      <c r="B137" s="1"/>
      <c r="C137" s="1"/>
      <c r="D137" s="1"/>
      <c r="E137" s="1"/>
      <c r="F137" s="1"/>
      <c r="G137" s="1"/>
      <c r="H137" s="1"/>
      <c r="I137" s="118" t="s">
        <v>0</v>
      </c>
      <c r="J137" s="118"/>
      <c r="K137" s="1"/>
      <c r="L137" s="1"/>
      <c r="M137" s="1"/>
      <c r="N137" s="15"/>
      <c r="O137" s="37"/>
      <c r="P137" s="21"/>
    </row>
    <row r="138" spans="2:16" ht="12.75">
      <c r="B138" s="1"/>
      <c r="C138" s="1"/>
      <c r="D138" s="1"/>
      <c r="E138" s="1"/>
      <c r="F138" s="1"/>
      <c r="G138" s="1"/>
      <c r="H138" s="1">
        <v>1</v>
      </c>
      <c r="I138" s="1" t="s">
        <v>70</v>
      </c>
      <c r="J138" s="1"/>
      <c r="K138" s="1"/>
      <c r="L138" s="1"/>
      <c r="M138" s="1"/>
      <c r="N138" s="15"/>
      <c r="O138" s="37"/>
      <c r="P138" s="21"/>
    </row>
    <row r="139" spans="2:16" ht="12.75">
      <c r="B139" s="1"/>
      <c r="C139" s="1"/>
      <c r="D139" s="1"/>
      <c r="E139" s="1"/>
      <c r="F139" s="1"/>
      <c r="G139" s="1"/>
      <c r="H139" s="1">
        <v>2</v>
      </c>
      <c r="I139" s="1" t="s">
        <v>30</v>
      </c>
      <c r="J139" s="1"/>
      <c r="K139" s="1"/>
      <c r="L139" s="1"/>
      <c r="M139" s="1"/>
      <c r="N139" s="15"/>
      <c r="O139" s="37"/>
      <c r="P139" s="21"/>
    </row>
    <row r="140" spans="2:16" ht="12.75">
      <c r="B140" s="1"/>
      <c r="C140" s="1"/>
      <c r="D140" s="1"/>
      <c r="E140" s="1"/>
      <c r="F140" s="1"/>
      <c r="G140" s="1"/>
      <c r="H140" s="1">
        <v>3</v>
      </c>
      <c r="I140" s="1" t="s">
        <v>71</v>
      </c>
      <c r="J140" s="1"/>
      <c r="K140" s="1"/>
      <c r="L140" s="1"/>
      <c r="M140" s="1"/>
      <c r="N140" s="15"/>
      <c r="O140" s="37"/>
      <c r="P140" s="21"/>
    </row>
    <row r="141" spans="2:16" ht="12.75">
      <c r="B141" s="1"/>
      <c r="C141" s="1"/>
      <c r="D141" s="1"/>
      <c r="E141" s="1"/>
      <c r="F141" s="1"/>
      <c r="G141" s="1"/>
      <c r="H141" s="1">
        <v>4</v>
      </c>
      <c r="I141" s="1" t="s">
        <v>72</v>
      </c>
      <c r="J141" s="1"/>
      <c r="K141" s="1"/>
      <c r="L141" s="1"/>
      <c r="M141" s="1"/>
      <c r="N141" s="15"/>
      <c r="O141" s="37"/>
      <c r="P141" s="21"/>
    </row>
    <row r="142" spans="2:16" ht="12.75">
      <c r="B142" s="1"/>
      <c r="C142" s="1"/>
      <c r="D142" s="1"/>
      <c r="E142" s="1"/>
      <c r="F142" s="1"/>
      <c r="G142" s="1"/>
      <c r="H142" s="1">
        <v>5</v>
      </c>
      <c r="I142" s="1" t="s">
        <v>73</v>
      </c>
      <c r="J142" s="1"/>
      <c r="K142" s="1"/>
      <c r="L142" s="1"/>
      <c r="M142" s="1"/>
      <c r="N142" s="15"/>
      <c r="O142" s="37"/>
      <c r="P142" s="21"/>
    </row>
    <row r="143" spans="2:16" ht="12.75">
      <c r="B143" s="1"/>
      <c r="C143" s="1"/>
      <c r="D143" s="1"/>
      <c r="E143" s="1"/>
      <c r="F143" s="1"/>
      <c r="G143" s="1"/>
      <c r="H143" s="1">
        <v>6</v>
      </c>
      <c r="I143" s="1" t="s">
        <v>74</v>
      </c>
      <c r="J143" s="1"/>
      <c r="K143" s="1"/>
      <c r="L143" s="1"/>
      <c r="M143" s="1"/>
      <c r="N143" s="15"/>
      <c r="O143" s="37"/>
      <c r="P143" s="21"/>
    </row>
    <row r="144" spans="2:16" ht="12.75">
      <c r="B144" s="1"/>
      <c r="C144" s="1"/>
      <c r="D144" s="1"/>
      <c r="E144" s="1"/>
      <c r="F144" s="1"/>
      <c r="G144" s="1"/>
      <c r="H144" s="1">
        <v>7</v>
      </c>
      <c r="I144" s="1" t="s">
        <v>353</v>
      </c>
      <c r="J144" s="1"/>
      <c r="K144" s="1"/>
      <c r="L144" s="1"/>
      <c r="M144" s="1"/>
      <c r="N144" s="15"/>
      <c r="O144" s="37"/>
      <c r="P144" s="21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5"/>
      <c r="O145" s="37"/>
      <c r="P145" s="21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5"/>
      <c r="O146" s="37"/>
      <c r="P146" s="21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5"/>
      <c r="O147" s="37"/>
      <c r="P147" s="21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5"/>
      <c r="O148" s="37"/>
      <c r="P148" s="21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5"/>
      <c r="O149" s="37"/>
      <c r="P149" s="21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5"/>
      <c r="O150" s="37"/>
      <c r="P150" s="21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5"/>
      <c r="O151" s="37"/>
      <c r="P151" s="21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5"/>
      <c r="O152" s="37"/>
      <c r="P152" s="21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5"/>
      <c r="O153" s="37"/>
      <c r="P153" s="21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5"/>
      <c r="O154" s="37"/>
      <c r="P154" s="21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5"/>
      <c r="O155" s="37"/>
      <c r="P155" s="21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5"/>
      <c r="O156" s="37"/>
      <c r="P156" s="21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5"/>
      <c r="O157" s="37"/>
      <c r="P157" s="21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5"/>
      <c r="O158" s="37"/>
      <c r="P158" s="21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5"/>
      <c r="O159" s="37"/>
      <c r="P159" s="2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5"/>
      <c r="O160" s="37"/>
      <c r="P160" s="21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5"/>
      <c r="O161" s="37"/>
      <c r="P161" s="21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5"/>
      <c r="O162" s="37"/>
      <c r="P162" s="21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5"/>
      <c r="O163" s="37"/>
      <c r="P163" s="21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5"/>
      <c r="O164" s="37"/>
      <c r="P164" s="21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5"/>
      <c r="O165" s="37"/>
      <c r="P165" s="2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5"/>
      <c r="O166" s="37"/>
      <c r="P166" s="21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5"/>
      <c r="O167" s="37"/>
      <c r="P167" s="21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5"/>
      <c r="O168" s="37"/>
      <c r="P168" s="21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5"/>
      <c r="O169" s="37"/>
      <c r="P169" s="21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5"/>
      <c r="O170" s="37"/>
      <c r="P170" s="21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5"/>
      <c r="O171" s="37"/>
      <c r="P171" s="21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5"/>
      <c r="O172" s="37"/>
      <c r="P172" s="21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5"/>
      <c r="O173" s="37"/>
      <c r="P173" s="21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5"/>
      <c r="O174" s="37"/>
      <c r="P174" s="21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5"/>
      <c r="O175" s="37"/>
      <c r="P175" s="21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5"/>
      <c r="O176" s="37"/>
      <c r="P176" s="21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5"/>
      <c r="O177" s="37"/>
      <c r="P177" s="21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5"/>
      <c r="O178" s="37"/>
      <c r="P178" s="21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5"/>
      <c r="O179" s="37"/>
      <c r="P179" s="21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5"/>
      <c r="O180" s="37"/>
      <c r="P180" s="21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5"/>
      <c r="O181" s="37"/>
      <c r="P181" s="21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5"/>
      <c r="O182" s="37"/>
      <c r="P182" s="21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5"/>
      <c r="O183" s="37"/>
      <c r="P183" s="21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5"/>
      <c r="O184" s="37"/>
      <c r="P184" s="21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5"/>
      <c r="O185" s="37"/>
      <c r="P185" s="21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5"/>
      <c r="O186" s="37"/>
      <c r="P186" s="21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5"/>
      <c r="O187" s="37"/>
      <c r="P187" s="21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5"/>
      <c r="O188" s="37"/>
      <c r="P188" s="21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5"/>
      <c r="O189" s="37"/>
      <c r="P189" s="21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5"/>
      <c r="O190" s="37"/>
      <c r="P190" s="21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5"/>
      <c r="O191" s="37"/>
      <c r="P191" s="21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5"/>
      <c r="O192" s="37"/>
      <c r="P192" s="21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5"/>
      <c r="O193" s="37"/>
      <c r="P193" s="21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5"/>
      <c r="O194" s="37"/>
      <c r="P194" s="21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5"/>
      <c r="O195" s="37"/>
      <c r="P195" s="21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5"/>
      <c r="O196" s="37"/>
      <c r="P196" s="21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5"/>
      <c r="O197" s="37"/>
      <c r="P197" s="21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5"/>
      <c r="O198" s="37"/>
      <c r="P198" s="21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5"/>
      <c r="O199" s="37"/>
      <c r="P199" s="21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5"/>
      <c r="O200" s="37"/>
      <c r="P200" s="21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5"/>
      <c r="O201" s="37"/>
      <c r="P201" s="21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5"/>
      <c r="O202" s="37"/>
      <c r="P202" s="21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5"/>
      <c r="O203" s="37"/>
      <c r="P203" s="21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5"/>
      <c r="O204" s="37"/>
      <c r="P204" s="21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5"/>
      <c r="O205" s="37"/>
      <c r="P205" s="21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5"/>
      <c r="O206" s="37"/>
      <c r="P206" s="21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5"/>
      <c r="O207" s="37"/>
      <c r="P207" s="21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5"/>
      <c r="O208" s="37"/>
      <c r="P208" s="21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5"/>
      <c r="O209" s="282"/>
      <c r="P209" s="21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82"/>
      <c r="P210" s="21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82"/>
      <c r="P211" s="21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82"/>
      <c r="P212" s="21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82"/>
      <c r="P213" s="21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82"/>
      <c r="P214" s="21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82"/>
      <c r="P215" s="21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82"/>
      <c r="P216" s="21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82"/>
      <c r="P217" s="21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82"/>
      <c r="P218" s="21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82"/>
      <c r="P219" s="21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82"/>
      <c r="P220" s="21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82"/>
      <c r="P221" s="21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82"/>
      <c r="P222" s="21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82"/>
      <c r="P223" s="21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82"/>
      <c r="P224" s="21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82"/>
      <c r="P225" s="21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82"/>
      <c r="P226" s="21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82"/>
      <c r="P227" s="21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82"/>
      <c r="P228" s="21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82"/>
      <c r="P229" s="21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82"/>
      <c r="P230" s="21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82"/>
      <c r="P231" s="21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82"/>
      <c r="P232" s="21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82"/>
      <c r="P233" s="21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82"/>
      <c r="P234" s="21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82"/>
      <c r="P235" s="21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82"/>
      <c r="P236" s="21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82"/>
      <c r="P237" s="21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82"/>
      <c r="P238" s="21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82"/>
      <c r="P239" s="21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82"/>
      <c r="P240" s="21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82"/>
      <c r="P241" s="21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82"/>
      <c r="P242" s="21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82"/>
      <c r="P243" s="21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82"/>
      <c r="P244" s="21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82"/>
      <c r="P245" s="21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82"/>
      <c r="P246" s="21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82"/>
      <c r="P247" s="21"/>
    </row>
    <row r="248" spans="2:1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82"/>
      <c r="P248" s="21"/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82"/>
      <c r="P249" s="21"/>
    </row>
    <row r="250" spans="2:1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82"/>
      <c r="P250" s="21"/>
    </row>
    <row r="251" spans="2:1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82"/>
      <c r="P251" s="21"/>
    </row>
    <row r="252" spans="2:1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82"/>
      <c r="P252" s="21"/>
    </row>
    <row r="253" spans="2:1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82"/>
      <c r="P253" s="21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82"/>
      <c r="P254" s="21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82"/>
      <c r="P255" s="21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82"/>
      <c r="P256" s="21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82"/>
      <c r="P257" s="21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82"/>
      <c r="P258" s="21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82"/>
      <c r="P259" s="21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82"/>
      <c r="P260" s="21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82"/>
      <c r="P261" s="21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82"/>
      <c r="P262" s="21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82"/>
      <c r="P263" s="21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82"/>
      <c r="P264" s="21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82"/>
      <c r="P265" s="21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82"/>
      <c r="P266" s="21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82"/>
      <c r="P267" s="21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82"/>
      <c r="P268" s="21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82"/>
      <c r="P269" s="21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82"/>
      <c r="P270" s="21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82"/>
      <c r="P271" s="21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82"/>
      <c r="P272" s="21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82"/>
      <c r="P273" s="21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82"/>
      <c r="P274" s="21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82"/>
      <c r="P275" s="21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82"/>
      <c r="P276" s="21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82"/>
      <c r="P277" s="21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82"/>
      <c r="P278" s="21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82"/>
      <c r="P279" s="21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82"/>
      <c r="P280" s="21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82"/>
      <c r="P281" s="21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82"/>
      <c r="P282" s="21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82"/>
      <c r="P283" s="21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82"/>
      <c r="P284" s="21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82"/>
      <c r="P285" s="21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82"/>
      <c r="P286" s="21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82"/>
      <c r="P287" s="21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82"/>
      <c r="P288" s="21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82"/>
      <c r="P289" s="21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82"/>
      <c r="P290" s="21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82"/>
      <c r="P291" s="21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82"/>
      <c r="P292" s="21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82"/>
      <c r="P293" s="21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82"/>
      <c r="P294" s="21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82"/>
      <c r="P295" s="21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82"/>
      <c r="P296" s="21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82"/>
      <c r="P297" s="21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82"/>
      <c r="P298" s="21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82"/>
      <c r="P299" s="21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82"/>
      <c r="P300" s="21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82"/>
      <c r="P301" s="21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82"/>
      <c r="P302" s="21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82"/>
      <c r="P303" s="21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82"/>
      <c r="P304" s="21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82"/>
      <c r="P305" s="21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82"/>
      <c r="P306" s="21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82"/>
      <c r="P307" s="21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82"/>
      <c r="P308" s="21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82"/>
      <c r="P309" s="21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82"/>
      <c r="P310" s="21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82"/>
      <c r="P311" s="21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82"/>
      <c r="P312" s="21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82"/>
      <c r="P313" s="21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82"/>
      <c r="P314" s="21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82"/>
      <c r="P315" s="21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82"/>
      <c r="P316" s="21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82"/>
      <c r="P317" s="21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82"/>
      <c r="P318" s="21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82"/>
      <c r="P319" s="21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82"/>
      <c r="P320" s="21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82"/>
      <c r="P321" s="21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82"/>
      <c r="P322" s="21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82"/>
      <c r="P323" s="21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82"/>
      <c r="P324" s="21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82"/>
      <c r="P325" s="21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82"/>
      <c r="P326" s="21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82"/>
      <c r="P327" s="21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82"/>
      <c r="P328" s="21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82"/>
      <c r="P329" s="21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82"/>
      <c r="P330" s="21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82"/>
      <c r="P331" s="21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82"/>
      <c r="P332" s="21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82"/>
      <c r="P333" s="21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82"/>
      <c r="P334" s="21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82"/>
      <c r="P335" s="21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82"/>
      <c r="P336" s="21"/>
    </row>
    <row r="337" spans="2:1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82"/>
      <c r="P337" s="21"/>
    </row>
    <row r="338" spans="2:1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82"/>
      <c r="P338" s="21"/>
    </row>
    <row r="339" spans="2:1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82"/>
      <c r="P339" s="21"/>
    </row>
    <row r="340" spans="2:16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82"/>
      <c r="P340" s="21"/>
    </row>
    <row r="341" spans="2:16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82"/>
      <c r="P341" s="21"/>
    </row>
    <row r="342" spans="2:16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82"/>
      <c r="P342" s="21"/>
    </row>
    <row r="343" spans="2:16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82"/>
      <c r="P343" s="21"/>
    </row>
    <row r="344" spans="2:16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82"/>
      <c r="P344" s="21"/>
    </row>
    <row r="345" spans="2:16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82"/>
      <c r="P345" s="21"/>
    </row>
    <row r="346" spans="2:16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82"/>
      <c r="P346" s="21"/>
    </row>
    <row r="347" spans="2:16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82"/>
      <c r="P347" s="21"/>
    </row>
    <row r="348" spans="2:16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82"/>
      <c r="P348" s="21"/>
    </row>
    <row r="349" spans="2:16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82"/>
      <c r="P349" s="21"/>
    </row>
    <row r="350" spans="2:16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82"/>
      <c r="P350" s="21"/>
    </row>
    <row r="351" spans="2:16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82"/>
      <c r="P351" s="21"/>
    </row>
    <row r="352" spans="2:16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82"/>
      <c r="P352" s="21"/>
    </row>
    <row r="353" spans="2:16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82"/>
      <c r="P353" s="21"/>
    </row>
    <row r="354" spans="2:16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82"/>
      <c r="P354" s="21"/>
    </row>
    <row r="355" spans="2:16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82"/>
      <c r="P355" s="21"/>
    </row>
    <row r="356" spans="2:16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82"/>
      <c r="P356" s="21"/>
    </row>
    <row r="357" spans="2:16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82"/>
      <c r="P357" s="21"/>
    </row>
    <row r="358" spans="2:16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82"/>
      <c r="P358" s="21"/>
    </row>
    <row r="359" spans="2:16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82"/>
      <c r="P359" s="21"/>
    </row>
    <row r="360" spans="2:16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82"/>
      <c r="P360" s="21"/>
    </row>
    <row r="361" spans="2:16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82"/>
      <c r="P361" s="21"/>
    </row>
    <row r="362" spans="2:16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82"/>
      <c r="P362" s="21"/>
    </row>
    <row r="363" spans="2:16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82"/>
      <c r="P363" s="21"/>
    </row>
    <row r="364" spans="2:16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82"/>
      <c r="P364" s="21"/>
    </row>
    <row r="365" spans="2:16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82"/>
      <c r="P365" s="21"/>
    </row>
    <row r="366" spans="2:16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82"/>
      <c r="P366" s="21"/>
    </row>
    <row r="367" spans="2:16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82"/>
      <c r="P367" s="21"/>
    </row>
    <row r="368" spans="2:16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82"/>
      <c r="P368" s="21"/>
    </row>
    <row r="369" spans="2:16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82"/>
      <c r="P369" s="21"/>
    </row>
    <row r="370" spans="2:16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82"/>
      <c r="P370" s="21"/>
    </row>
    <row r="371" spans="2:16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82"/>
      <c r="P371" s="21"/>
    </row>
    <row r="372" spans="2:16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82"/>
      <c r="P372" s="21"/>
    </row>
    <row r="373" spans="2:16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82"/>
      <c r="P373" s="21"/>
    </row>
    <row r="374" spans="2:16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82"/>
      <c r="P374" s="21"/>
    </row>
    <row r="375" spans="2:16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82"/>
      <c r="P375" s="21"/>
    </row>
    <row r="376" spans="2:16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82"/>
      <c r="P376" s="21"/>
    </row>
    <row r="377" spans="2:16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82"/>
      <c r="P377" s="21"/>
    </row>
    <row r="378" spans="2:16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82"/>
      <c r="P378" s="21"/>
    </row>
    <row r="379" spans="2:16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82"/>
      <c r="P379" s="21"/>
    </row>
    <row r="380" spans="2:16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82"/>
      <c r="P380" s="21"/>
    </row>
    <row r="381" spans="2:16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82"/>
      <c r="P381" s="21"/>
    </row>
    <row r="382" spans="2:1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82"/>
      <c r="P382" s="21"/>
    </row>
    <row r="383" spans="2:16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82"/>
      <c r="P383" s="21"/>
    </row>
    <row r="384" spans="2:16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82"/>
      <c r="P384" s="21"/>
    </row>
    <row r="385" spans="2:16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82"/>
      <c r="P385" s="21"/>
    </row>
    <row r="386" spans="2:16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82"/>
      <c r="P386" s="21"/>
    </row>
    <row r="387" spans="2:16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82"/>
      <c r="P387" s="21"/>
    </row>
    <row r="388" spans="2:16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82"/>
      <c r="P388" s="21"/>
    </row>
    <row r="389" spans="2:16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82"/>
      <c r="P389" s="21"/>
    </row>
    <row r="390" spans="2:16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82"/>
      <c r="P390" s="21"/>
    </row>
    <row r="391" spans="2:16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82"/>
      <c r="P391" s="21"/>
    </row>
    <row r="392" spans="2:16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82"/>
      <c r="P392" s="21"/>
    </row>
    <row r="393" spans="2:16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82"/>
      <c r="P393" s="21"/>
    </row>
    <row r="394" spans="2:16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82"/>
      <c r="P394" s="21"/>
    </row>
    <row r="395" spans="2:16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82"/>
      <c r="P395" s="21"/>
    </row>
    <row r="396" spans="2:16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82"/>
      <c r="P396" s="21"/>
    </row>
    <row r="397" spans="2:16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82"/>
      <c r="P397" s="21"/>
    </row>
    <row r="398" spans="2:16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82"/>
      <c r="P398" s="21"/>
    </row>
    <row r="399" spans="2:16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82"/>
      <c r="P399" s="21"/>
    </row>
    <row r="400" spans="2:16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82"/>
      <c r="P400" s="21"/>
    </row>
    <row r="401" spans="2:16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82"/>
      <c r="P401" s="21"/>
    </row>
    <row r="402" spans="2:16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82"/>
      <c r="P402" s="21"/>
    </row>
    <row r="403" spans="2:16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82"/>
      <c r="P403" s="21"/>
    </row>
    <row r="404" spans="2:16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82"/>
      <c r="P404" s="21"/>
    </row>
    <row r="405" spans="2:16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82"/>
      <c r="P405" s="21"/>
    </row>
    <row r="406" spans="2:16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82"/>
      <c r="P406" s="21"/>
    </row>
    <row r="407" spans="2:16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82"/>
      <c r="P407" s="21"/>
    </row>
    <row r="408" spans="2:16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82"/>
      <c r="P408" s="21"/>
    </row>
    <row r="409" spans="2:16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82"/>
      <c r="P409" s="21"/>
    </row>
    <row r="410" spans="2:16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82"/>
      <c r="P410" s="21"/>
    </row>
    <row r="411" spans="2:16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82"/>
      <c r="P411" s="21"/>
    </row>
    <row r="412" spans="2:16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82"/>
      <c r="P412" s="21"/>
    </row>
    <row r="413" spans="2:16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82"/>
      <c r="P413" s="21"/>
    </row>
    <row r="414" spans="2:16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82"/>
      <c r="P414" s="21"/>
    </row>
    <row r="415" spans="2:16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82"/>
      <c r="P415" s="21"/>
    </row>
    <row r="416" spans="2:16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82"/>
      <c r="P416" s="21"/>
    </row>
    <row r="417" spans="2:16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82"/>
      <c r="P417" s="21"/>
    </row>
    <row r="418" spans="2:16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82"/>
      <c r="P418" s="21"/>
    </row>
    <row r="419" spans="2:16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82"/>
      <c r="P419" s="21"/>
    </row>
    <row r="420" spans="2:16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82"/>
      <c r="P420" s="21"/>
    </row>
    <row r="421" spans="2:16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82"/>
      <c r="P421" s="21"/>
    </row>
    <row r="422" spans="2:16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82"/>
      <c r="P422" s="21"/>
    </row>
    <row r="423" spans="2:16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82"/>
      <c r="P423" s="21"/>
    </row>
    <row r="424" spans="2:16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82"/>
      <c r="P424" s="21"/>
    </row>
    <row r="425" spans="2:16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82"/>
      <c r="P425" s="21"/>
    </row>
    <row r="426" spans="2:16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82"/>
      <c r="P426" s="21"/>
    </row>
    <row r="427" spans="2:16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82"/>
      <c r="P427" s="21"/>
    </row>
    <row r="428" spans="2:16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82"/>
      <c r="P428" s="21"/>
    </row>
    <row r="429" spans="2:16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82"/>
      <c r="P429" s="21"/>
    </row>
    <row r="430" spans="2:16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82"/>
      <c r="P430" s="21"/>
    </row>
    <row r="431" spans="2:16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82"/>
      <c r="P431" s="21"/>
    </row>
    <row r="432" spans="2:1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82"/>
      <c r="P432" s="21"/>
    </row>
    <row r="433" spans="2:1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82"/>
      <c r="P433" s="21"/>
    </row>
    <row r="434" spans="2:1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82"/>
      <c r="P434" s="21"/>
    </row>
    <row r="435" spans="2:16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82"/>
      <c r="P435" s="21"/>
    </row>
    <row r="436" spans="2:16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82"/>
      <c r="P436" s="21"/>
    </row>
    <row r="437" spans="2:16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82"/>
      <c r="P437" s="21"/>
    </row>
    <row r="438" spans="2:16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82"/>
      <c r="P438" s="21"/>
    </row>
    <row r="439" spans="2:16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82"/>
      <c r="P439" s="21"/>
    </row>
    <row r="440" spans="2:16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82"/>
      <c r="P440" s="21"/>
    </row>
    <row r="441" spans="2:16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82"/>
      <c r="P441" s="21"/>
    </row>
    <row r="442" spans="2:16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82"/>
      <c r="P442" s="21"/>
    </row>
    <row r="443" spans="2:16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82"/>
      <c r="P443" s="21"/>
    </row>
    <row r="444" spans="2:16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82"/>
      <c r="P444" s="21"/>
    </row>
    <row r="445" spans="2:16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82"/>
      <c r="P445" s="21"/>
    </row>
    <row r="446" spans="2:16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82"/>
      <c r="P446" s="21"/>
    </row>
    <row r="447" spans="2:16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82"/>
      <c r="P447" s="21"/>
    </row>
    <row r="448" spans="2:16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82"/>
      <c r="P448" s="21"/>
    </row>
    <row r="449" spans="2:16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82"/>
      <c r="P449" s="21"/>
    </row>
    <row r="450" spans="2:16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82"/>
      <c r="P450" s="21"/>
    </row>
    <row r="451" spans="2:16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82"/>
      <c r="P451" s="21"/>
    </row>
    <row r="452" spans="2:16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82"/>
      <c r="P452" s="21"/>
    </row>
    <row r="453" spans="2:16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82"/>
      <c r="P453" s="21"/>
    </row>
    <row r="454" spans="2:16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82"/>
      <c r="P454" s="21"/>
    </row>
    <row r="455" spans="2:16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82"/>
      <c r="P455" s="21"/>
    </row>
    <row r="456" spans="2:16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82"/>
      <c r="P456" s="21"/>
    </row>
    <row r="457" spans="2:16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82"/>
      <c r="P457" s="21"/>
    </row>
    <row r="458" spans="2:16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82"/>
      <c r="P458" s="21"/>
    </row>
    <row r="459" spans="2:16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82"/>
      <c r="P459" s="21"/>
    </row>
    <row r="460" spans="2:16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82"/>
      <c r="P460" s="21"/>
    </row>
    <row r="461" spans="2:16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82"/>
      <c r="P461" s="21"/>
    </row>
    <row r="462" spans="2:16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82"/>
      <c r="P462" s="21"/>
    </row>
    <row r="463" spans="2:16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82"/>
      <c r="P463" s="21"/>
    </row>
    <row r="464" spans="2:16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82"/>
      <c r="P464" s="21"/>
    </row>
    <row r="465" spans="2:16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82"/>
      <c r="P465" s="21"/>
    </row>
    <row r="466" spans="2:16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82"/>
      <c r="P466" s="21"/>
    </row>
    <row r="467" spans="2:16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82"/>
      <c r="P467" s="21"/>
    </row>
    <row r="468" spans="2:16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82"/>
      <c r="P468" s="21"/>
    </row>
    <row r="469" spans="2:16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82"/>
      <c r="P469" s="21"/>
    </row>
    <row r="470" spans="2:16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82"/>
      <c r="P470" s="21"/>
    </row>
    <row r="471" spans="2:16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82"/>
      <c r="P471" s="21"/>
    </row>
    <row r="472" spans="2:16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82"/>
      <c r="P472" s="21"/>
    </row>
    <row r="473" spans="2:16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82"/>
      <c r="P473" s="21"/>
    </row>
    <row r="474" spans="2:16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82"/>
      <c r="P474" s="21"/>
    </row>
    <row r="475" spans="2:16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82"/>
      <c r="P475" s="21"/>
    </row>
    <row r="476" spans="2:16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82"/>
      <c r="P476" s="21"/>
    </row>
    <row r="477" spans="2:16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82"/>
      <c r="P477" s="21"/>
    </row>
    <row r="478" spans="2:16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82"/>
      <c r="P478" s="21"/>
    </row>
    <row r="479" spans="2:16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82"/>
      <c r="P479" s="21"/>
    </row>
    <row r="480" spans="2:16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82"/>
      <c r="P480" s="21"/>
    </row>
    <row r="481" spans="2:16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82"/>
      <c r="P481" s="21"/>
    </row>
    <row r="482" spans="2:16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82"/>
      <c r="P482" s="21"/>
    </row>
    <row r="483" spans="2:16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82"/>
      <c r="P483" s="21"/>
    </row>
    <row r="484" spans="2:16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82"/>
      <c r="P484" s="21"/>
    </row>
    <row r="485" spans="2:16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82"/>
      <c r="P485" s="21"/>
    </row>
    <row r="486" spans="2:16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82"/>
      <c r="P486" s="21"/>
    </row>
    <row r="487" spans="2:16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82"/>
      <c r="P487" s="21"/>
    </row>
    <row r="488" spans="2:16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82"/>
      <c r="P488" s="21"/>
    </row>
    <row r="489" spans="2:16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82"/>
      <c r="P489" s="21"/>
    </row>
    <row r="490" spans="2:16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82"/>
      <c r="P490" s="21"/>
    </row>
    <row r="491" spans="2:16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82"/>
      <c r="P491" s="21"/>
    </row>
    <row r="492" spans="2:16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82"/>
      <c r="P492" s="21"/>
    </row>
    <row r="493" spans="2:16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82"/>
      <c r="P493" s="21"/>
    </row>
    <row r="494" spans="2:16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82"/>
      <c r="P494" s="21"/>
    </row>
    <row r="495" spans="2:16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82"/>
      <c r="P495" s="21"/>
    </row>
    <row r="496" spans="2:16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82"/>
      <c r="P496" s="21"/>
    </row>
    <row r="497" spans="2:16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82"/>
      <c r="P497" s="21"/>
    </row>
    <row r="498" spans="2:16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82"/>
      <c r="P498" s="21"/>
    </row>
    <row r="499" spans="2:16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82"/>
      <c r="P499" s="21"/>
    </row>
    <row r="500" spans="2:16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82"/>
      <c r="P500" s="21"/>
    </row>
    <row r="501" spans="2:16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82"/>
      <c r="P501" s="21"/>
    </row>
    <row r="502" spans="2:16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82"/>
      <c r="P502" s="21"/>
    </row>
    <row r="503" spans="2:16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82"/>
      <c r="P503" s="21"/>
    </row>
    <row r="504" spans="2:16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82"/>
      <c r="P504" s="21"/>
    </row>
    <row r="505" spans="2:16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82"/>
      <c r="P505" s="21"/>
    </row>
    <row r="506" spans="2:16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82"/>
      <c r="P506" s="21"/>
    </row>
    <row r="507" spans="2:1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82"/>
      <c r="P507" s="21"/>
    </row>
    <row r="508" spans="2:16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82"/>
      <c r="P508" s="21"/>
    </row>
    <row r="509" spans="2:16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82"/>
      <c r="P509" s="21"/>
    </row>
    <row r="510" spans="2:16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82"/>
      <c r="P510" s="21"/>
    </row>
    <row r="511" spans="2:16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82"/>
      <c r="P511" s="21"/>
    </row>
    <row r="512" spans="2:16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82"/>
      <c r="P512" s="21"/>
    </row>
    <row r="513" spans="2:16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82"/>
      <c r="P513" s="21"/>
    </row>
    <row r="514" spans="2:16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82"/>
      <c r="P514" s="21"/>
    </row>
    <row r="515" spans="2:16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82"/>
      <c r="P515" s="21"/>
    </row>
    <row r="516" spans="2:16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82"/>
      <c r="P516" s="21"/>
    </row>
    <row r="517" spans="2:16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82"/>
      <c r="P517" s="21"/>
    </row>
    <row r="518" spans="2:16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82"/>
      <c r="P518" s="21"/>
    </row>
    <row r="519" spans="2:16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82"/>
      <c r="P519" s="21"/>
    </row>
    <row r="520" spans="2:16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82"/>
      <c r="P520" s="21"/>
    </row>
    <row r="521" spans="2:16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82"/>
      <c r="P521" s="21"/>
    </row>
    <row r="522" spans="2:16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82"/>
      <c r="P522" s="21"/>
    </row>
    <row r="523" spans="2:16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82"/>
      <c r="P523" s="21"/>
    </row>
    <row r="524" spans="2:16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82"/>
      <c r="P524" s="21"/>
    </row>
    <row r="525" spans="2:16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82"/>
      <c r="P525" s="21"/>
    </row>
    <row r="526" spans="2:1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82"/>
      <c r="P526" s="21"/>
    </row>
    <row r="527" spans="2:1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82"/>
      <c r="P527" s="21"/>
    </row>
    <row r="528" spans="2:1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82"/>
      <c r="P528" s="21"/>
    </row>
    <row r="529" spans="2:1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82"/>
      <c r="P529" s="21"/>
    </row>
    <row r="530" spans="2:16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82"/>
      <c r="P530" s="21"/>
    </row>
    <row r="531" spans="2:16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82"/>
      <c r="P531" s="21"/>
    </row>
    <row r="532" spans="2:1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82"/>
      <c r="P532" s="21"/>
    </row>
    <row r="533" spans="2:16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82"/>
      <c r="P533" s="21"/>
    </row>
    <row r="534" spans="2:16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82"/>
      <c r="P534" s="21"/>
    </row>
    <row r="535" spans="2:16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82"/>
      <c r="P535" s="21"/>
    </row>
    <row r="536" spans="2:16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82"/>
      <c r="P536" s="21"/>
    </row>
    <row r="537" spans="2:16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82"/>
      <c r="P537" s="21"/>
    </row>
    <row r="538" spans="2:16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82"/>
      <c r="P538" s="21"/>
    </row>
    <row r="539" spans="2:16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82"/>
      <c r="P539" s="21"/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82"/>
      <c r="P540" s="21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82"/>
      <c r="P541" s="21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82"/>
      <c r="P542" s="21"/>
    </row>
    <row r="543" spans="2:16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82"/>
      <c r="P543" s="21"/>
    </row>
    <row r="544" spans="2:16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82"/>
      <c r="P544" s="21"/>
    </row>
    <row r="545" spans="2:16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82"/>
      <c r="P545" s="21"/>
    </row>
    <row r="546" spans="2:16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82"/>
      <c r="P546" s="21"/>
    </row>
    <row r="547" spans="2:16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82"/>
      <c r="P547" s="21"/>
    </row>
    <row r="548" spans="2:16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82"/>
      <c r="P548" s="21"/>
    </row>
    <row r="549" spans="2:16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82"/>
      <c r="P549" s="21"/>
    </row>
    <row r="550" spans="2:16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82"/>
      <c r="P550" s="21"/>
    </row>
    <row r="551" spans="2:16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82"/>
      <c r="P551" s="21"/>
    </row>
    <row r="552" spans="2:16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82"/>
      <c r="P552" s="21"/>
    </row>
    <row r="553" spans="2:16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82"/>
      <c r="P553" s="21"/>
    </row>
    <row r="554" spans="2:16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82"/>
      <c r="P554" s="21"/>
    </row>
    <row r="555" spans="2:16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82"/>
      <c r="P555" s="21"/>
    </row>
    <row r="556" spans="2:16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82"/>
      <c r="P556" s="21"/>
    </row>
    <row r="557" spans="2:16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82"/>
      <c r="P557" s="21"/>
    </row>
    <row r="558" spans="2:16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82"/>
      <c r="P558" s="21"/>
    </row>
    <row r="559" spans="2:16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82"/>
      <c r="P559" s="21"/>
    </row>
    <row r="560" spans="2:16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82"/>
      <c r="P560" s="21"/>
    </row>
    <row r="561" spans="2:16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82"/>
      <c r="P561" s="21"/>
    </row>
    <row r="562" spans="2:16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82"/>
      <c r="P562" s="21"/>
    </row>
    <row r="563" spans="2:16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82"/>
      <c r="P563" s="21"/>
    </row>
    <row r="564" spans="2:16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82"/>
      <c r="P564" s="21"/>
    </row>
    <row r="565" spans="2:16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82"/>
      <c r="P565" s="21"/>
    </row>
    <row r="566" spans="2:16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82"/>
      <c r="P566" s="21"/>
    </row>
    <row r="567" spans="2:16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82"/>
      <c r="P567" s="21"/>
    </row>
    <row r="568" spans="2:16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82"/>
      <c r="P568" s="21"/>
    </row>
    <row r="569" spans="2:16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82"/>
      <c r="P569" s="21"/>
    </row>
    <row r="570" spans="2:16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82"/>
      <c r="P570" s="21"/>
    </row>
    <row r="571" spans="2:16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82"/>
      <c r="P571" s="21"/>
    </row>
    <row r="572" spans="2:16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82"/>
      <c r="P572" s="21"/>
    </row>
    <row r="573" spans="2:16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82"/>
      <c r="P573" s="21"/>
    </row>
    <row r="574" spans="2:16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82"/>
      <c r="P574" s="21"/>
    </row>
    <row r="575" spans="2:16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82"/>
      <c r="P575" s="21"/>
    </row>
    <row r="576" spans="2:16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82"/>
      <c r="P576" s="21"/>
    </row>
    <row r="577" spans="2:16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82"/>
      <c r="P577" s="21"/>
    </row>
    <row r="578" spans="2:16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82"/>
      <c r="P578" s="21"/>
    </row>
    <row r="579" spans="2:16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82"/>
      <c r="P579" s="21"/>
    </row>
    <row r="580" spans="2:16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82"/>
      <c r="P580" s="21"/>
    </row>
    <row r="581" spans="2:16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82"/>
      <c r="P581" s="21"/>
    </row>
    <row r="582" spans="2:16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82"/>
      <c r="P582" s="21"/>
    </row>
    <row r="583" spans="2:16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82"/>
      <c r="P583" s="21"/>
    </row>
    <row r="584" spans="2:16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82"/>
      <c r="P584" s="21"/>
    </row>
    <row r="585" spans="2:16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82"/>
      <c r="P585" s="21"/>
    </row>
    <row r="586" spans="2:16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82"/>
      <c r="P586" s="21"/>
    </row>
    <row r="587" spans="2:16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82"/>
      <c r="P587" s="21"/>
    </row>
    <row r="588" spans="2:14" ht="15">
      <c r="B588" s="1"/>
      <c r="C588" s="1"/>
      <c r="D588" s="1"/>
      <c r="E588" s="1"/>
      <c r="F588" s="1"/>
      <c r="G588" s="1"/>
      <c r="N588" s="1"/>
    </row>
    <row r="589" spans="2:14" ht="15">
      <c r="B589" s="1"/>
      <c r="C589" s="1"/>
      <c r="D589" s="1"/>
      <c r="E589" s="1"/>
      <c r="F589" s="1"/>
      <c r="G589" s="1"/>
      <c r="N589" s="1"/>
    </row>
    <row r="590" spans="2:14" ht="15">
      <c r="B590" s="1"/>
      <c r="C590" s="1"/>
      <c r="D590" s="1"/>
      <c r="E590" s="1"/>
      <c r="F590" s="1"/>
      <c r="G590" s="1"/>
      <c r="N590" s="1"/>
    </row>
    <row r="591" ht="15">
      <c r="N591" s="1"/>
    </row>
    <row r="592" ht="15">
      <c r="N592" s="1"/>
    </row>
    <row r="593" ht="15">
      <c r="N593" s="1"/>
    </row>
    <row r="594" ht="15">
      <c r="N594" s="1"/>
    </row>
  </sheetData>
  <sheetProtection/>
  <mergeCells count="2">
    <mergeCell ref="I101:J101"/>
    <mergeCell ref="A5:Q5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57"/>
  <sheetViews>
    <sheetView zoomScaleSheetLayoutView="75" zoomScalePageLayoutView="0" workbookViewId="0" topLeftCell="A583">
      <selection activeCell="AO590" sqref="AO590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hidden="1" customWidth="1"/>
    <col min="15" max="15" width="0" style="1" hidden="1" customWidth="1"/>
    <col min="16" max="16" width="8.8515625" style="20" hidden="1" customWidth="1"/>
    <col min="17" max="17" width="8.8515625" style="1" hidden="1" customWidth="1"/>
    <col min="18" max="18" width="18.7109375" style="241" customWidth="1"/>
    <col min="19" max="19" width="18.7109375" style="411" customWidth="1"/>
    <col min="20" max="20" width="18.7109375" style="356" customWidth="1"/>
    <col min="21" max="21" width="7.8515625" style="1" hidden="1" customWidth="1"/>
    <col min="22" max="22" width="7.28125" style="1" hidden="1" customWidth="1"/>
    <col min="23" max="23" width="7.7109375" style="1" hidden="1" customWidth="1"/>
    <col min="24" max="24" width="10.00390625" style="322" hidden="1" customWidth="1"/>
    <col min="25" max="38" width="0" style="1" hidden="1" customWidth="1"/>
    <col min="39" max="16384" width="9.140625" style="1" customWidth="1"/>
  </cols>
  <sheetData>
    <row r="1" spans="1:21" ht="15.75">
      <c r="A1" s="362"/>
      <c r="H1" s="126"/>
      <c r="I1" s="126"/>
      <c r="J1" s="126"/>
      <c r="K1" s="126"/>
      <c r="L1" s="106" t="s">
        <v>459</v>
      </c>
      <c r="M1" s="126"/>
      <c r="N1" s="126"/>
      <c r="O1" s="126"/>
      <c r="P1" s="126"/>
      <c r="Q1" s="126"/>
      <c r="R1" s="126"/>
      <c r="S1" s="410"/>
      <c r="T1" s="336"/>
      <c r="U1" s="363"/>
    </row>
    <row r="2" spans="1:21" ht="15.75">
      <c r="A2" s="241" t="s">
        <v>695</v>
      </c>
      <c r="B2" s="86"/>
      <c r="C2" s="241"/>
      <c r="D2" s="86"/>
      <c r="E2" s="86"/>
      <c r="F2" s="86"/>
      <c r="H2" s="126"/>
      <c r="I2" s="126"/>
      <c r="J2" s="126"/>
      <c r="K2" s="126"/>
      <c r="L2" s="106"/>
      <c r="M2" s="126"/>
      <c r="N2" s="126"/>
      <c r="O2" s="126"/>
      <c r="P2" s="126"/>
      <c r="Q2" s="126"/>
      <c r="R2" s="126"/>
      <c r="S2" s="410"/>
      <c r="T2" s="336"/>
      <c r="U2" s="363"/>
    </row>
    <row r="3" spans="1:21" ht="15.75">
      <c r="A3" s="86"/>
      <c r="B3" s="86"/>
      <c r="C3" s="86"/>
      <c r="D3" s="86"/>
      <c r="E3" s="86"/>
      <c r="F3" s="8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410"/>
      <c r="T3" s="336"/>
      <c r="U3" s="363"/>
    </row>
    <row r="4" spans="1:21" ht="15">
      <c r="A4" s="86" t="s">
        <v>702</v>
      </c>
      <c r="B4" s="86"/>
      <c r="C4" s="86"/>
      <c r="D4" s="86"/>
      <c r="E4" s="86"/>
      <c r="F4" s="86"/>
      <c r="L4" s="126"/>
      <c r="R4" s="117"/>
      <c r="T4" s="366"/>
      <c r="U4" s="364"/>
    </row>
    <row r="5" spans="1:6" ht="14.25">
      <c r="A5" s="86" t="s">
        <v>696</v>
      </c>
      <c r="B5" s="86"/>
      <c r="C5" s="86"/>
      <c r="D5" s="86"/>
      <c r="E5" s="86"/>
      <c r="F5" s="86"/>
    </row>
    <row r="6" spans="1:24" ht="12.75">
      <c r="A6" s="3" t="s">
        <v>75</v>
      </c>
      <c r="B6" s="3"/>
      <c r="C6" s="3" t="s">
        <v>76</v>
      </c>
      <c r="D6" s="3"/>
      <c r="E6" s="3"/>
      <c r="F6" s="3"/>
      <c r="G6" s="3"/>
      <c r="H6" s="3"/>
      <c r="I6" s="3" t="s">
        <v>77</v>
      </c>
      <c r="J6" s="3"/>
      <c r="K6" s="3"/>
      <c r="L6" s="3"/>
      <c r="M6" s="10" t="s">
        <v>3</v>
      </c>
      <c r="N6" s="12" t="s">
        <v>3</v>
      </c>
      <c r="O6" s="12" t="s">
        <v>78</v>
      </c>
      <c r="P6" s="12" t="s">
        <v>501</v>
      </c>
      <c r="Q6" s="12" t="s">
        <v>5</v>
      </c>
      <c r="R6" s="482" t="s">
        <v>599</v>
      </c>
      <c r="S6" s="511" t="s">
        <v>676</v>
      </c>
      <c r="T6" s="367" t="s">
        <v>600</v>
      </c>
      <c r="U6" s="10"/>
      <c r="V6" s="10"/>
      <c r="W6" s="10"/>
      <c r="X6" s="322" t="s">
        <v>603</v>
      </c>
    </row>
    <row r="7" spans="1:23" ht="14.25">
      <c r="A7" s="3" t="s">
        <v>80</v>
      </c>
      <c r="B7" s="3"/>
      <c r="C7" s="3" t="s">
        <v>81</v>
      </c>
      <c r="D7" s="3"/>
      <c r="E7" s="3"/>
      <c r="F7" s="3"/>
      <c r="G7" s="3"/>
      <c r="H7" s="3"/>
      <c r="I7" s="3"/>
      <c r="J7" s="3"/>
      <c r="K7" s="3"/>
      <c r="L7" s="3"/>
      <c r="M7" s="10">
        <v>2009</v>
      </c>
      <c r="N7" s="10">
        <v>2011</v>
      </c>
      <c r="O7" s="10">
        <v>2012</v>
      </c>
      <c r="P7" s="10">
        <v>2012</v>
      </c>
      <c r="Q7" s="10">
        <v>2013</v>
      </c>
      <c r="R7" s="242"/>
      <c r="S7" s="412"/>
      <c r="T7" s="331"/>
      <c r="U7" s="13"/>
      <c r="V7" s="14"/>
      <c r="W7" s="13"/>
    </row>
    <row r="8" spans="1:23" ht="14.25">
      <c r="A8" s="3" t="s">
        <v>85</v>
      </c>
      <c r="B8" s="3"/>
      <c r="C8" s="3"/>
      <c r="D8" s="3"/>
      <c r="E8" s="3"/>
      <c r="F8" s="3"/>
      <c r="G8" s="3"/>
      <c r="H8" s="3"/>
      <c r="I8" s="3" t="s">
        <v>123</v>
      </c>
      <c r="J8" s="3"/>
      <c r="K8" s="3" t="s">
        <v>125</v>
      </c>
      <c r="L8" s="3"/>
      <c r="M8" s="10"/>
      <c r="N8" s="10"/>
      <c r="O8" s="10"/>
      <c r="P8" s="127"/>
      <c r="Q8" s="10"/>
      <c r="R8" s="242"/>
      <c r="S8" s="412"/>
      <c r="T8" s="331"/>
      <c r="U8" s="10"/>
      <c r="V8" s="10"/>
      <c r="W8" s="10"/>
    </row>
    <row r="9" spans="1:23" ht="14.25">
      <c r="A9" s="3" t="s">
        <v>86</v>
      </c>
      <c r="B9" s="3"/>
      <c r="C9" s="3"/>
      <c r="D9" s="3"/>
      <c r="E9" s="3"/>
      <c r="F9" s="3"/>
      <c r="G9" s="3"/>
      <c r="H9" s="3"/>
      <c r="I9" s="3" t="s">
        <v>124</v>
      </c>
      <c r="J9" s="3" t="s">
        <v>87</v>
      </c>
      <c r="K9" s="3" t="s">
        <v>126</v>
      </c>
      <c r="L9" s="3"/>
      <c r="M9" s="10">
        <v>1</v>
      </c>
      <c r="N9" s="10"/>
      <c r="O9" s="10"/>
      <c r="P9" s="127"/>
      <c r="Q9" s="11"/>
      <c r="R9" s="242"/>
      <c r="S9" s="413"/>
      <c r="T9" s="331"/>
      <c r="U9" s="10"/>
      <c r="V9" s="10"/>
      <c r="W9" s="10"/>
    </row>
    <row r="10" spans="1:23" ht="14.25">
      <c r="A10" s="4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/>
      <c r="J10" s="4" t="s">
        <v>88</v>
      </c>
      <c r="K10" s="4"/>
      <c r="L10" s="4"/>
      <c r="M10" s="4"/>
      <c r="N10" s="4"/>
      <c r="O10" s="4"/>
      <c r="P10" s="128"/>
      <c r="Q10" s="4"/>
      <c r="R10" s="243"/>
      <c r="S10" s="414"/>
      <c r="T10" s="353"/>
      <c r="U10" s="4"/>
      <c r="V10" s="4"/>
      <c r="W10" s="4"/>
    </row>
    <row r="11" spans="10:23" ht="14.25">
      <c r="J11" s="129" t="s">
        <v>286</v>
      </c>
      <c r="K11" s="129" t="s">
        <v>285</v>
      </c>
      <c r="L11" s="19"/>
      <c r="M11" s="22"/>
      <c r="N11" s="19"/>
      <c r="O11" s="19"/>
      <c r="P11" s="129"/>
      <c r="Q11" s="19"/>
      <c r="R11" s="244"/>
      <c r="S11" s="415"/>
      <c r="T11" s="368"/>
      <c r="U11" s="19"/>
      <c r="V11" s="19"/>
      <c r="W11" s="19"/>
    </row>
    <row r="12" spans="10:23" ht="14.25">
      <c r="J12" s="130" t="s">
        <v>200</v>
      </c>
      <c r="K12" s="9" t="s">
        <v>201</v>
      </c>
      <c r="L12" s="9"/>
      <c r="M12" s="18"/>
      <c r="N12" s="9"/>
      <c r="O12" s="9"/>
      <c r="P12" s="130"/>
      <c r="Q12" s="9"/>
      <c r="R12" s="245"/>
      <c r="S12" s="416"/>
      <c r="T12" s="369"/>
      <c r="U12" s="9"/>
      <c r="V12" s="9"/>
      <c r="W12" s="9"/>
    </row>
    <row r="13" spans="9:16" ht="14.25">
      <c r="I13" s="1">
        <v>100</v>
      </c>
      <c r="J13" s="1" t="s">
        <v>202</v>
      </c>
      <c r="K13" s="1" t="s">
        <v>107</v>
      </c>
      <c r="M13" s="15"/>
      <c r="P13" s="131"/>
    </row>
    <row r="14" spans="1:23" ht="14.25">
      <c r="A14" s="7" t="s">
        <v>386</v>
      </c>
      <c r="B14" s="7"/>
      <c r="C14" s="7"/>
      <c r="D14" s="7"/>
      <c r="E14" s="7"/>
      <c r="F14" s="7"/>
      <c r="G14" s="7"/>
      <c r="H14" s="7"/>
      <c r="I14" s="7"/>
      <c r="J14" s="132" t="s">
        <v>132</v>
      </c>
      <c r="K14" s="132" t="s">
        <v>130</v>
      </c>
      <c r="L14" s="132"/>
      <c r="M14" s="16"/>
      <c r="N14" s="7"/>
      <c r="O14" s="7"/>
      <c r="P14" s="133"/>
      <c r="Q14" s="7"/>
      <c r="R14" s="246"/>
      <c r="S14" s="417"/>
      <c r="T14" s="370"/>
      <c r="U14" s="7"/>
      <c r="V14" s="7"/>
      <c r="W14" s="7"/>
    </row>
    <row r="15" spans="1:23" ht="14.25">
      <c r="A15" s="7"/>
      <c r="B15" s="7"/>
      <c r="C15" s="7"/>
      <c r="D15" s="7"/>
      <c r="E15" s="7"/>
      <c r="F15" s="7"/>
      <c r="G15" s="7"/>
      <c r="H15" s="7"/>
      <c r="I15" s="7"/>
      <c r="J15" s="132" t="s">
        <v>133</v>
      </c>
      <c r="K15" s="132" t="s">
        <v>131</v>
      </c>
      <c r="L15" s="132"/>
      <c r="M15" s="16"/>
      <c r="N15" s="7"/>
      <c r="O15" s="7"/>
      <c r="P15" s="133"/>
      <c r="Q15" s="7"/>
      <c r="R15" s="246"/>
      <c r="S15" s="417"/>
      <c r="T15" s="370"/>
      <c r="U15" s="7"/>
      <c r="V15" s="7"/>
      <c r="W15" s="7"/>
    </row>
    <row r="16" spans="1:23" ht="14.25">
      <c r="A16" s="8" t="s">
        <v>406</v>
      </c>
      <c r="B16" s="8"/>
      <c r="C16" s="8"/>
      <c r="D16" s="8"/>
      <c r="E16" s="8"/>
      <c r="F16" s="8"/>
      <c r="G16" s="8"/>
      <c r="H16" s="8"/>
      <c r="I16" s="8">
        <v>111</v>
      </c>
      <c r="J16" s="8" t="s">
        <v>135</v>
      </c>
      <c r="K16" s="8" t="s">
        <v>134</v>
      </c>
      <c r="L16" s="8"/>
      <c r="M16" s="17"/>
      <c r="N16" s="17"/>
      <c r="O16" s="8"/>
      <c r="P16" s="134"/>
      <c r="Q16" s="8"/>
      <c r="R16" s="247"/>
      <c r="S16" s="418"/>
      <c r="T16" s="371"/>
      <c r="U16" s="8"/>
      <c r="V16" s="8"/>
      <c r="W16" s="8"/>
    </row>
    <row r="17" spans="1:23" ht="15">
      <c r="A17" s="20" t="s">
        <v>406</v>
      </c>
      <c r="I17" s="1">
        <v>111</v>
      </c>
      <c r="J17" s="71">
        <v>3</v>
      </c>
      <c r="K17" s="71" t="s">
        <v>8</v>
      </c>
      <c r="L17" s="71"/>
      <c r="M17" s="84">
        <f aca="true" t="shared" si="0" ref="M17:R17">M18</f>
        <v>323920</v>
      </c>
      <c r="N17" s="84">
        <f t="shared" si="0"/>
        <v>257504</v>
      </c>
      <c r="O17" s="84">
        <f t="shared" si="0"/>
        <v>202000</v>
      </c>
      <c r="P17" s="83">
        <f>P18</f>
        <v>373214</v>
      </c>
      <c r="Q17" s="135">
        <f t="shared" si="0"/>
        <v>217000</v>
      </c>
      <c r="R17" s="248">
        <f t="shared" si="0"/>
        <v>380000</v>
      </c>
      <c r="S17" s="419">
        <f>S18+S28</f>
        <v>244084.03999999998</v>
      </c>
      <c r="T17" s="339">
        <f aca="true" t="shared" si="1" ref="T17:T30">S17/R17</f>
        <v>0.6423264210526315</v>
      </c>
      <c r="U17" s="137">
        <f aca="true" t="shared" si="2" ref="U17:W18">P17/O17*100</f>
        <v>184.75940594059406</v>
      </c>
      <c r="V17" s="137">
        <f t="shared" si="2"/>
        <v>58.143585181692</v>
      </c>
      <c r="W17" s="137">
        <f t="shared" si="2"/>
        <v>175.1152073732719</v>
      </c>
    </row>
    <row r="18" spans="1:27" ht="14.25">
      <c r="A18" s="20" t="s">
        <v>406</v>
      </c>
      <c r="I18" s="1">
        <v>111</v>
      </c>
      <c r="J18" s="24">
        <v>32</v>
      </c>
      <c r="K18" s="31" t="s">
        <v>40</v>
      </c>
      <c r="L18" s="75"/>
      <c r="M18" s="25">
        <f>M19+M20+M26</f>
        <v>323920</v>
      </c>
      <c r="N18" s="25">
        <f>N19+N20+N26+N21+N22+N27+N25</f>
        <v>257504</v>
      </c>
      <c r="O18" s="25">
        <f>O19+O20+O26+O27</f>
        <v>202000</v>
      </c>
      <c r="P18" s="29">
        <f>P19+P20+P26+P21+P22+P27+P25+P23+P24</f>
        <v>373214</v>
      </c>
      <c r="Q18" s="29">
        <f>Q19+Q20+Q26+Q21+Q22+Q27+Q25+Q23+Q24</f>
        <v>217000</v>
      </c>
      <c r="R18" s="107">
        <f>R19+R20+R26+R21+R22+R27+R25</f>
        <v>380000</v>
      </c>
      <c r="S18" s="420">
        <f>S19+S20+S26+S21+S22+S27+S25</f>
        <v>244084.03999999998</v>
      </c>
      <c r="T18" s="340">
        <f t="shared" si="1"/>
        <v>0.6423264210526315</v>
      </c>
      <c r="U18" s="137">
        <f t="shared" si="2"/>
        <v>184.75940594059406</v>
      </c>
      <c r="V18" s="137">
        <f t="shared" si="2"/>
        <v>58.143585181692</v>
      </c>
      <c r="W18" s="137">
        <f t="shared" si="2"/>
        <v>175.1152073732719</v>
      </c>
      <c r="AA18" s="1">
        <v>105000</v>
      </c>
    </row>
    <row r="19" spans="1:27" ht="14.25">
      <c r="A19" s="20" t="s">
        <v>406</v>
      </c>
      <c r="C19" s="1">
        <v>2</v>
      </c>
      <c r="D19" s="1">
        <v>3</v>
      </c>
      <c r="E19" s="1">
        <v>4</v>
      </c>
      <c r="I19" s="1">
        <v>111</v>
      </c>
      <c r="J19" s="24">
        <v>3233</v>
      </c>
      <c r="K19" s="24" t="s">
        <v>209</v>
      </c>
      <c r="L19" s="24"/>
      <c r="M19" s="25">
        <v>17836</v>
      </c>
      <c r="N19" s="25">
        <v>27132</v>
      </c>
      <c r="O19" s="25">
        <v>27000</v>
      </c>
      <c r="P19" s="29">
        <v>40000</v>
      </c>
      <c r="Q19" s="139">
        <v>27000</v>
      </c>
      <c r="R19" s="248">
        <v>30000</v>
      </c>
      <c r="S19" s="420">
        <v>17587.25</v>
      </c>
      <c r="T19" s="340">
        <f t="shared" si="1"/>
        <v>0.5862416666666667</v>
      </c>
      <c r="U19" s="139">
        <v>24000</v>
      </c>
      <c r="V19" s="139">
        <v>24000</v>
      </c>
      <c r="W19" s="139">
        <v>24000</v>
      </c>
      <c r="X19" s="322">
        <v>17937.25</v>
      </c>
      <c r="AA19" s="1">
        <v>26000</v>
      </c>
    </row>
    <row r="20" spans="1:24" ht="14.25">
      <c r="A20" s="20" t="s">
        <v>406</v>
      </c>
      <c r="E20" s="1">
        <v>4</v>
      </c>
      <c r="I20" s="1">
        <v>111</v>
      </c>
      <c r="J20" s="24">
        <v>3291</v>
      </c>
      <c r="K20" s="24" t="s">
        <v>210</v>
      </c>
      <c r="L20" s="24"/>
      <c r="M20" s="25">
        <v>256959</v>
      </c>
      <c r="N20" s="25">
        <v>147172</v>
      </c>
      <c r="O20" s="25">
        <v>150000</v>
      </c>
      <c r="P20" s="29">
        <v>160500</v>
      </c>
      <c r="Q20" s="139">
        <v>150000</v>
      </c>
      <c r="R20" s="248">
        <v>160000</v>
      </c>
      <c r="S20" s="420">
        <v>58543.68</v>
      </c>
      <c r="T20" s="340">
        <f t="shared" si="1"/>
        <v>0.365898</v>
      </c>
      <c r="U20" s="137">
        <f>P20/O20*100</f>
        <v>107</v>
      </c>
      <c r="V20" s="137">
        <f>Q20/P20*100</f>
        <v>93.45794392523365</v>
      </c>
      <c r="W20" s="137">
        <f>R20/Q20*100</f>
        <v>106.66666666666667</v>
      </c>
      <c r="X20" s="322">
        <v>57388.48</v>
      </c>
    </row>
    <row r="21" spans="1:24" ht="14.25">
      <c r="A21" s="20" t="s">
        <v>406</v>
      </c>
      <c r="I21" s="1">
        <v>111</v>
      </c>
      <c r="J21" s="43">
        <v>3291</v>
      </c>
      <c r="K21" s="43" t="s">
        <v>540</v>
      </c>
      <c r="L21" s="43"/>
      <c r="M21" s="44"/>
      <c r="N21" s="44">
        <v>0</v>
      </c>
      <c r="O21" s="44">
        <v>0</v>
      </c>
      <c r="P21" s="79">
        <v>107471</v>
      </c>
      <c r="Q21" s="139">
        <v>0</v>
      </c>
      <c r="R21" s="249">
        <v>150000</v>
      </c>
      <c r="S21" s="420">
        <v>133599.11</v>
      </c>
      <c r="T21" s="340">
        <f t="shared" si="1"/>
        <v>0.8906607333333333</v>
      </c>
      <c r="U21" s="137"/>
      <c r="V21" s="137"/>
      <c r="W21" s="137"/>
      <c r="X21" s="322">
        <v>144296.97</v>
      </c>
    </row>
    <row r="22" spans="1:23" ht="14.25">
      <c r="A22" s="20" t="s">
        <v>406</v>
      </c>
      <c r="I22" s="1">
        <v>111</v>
      </c>
      <c r="J22" s="43">
        <v>3291</v>
      </c>
      <c r="K22" s="43" t="s">
        <v>579</v>
      </c>
      <c r="L22" s="43"/>
      <c r="M22" s="44"/>
      <c r="N22" s="44">
        <v>0</v>
      </c>
      <c r="O22" s="44">
        <v>0</v>
      </c>
      <c r="P22" s="79">
        <v>4938</v>
      </c>
      <c r="Q22" s="139">
        <v>0</v>
      </c>
      <c r="R22" s="249">
        <v>0</v>
      </c>
      <c r="S22" s="420">
        <v>0</v>
      </c>
      <c r="T22" s="340" t="e">
        <f t="shared" si="1"/>
        <v>#DIV/0!</v>
      </c>
      <c r="U22" s="137"/>
      <c r="V22" s="137"/>
      <c r="W22" s="137"/>
    </row>
    <row r="23" spans="1:23" ht="14.25" hidden="1">
      <c r="A23" s="20"/>
      <c r="J23" s="43">
        <v>3291</v>
      </c>
      <c r="K23" s="43" t="s">
        <v>580</v>
      </c>
      <c r="L23" s="43"/>
      <c r="M23" s="44"/>
      <c r="N23" s="44">
        <v>0</v>
      </c>
      <c r="O23" s="44">
        <v>0</v>
      </c>
      <c r="P23" s="79">
        <v>23762</v>
      </c>
      <c r="Q23" s="139">
        <v>0</v>
      </c>
      <c r="R23" s="249"/>
      <c r="S23" s="420"/>
      <c r="T23" s="340" t="e">
        <f t="shared" si="1"/>
        <v>#DIV/0!</v>
      </c>
      <c r="U23" s="137"/>
      <c r="V23" s="137"/>
      <c r="W23" s="137"/>
    </row>
    <row r="24" spans="1:23" ht="14.25" hidden="1">
      <c r="A24" s="20"/>
      <c r="J24" s="43">
        <v>3291</v>
      </c>
      <c r="K24" s="43" t="s">
        <v>581</v>
      </c>
      <c r="L24" s="43"/>
      <c r="M24" s="44"/>
      <c r="N24" s="44">
        <v>0</v>
      </c>
      <c r="O24" s="44">
        <v>0</v>
      </c>
      <c r="P24" s="79">
        <v>6543</v>
      </c>
      <c r="Q24" s="139">
        <v>0</v>
      </c>
      <c r="R24" s="249"/>
      <c r="S24" s="420"/>
      <c r="T24" s="340" t="e">
        <f t="shared" si="1"/>
        <v>#DIV/0!</v>
      </c>
      <c r="U24" s="137"/>
      <c r="V24" s="137"/>
      <c r="W24" s="137"/>
    </row>
    <row r="25" spans="1:24" ht="14.25">
      <c r="A25" s="20" t="s">
        <v>406</v>
      </c>
      <c r="E25" s="1">
        <v>4</v>
      </c>
      <c r="I25" s="1">
        <v>111</v>
      </c>
      <c r="J25" s="43">
        <v>3291</v>
      </c>
      <c r="K25" s="43" t="s">
        <v>601</v>
      </c>
      <c r="L25" s="43"/>
      <c r="M25" s="44"/>
      <c r="N25" s="44">
        <v>36999</v>
      </c>
      <c r="O25" s="44">
        <v>0</v>
      </c>
      <c r="P25" s="79">
        <v>0</v>
      </c>
      <c r="Q25" s="139">
        <v>0</v>
      </c>
      <c r="R25" s="249">
        <v>0</v>
      </c>
      <c r="S25" s="420">
        <v>31609</v>
      </c>
      <c r="T25" s="340" t="e">
        <f t="shared" si="1"/>
        <v>#DIV/0!</v>
      </c>
      <c r="U25" s="137"/>
      <c r="V25" s="137"/>
      <c r="W25" s="137"/>
      <c r="X25" s="322">
        <v>32764.73</v>
      </c>
    </row>
    <row r="26" spans="1:24" ht="14.25">
      <c r="A26" s="20" t="s">
        <v>406</v>
      </c>
      <c r="E26" s="1">
        <v>4</v>
      </c>
      <c r="I26" s="1">
        <v>111</v>
      </c>
      <c r="J26" s="24">
        <v>3293</v>
      </c>
      <c r="K26" s="24" t="s">
        <v>212</v>
      </c>
      <c r="L26" s="24"/>
      <c r="M26" s="25">
        <v>49125</v>
      </c>
      <c r="N26" s="25">
        <v>38605</v>
      </c>
      <c r="O26" s="25">
        <v>20000</v>
      </c>
      <c r="P26" s="29">
        <v>25000</v>
      </c>
      <c r="Q26" s="139">
        <v>32000</v>
      </c>
      <c r="R26" s="107">
        <v>32000</v>
      </c>
      <c r="S26" s="420">
        <v>2745</v>
      </c>
      <c r="T26" s="340">
        <f t="shared" si="1"/>
        <v>0.08578125</v>
      </c>
      <c r="U26" s="137">
        <f>P26/O26*100</f>
        <v>125</v>
      </c>
      <c r="V26" s="137">
        <f>Q26/P26*100</f>
        <v>128</v>
      </c>
      <c r="W26" s="137">
        <f>R26/Q26*100</f>
        <v>100</v>
      </c>
      <c r="X26" s="322">
        <v>2745</v>
      </c>
    </row>
    <row r="27" spans="1:23" ht="14.25">
      <c r="A27" s="20" t="s">
        <v>406</v>
      </c>
      <c r="E27" s="1">
        <v>4</v>
      </c>
      <c r="I27" s="1">
        <v>111</v>
      </c>
      <c r="J27" s="24">
        <v>3299</v>
      </c>
      <c r="K27" s="31" t="s">
        <v>465</v>
      </c>
      <c r="L27" s="30"/>
      <c r="M27" s="25"/>
      <c r="N27" s="25">
        <v>7596</v>
      </c>
      <c r="O27" s="25">
        <v>5000</v>
      </c>
      <c r="P27" s="29">
        <v>5000</v>
      </c>
      <c r="Q27" s="139">
        <v>8000</v>
      </c>
      <c r="R27" s="107">
        <v>8000</v>
      </c>
      <c r="S27" s="420">
        <v>0</v>
      </c>
      <c r="T27" s="340">
        <f t="shared" si="1"/>
        <v>0</v>
      </c>
      <c r="U27" s="141"/>
      <c r="V27" s="141"/>
      <c r="W27" s="141"/>
    </row>
    <row r="28" spans="1:23" ht="15">
      <c r="A28" s="20" t="s">
        <v>406</v>
      </c>
      <c r="I28" s="1">
        <v>111</v>
      </c>
      <c r="J28" s="488">
        <v>38</v>
      </c>
      <c r="K28" s="489" t="s">
        <v>52</v>
      </c>
      <c r="L28" s="490"/>
      <c r="M28" s="491"/>
      <c r="N28" s="491"/>
      <c r="O28" s="491"/>
      <c r="P28" s="492"/>
      <c r="Q28" s="493"/>
      <c r="R28" s="494">
        <f>R29</f>
        <v>0</v>
      </c>
      <c r="S28" s="495">
        <f>S29</f>
        <v>0</v>
      </c>
      <c r="T28" s="340" t="e">
        <f t="shared" si="1"/>
        <v>#DIV/0!</v>
      </c>
      <c r="U28" s="141"/>
      <c r="V28" s="141"/>
      <c r="W28" s="141"/>
    </row>
    <row r="29" spans="1:23" ht="15" thickBot="1">
      <c r="A29" s="20" t="s">
        <v>406</v>
      </c>
      <c r="C29" s="1">
        <v>2</v>
      </c>
      <c r="I29" s="1">
        <v>111</v>
      </c>
      <c r="J29" s="46">
        <v>3811</v>
      </c>
      <c r="K29" s="48" t="s">
        <v>675</v>
      </c>
      <c r="L29" s="49"/>
      <c r="M29" s="47"/>
      <c r="N29" s="47"/>
      <c r="O29" s="47"/>
      <c r="P29" s="80"/>
      <c r="Q29" s="140"/>
      <c r="R29" s="250">
        <v>0</v>
      </c>
      <c r="S29" s="421">
        <v>0</v>
      </c>
      <c r="T29" s="340" t="e">
        <f t="shared" si="1"/>
        <v>#DIV/0!</v>
      </c>
      <c r="U29" s="141"/>
      <c r="V29" s="141"/>
      <c r="W29" s="141"/>
    </row>
    <row r="30" spans="10:23" ht="15">
      <c r="J30" s="51"/>
      <c r="K30" s="142" t="s">
        <v>316</v>
      </c>
      <c r="L30" s="142"/>
      <c r="M30" s="143">
        <f aca="true" t="shared" si="3" ref="M30:S30">M17</f>
        <v>323920</v>
      </c>
      <c r="N30" s="143">
        <f t="shared" si="3"/>
        <v>257504</v>
      </c>
      <c r="O30" s="143">
        <f t="shared" si="3"/>
        <v>202000</v>
      </c>
      <c r="P30" s="143">
        <f t="shared" si="3"/>
        <v>373214</v>
      </c>
      <c r="Q30" s="144">
        <f t="shared" si="3"/>
        <v>217000</v>
      </c>
      <c r="R30" s="251">
        <f t="shared" si="3"/>
        <v>380000</v>
      </c>
      <c r="S30" s="422">
        <f t="shared" si="3"/>
        <v>244084.03999999998</v>
      </c>
      <c r="T30" s="373">
        <f t="shared" si="1"/>
        <v>0.6423264210526315</v>
      </c>
      <c r="U30" s="145"/>
      <c r="V30" s="145"/>
      <c r="W30" s="145"/>
    </row>
    <row r="31" spans="10:23" ht="14.25">
      <c r="J31" s="35"/>
      <c r="K31" s="146"/>
      <c r="L31" s="146"/>
      <c r="M31" s="116"/>
      <c r="N31" s="116"/>
      <c r="O31" s="116"/>
      <c r="P31" s="116"/>
      <c r="Q31" s="147"/>
      <c r="R31" s="252"/>
      <c r="S31" s="423"/>
      <c r="T31" s="342"/>
      <c r="U31" s="148"/>
      <c r="V31" s="148"/>
      <c r="W31" s="148"/>
    </row>
    <row r="32" spans="1:23" ht="15">
      <c r="A32" s="8" t="s">
        <v>407</v>
      </c>
      <c r="B32" s="8"/>
      <c r="C32" s="8"/>
      <c r="D32" s="8"/>
      <c r="E32" s="8"/>
      <c r="F32" s="8"/>
      <c r="G32" s="8"/>
      <c r="H32" s="8"/>
      <c r="I32" s="8"/>
      <c r="J32" s="8" t="s">
        <v>137</v>
      </c>
      <c r="K32" s="8" t="s">
        <v>136</v>
      </c>
      <c r="L32" s="8"/>
      <c r="M32" s="17"/>
      <c r="N32" s="17"/>
      <c r="O32" s="17"/>
      <c r="P32" s="149"/>
      <c r="Q32" s="150"/>
      <c r="R32" s="253"/>
      <c r="S32" s="424"/>
      <c r="T32" s="374"/>
      <c r="U32" s="151"/>
      <c r="V32" s="151"/>
      <c r="W32" s="151"/>
    </row>
    <row r="33" spans="1:23" ht="15">
      <c r="A33" s="20" t="s">
        <v>407</v>
      </c>
      <c r="I33" s="1">
        <v>111</v>
      </c>
      <c r="J33" s="71">
        <v>3</v>
      </c>
      <c r="K33" s="71" t="s">
        <v>8</v>
      </c>
      <c r="L33" s="71"/>
      <c r="M33" s="84">
        <f aca="true" t="shared" si="4" ref="M33:S34">M34</f>
        <v>0</v>
      </c>
      <c r="N33" s="84">
        <f t="shared" si="4"/>
        <v>29405</v>
      </c>
      <c r="O33" s="84">
        <f t="shared" si="4"/>
        <v>10000</v>
      </c>
      <c r="P33" s="83">
        <f t="shared" si="4"/>
        <v>12000</v>
      </c>
      <c r="Q33" s="135">
        <f t="shared" si="4"/>
        <v>15000</v>
      </c>
      <c r="R33" s="107">
        <f t="shared" si="4"/>
        <v>60000</v>
      </c>
      <c r="S33" s="419">
        <f t="shared" si="4"/>
        <v>2300.26</v>
      </c>
      <c r="T33" s="339">
        <f>S33/R33</f>
        <v>0.03833766666666667</v>
      </c>
      <c r="U33" s="137">
        <f aca="true" t="shared" si="5" ref="U33:W35">P33/O33*100</f>
        <v>120</v>
      </c>
      <c r="V33" s="137">
        <f t="shared" si="5"/>
        <v>125</v>
      </c>
      <c r="W33" s="137">
        <f t="shared" si="5"/>
        <v>400</v>
      </c>
    </row>
    <row r="34" spans="1:24" ht="14.25">
      <c r="A34" s="20" t="s">
        <v>407</v>
      </c>
      <c r="I34" s="1">
        <v>111</v>
      </c>
      <c r="J34" s="24">
        <v>32</v>
      </c>
      <c r="K34" s="31" t="s">
        <v>40</v>
      </c>
      <c r="L34" s="114"/>
      <c r="M34" s="25">
        <f t="shared" si="4"/>
        <v>0</v>
      </c>
      <c r="N34" s="25">
        <f t="shared" si="4"/>
        <v>29405</v>
      </c>
      <c r="O34" s="25">
        <f t="shared" si="4"/>
        <v>10000</v>
      </c>
      <c r="P34" s="29">
        <f t="shared" si="4"/>
        <v>12000</v>
      </c>
      <c r="Q34" s="139">
        <f t="shared" si="4"/>
        <v>15000</v>
      </c>
      <c r="R34" s="107">
        <f t="shared" si="4"/>
        <v>60000</v>
      </c>
      <c r="S34" s="420">
        <f t="shared" si="4"/>
        <v>2300.26</v>
      </c>
      <c r="T34" s="340">
        <f>S34/R34</f>
        <v>0.03833766666666667</v>
      </c>
      <c r="U34" s="137">
        <f t="shared" si="5"/>
        <v>120</v>
      </c>
      <c r="V34" s="137">
        <f t="shared" si="5"/>
        <v>125</v>
      </c>
      <c r="W34" s="137">
        <f t="shared" si="5"/>
        <v>400</v>
      </c>
      <c r="X34" s="322">
        <v>2300.26</v>
      </c>
    </row>
    <row r="35" spans="1:26" ht="15" thickBot="1">
      <c r="A35" s="20" t="s">
        <v>407</v>
      </c>
      <c r="E35" s="1">
        <v>4</v>
      </c>
      <c r="I35" s="1">
        <v>111</v>
      </c>
      <c r="J35" s="46">
        <v>3291</v>
      </c>
      <c r="K35" s="46" t="s">
        <v>334</v>
      </c>
      <c r="L35" s="46"/>
      <c r="M35" s="47">
        <v>0</v>
      </c>
      <c r="N35" s="47">
        <v>29405</v>
      </c>
      <c r="O35" s="47">
        <v>10000</v>
      </c>
      <c r="P35" s="80">
        <v>12000</v>
      </c>
      <c r="Q35" s="140">
        <v>15000</v>
      </c>
      <c r="R35" s="250">
        <v>60000</v>
      </c>
      <c r="S35" s="421">
        <v>2300.26</v>
      </c>
      <c r="T35" s="372">
        <f>S35/R35</f>
        <v>0.03833766666666667</v>
      </c>
      <c r="U35" s="137">
        <f t="shared" si="5"/>
        <v>120</v>
      </c>
      <c r="V35" s="137">
        <f t="shared" si="5"/>
        <v>125</v>
      </c>
      <c r="W35" s="137">
        <f t="shared" si="5"/>
        <v>400</v>
      </c>
      <c r="X35" s="467">
        <v>68000</v>
      </c>
      <c r="Y35" s="468" t="s">
        <v>655</v>
      </c>
      <c r="Z35" s="468" t="s">
        <v>656</v>
      </c>
    </row>
    <row r="36" spans="10:23" ht="15">
      <c r="J36" s="142"/>
      <c r="K36" s="142" t="s">
        <v>316</v>
      </c>
      <c r="L36" s="142"/>
      <c r="M36" s="143">
        <f aca="true" t="shared" si="6" ref="M36:R36">M33</f>
        <v>0</v>
      </c>
      <c r="N36" s="143">
        <f t="shared" si="6"/>
        <v>29405</v>
      </c>
      <c r="O36" s="143">
        <f t="shared" si="6"/>
        <v>10000</v>
      </c>
      <c r="P36" s="143">
        <f t="shared" si="6"/>
        <v>12000</v>
      </c>
      <c r="Q36" s="144">
        <f>Q33</f>
        <v>15000</v>
      </c>
      <c r="R36" s="254">
        <f t="shared" si="6"/>
        <v>60000</v>
      </c>
      <c r="S36" s="422">
        <f>S33</f>
        <v>2300.26</v>
      </c>
      <c r="T36" s="373">
        <f>S36/R36</f>
        <v>0.03833766666666667</v>
      </c>
      <c r="U36" s="152"/>
      <c r="V36" s="152"/>
      <c r="W36" s="152"/>
    </row>
    <row r="37" spans="10:23" ht="15">
      <c r="J37" s="146"/>
      <c r="K37" s="146"/>
      <c r="L37" s="146"/>
      <c r="M37" s="116"/>
      <c r="N37" s="116"/>
      <c r="O37" s="116"/>
      <c r="P37" s="116"/>
      <c r="Q37" s="153"/>
      <c r="R37" s="252"/>
      <c r="S37" s="425"/>
      <c r="T37" s="375"/>
      <c r="U37" s="154"/>
      <c r="V37" s="154"/>
      <c r="W37" s="154"/>
    </row>
    <row r="38" spans="1:23" ht="15">
      <c r="A38" s="7" t="s">
        <v>387</v>
      </c>
      <c r="B38" s="7"/>
      <c r="C38" s="7"/>
      <c r="D38" s="7"/>
      <c r="E38" s="7"/>
      <c r="F38" s="7"/>
      <c r="G38" s="7"/>
      <c r="H38" s="7"/>
      <c r="I38" s="7"/>
      <c r="J38" s="132" t="s">
        <v>129</v>
      </c>
      <c r="K38" s="132" t="s">
        <v>90</v>
      </c>
      <c r="L38" s="132"/>
      <c r="M38" s="16"/>
      <c r="N38" s="16"/>
      <c r="O38" s="16"/>
      <c r="P38" s="155"/>
      <c r="Q38" s="156"/>
      <c r="R38" s="255"/>
      <c r="S38" s="426"/>
      <c r="T38" s="376"/>
      <c r="U38" s="157"/>
      <c r="V38" s="157"/>
      <c r="W38" s="157"/>
    </row>
    <row r="39" spans="1:23" ht="15">
      <c r="A39" s="8" t="s">
        <v>408</v>
      </c>
      <c r="B39" s="8"/>
      <c r="C39" s="8"/>
      <c r="D39" s="8"/>
      <c r="E39" s="8"/>
      <c r="F39" s="8"/>
      <c r="G39" s="8"/>
      <c r="H39" s="8"/>
      <c r="I39" s="8"/>
      <c r="J39" s="8" t="s">
        <v>91</v>
      </c>
      <c r="K39" s="8" t="s">
        <v>92</v>
      </c>
      <c r="L39" s="8"/>
      <c r="M39" s="17"/>
      <c r="N39" s="17"/>
      <c r="O39" s="17"/>
      <c r="P39" s="149"/>
      <c r="Q39" s="150"/>
      <c r="R39" s="253"/>
      <c r="S39" s="424"/>
      <c r="T39" s="374"/>
      <c r="U39" s="151"/>
      <c r="V39" s="151"/>
      <c r="W39" s="151"/>
    </row>
    <row r="40" spans="1:23" ht="15">
      <c r="A40" s="64" t="s">
        <v>408</v>
      </c>
      <c r="I40" s="1">
        <v>111</v>
      </c>
      <c r="J40" s="71">
        <v>3</v>
      </c>
      <c r="K40" s="71" t="s">
        <v>8</v>
      </c>
      <c r="L40" s="71"/>
      <c r="M40" s="84">
        <f aca="true" t="shared" si="7" ref="M40:S41">M41</f>
        <v>22000</v>
      </c>
      <c r="N40" s="84">
        <f t="shared" si="7"/>
        <v>33986</v>
      </c>
      <c r="O40" s="83">
        <f t="shared" si="7"/>
        <v>34000</v>
      </c>
      <c r="P40" s="83">
        <f t="shared" si="7"/>
        <v>34005</v>
      </c>
      <c r="Q40" s="135">
        <f t="shared" si="7"/>
        <v>34000</v>
      </c>
      <c r="R40" s="107">
        <f t="shared" si="7"/>
        <v>40000</v>
      </c>
      <c r="S40" s="419">
        <f t="shared" si="7"/>
        <v>13359</v>
      </c>
      <c r="T40" s="339">
        <f>S40/R40</f>
        <v>0.333975</v>
      </c>
      <c r="U40" s="137">
        <f aca="true" t="shared" si="8" ref="U40:W42">P40/O40*100</f>
        <v>100.01470588235296</v>
      </c>
      <c r="V40" s="137">
        <f t="shared" si="8"/>
        <v>99.98529627995882</v>
      </c>
      <c r="W40" s="137">
        <f t="shared" si="8"/>
        <v>117.64705882352942</v>
      </c>
    </row>
    <row r="41" spans="1:23" ht="14.25">
      <c r="A41" s="64" t="s">
        <v>408</v>
      </c>
      <c r="I41" s="1">
        <v>111</v>
      </c>
      <c r="J41" s="24">
        <v>38</v>
      </c>
      <c r="K41" s="24" t="s">
        <v>51</v>
      </c>
      <c r="L41" s="24"/>
      <c r="M41" s="25">
        <f t="shared" si="7"/>
        <v>22000</v>
      </c>
      <c r="N41" s="25">
        <f t="shared" si="7"/>
        <v>33986</v>
      </c>
      <c r="O41" s="29">
        <f t="shared" si="7"/>
        <v>34000</v>
      </c>
      <c r="P41" s="29">
        <f t="shared" si="7"/>
        <v>34005</v>
      </c>
      <c r="Q41" s="139">
        <f t="shared" si="7"/>
        <v>34000</v>
      </c>
      <c r="R41" s="107">
        <f t="shared" si="7"/>
        <v>40000</v>
      </c>
      <c r="S41" s="420">
        <f t="shared" si="7"/>
        <v>13359</v>
      </c>
      <c r="T41" s="340">
        <f>S41/R41</f>
        <v>0.333975</v>
      </c>
      <c r="U41" s="137">
        <f t="shared" si="8"/>
        <v>100.01470588235296</v>
      </c>
      <c r="V41" s="137">
        <f t="shared" si="8"/>
        <v>99.98529627995882</v>
      </c>
      <c r="W41" s="137">
        <f t="shared" si="8"/>
        <v>117.64705882352942</v>
      </c>
    </row>
    <row r="42" spans="1:24" ht="15" thickBot="1">
      <c r="A42" s="64" t="s">
        <v>408</v>
      </c>
      <c r="B42" s="1">
        <v>1</v>
      </c>
      <c r="C42" s="1">
        <v>2</v>
      </c>
      <c r="E42" s="1">
        <v>4</v>
      </c>
      <c r="I42" s="1">
        <v>111</v>
      </c>
      <c r="J42" s="46">
        <v>381</v>
      </c>
      <c r="K42" s="48" t="s">
        <v>52</v>
      </c>
      <c r="L42" s="49"/>
      <c r="M42" s="47">
        <v>22000</v>
      </c>
      <c r="N42" s="47">
        <v>33986</v>
      </c>
      <c r="O42" s="80">
        <v>34000</v>
      </c>
      <c r="P42" s="80">
        <v>34005</v>
      </c>
      <c r="Q42" s="140">
        <v>34000</v>
      </c>
      <c r="R42" s="250">
        <v>40000</v>
      </c>
      <c r="S42" s="421">
        <v>13359</v>
      </c>
      <c r="T42" s="372">
        <f>S42/R42</f>
        <v>0.333975</v>
      </c>
      <c r="U42" s="137">
        <f t="shared" si="8"/>
        <v>100.01470588235296</v>
      </c>
      <c r="V42" s="137">
        <f t="shared" si="8"/>
        <v>99.98529627995882</v>
      </c>
      <c r="W42" s="137">
        <f t="shared" si="8"/>
        <v>117.64705882352942</v>
      </c>
      <c r="X42" s="322">
        <v>13358.8</v>
      </c>
    </row>
    <row r="43" spans="10:23" ht="15">
      <c r="J43" s="142"/>
      <c r="K43" s="142" t="s">
        <v>316</v>
      </c>
      <c r="L43" s="142"/>
      <c r="M43" s="143">
        <f aca="true" t="shared" si="9" ref="M43:R43">M40</f>
        <v>22000</v>
      </c>
      <c r="N43" s="143">
        <f t="shared" si="9"/>
        <v>33986</v>
      </c>
      <c r="O43" s="143">
        <f t="shared" si="9"/>
        <v>34000</v>
      </c>
      <c r="P43" s="143">
        <f t="shared" si="9"/>
        <v>34005</v>
      </c>
      <c r="Q43" s="144">
        <f>Q40</f>
        <v>34000</v>
      </c>
      <c r="R43" s="254">
        <f t="shared" si="9"/>
        <v>40000</v>
      </c>
      <c r="S43" s="422">
        <f>S40</f>
        <v>13359</v>
      </c>
      <c r="T43" s="373">
        <f>S43/R43</f>
        <v>0.333975</v>
      </c>
      <c r="U43" s="152"/>
      <c r="V43" s="152"/>
      <c r="W43" s="152"/>
    </row>
    <row r="44" spans="10:23" ht="15">
      <c r="J44" s="146"/>
      <c r="K44" s="146"/>
      <c r="L44" s="146"/>
      <c r="M44" s="116"/>
      <c r="N44" s="116"/>
      <c r="O44" s="116"/>
      <c r="P44" s="116"/>
      <c r="Q44" s="153"/>
      <c r="R44" s="252"/>
      <c r="S44" s="425"/>
      <c r="T44" s="375"/>
      <c r="U44" s="154"/>
      <c r="V44" s="154"/>
      <c r="W44" s="154"/>
    </row>
    <row r="45" spans="1:23" ht="15">
      <c r="A45" s="7" t="s">
        <v>388</v>
      </c>
      <c r="B45" s="7"/>
      <c r="C45" s="7"/>
      <c r="D45" s="7"/>
      <c r="E45" s="7"/>
      <c r="F45" s="7"/>
      <c r="G45" s="7"/>
      <c r="H45" s="7"/>
      <c r="I45" s="7"/>
      <c r="J45" s="132" t="s">
        <v>93</v>
      </c>
      <c r="K45" s="132" t="s">
        <v>94</v>
      </c>
      <c r="L45" s="132"/>
      <c r="M45" s="16"/>
      <c r="N45" s="16"/>
      <c r="O45" s="16"/>
      <c r="P45" s="155"/>
      <c r="Q45" s="156"/>
      <c r="R45" s="255"/>
      <c r="S45" s="426"/>
      <c r="T45" s="376"/>
      <c r="U45" s="157"/>
      <c r="V45" s="157"/>
      <c r="W45" s="157"/>
    </row>
    <row r="46" spans="1:23" ht="15">
      <c r="A46" s="8" t="s">
        <v>409</v>
      </c>
      <c r="B46" s="8"/>
      <c r="C46" s="8"/>
      <c r="D46" s="8"/>
      <c r="E46" s="8"/>
      <c r="F46" s="8"/>
      <c r="G46" s="8"/>
      <c r="H46" s="8"/>
      <c r="I46" s="8"/>
      <c r="J46" s="8" t="s">
        <v>91</v>
      </c>
      <c r="K46" s="8" t="s">
        <v>138</v>
      </c>
      <c r="L46" s="8"/>
      <c r="M46" s="17"/>
      <c r="N46" s="17"/>
      <c r="O46" s="17"/>
      <c r="P46" s="149"/>
      <c r="Q46" s="150"/>
      <c r="R46" s="253"/>
      <c r="S46" s="424"/>
      <c r="T46" s="374"/>
      <c r="U46" s="151"/>
      <c r="V46" s="151"/>
      <c r="W46" s="151"/>
    </row>
    <row r="47" spans="1:23" ht="15">
      <c r="A47" s="64" t="s">
        <v>409</v>
      </c>
      <c r="B47" s="20"/>
      <c r="C47" s="20"/>
      <c r="D47" s="20"/>
      <c r="E47" s="20"/>
      <c r="F47" s="20"/>
      <c r="G47" s="20"/>
      <c r="H47" s="20"/>
      <c r="I47" s="20">
        <v>111</v>
      </c>
      <c r="J47" s="112">
        <v>3</v>
      </c>
      <c r="K47" s="112" t="s">
        <v>8</v>
      </c>
      <c r="L47" s="112"/>
      <c r="M47" s="83">
        <f aca="true" t="shared" si="10" ref="M47:R47">M48+M52</f>
        <v>51000</v>
      </c>
      <c r="N47" s="83">
        <f t="shared" si="10"/>
        <v>95866</v>
      </c>
      <c r="O47" s="83">
        <f>O48+O52</f>
        <v>55000</v>
      </c>
      <c r="P47" s="83">
        <f t="shared" si="10"/>
        <v>78500</v>
      </c>
      <c r="Q47" s="135">
        <f>Q48+Q52</f>
        <v>63000</v>
      </c>
      <c r="R47" s="107">
        <f t="shared" si="10"/>
        <v>87300</v>
      </c>
      <c r="S47" s="419">
        <f>S48+S52</f>
        <v>8311</v>
      </c>
      <c r="T47" s="339">
        <f aca="true" t="shared" si="11" ref="T47:T59">S47/R47</f>
        <v>0.09520045819014891</v>
      </c>
      <c r="U47" s="137">
        <f aca="true" t="shared" si="12" ref="U47:U57">P47/O47*100</f>
        <v>142.72727272727272</v>
      </c>
      <c r="V47" s="137">
        <f aca="true" t="shared" si="13" ref="V47:V57">Q47/P47*100</f>
        <v>80.2547770700637</v>
      </c>
      <c r="W47" s="137">
        <f aca="true" t="shared" si="14" ref="W47:W57">R47/Q47*100</f>
        <v>138.57142857142856</v>
      </c>
    </row>
    <row r="48" spans="1:24" ht="14.25">
      <c r="A48" s="64" t="s">
        <v>409</v>
      </c>
      <c r="B48" s="20"/>
      <c r="C48" s="20"/>
      <c r="D48" s="20"/>
      <c r="E48" s="20"/>
      <c r="F48" s="20"/>
      <c r="G48" s="20"/>
      <c r="H48" s="20"/>
      <c r="I48" s="20">
        <v>111</v>
      </c>
      <c r="J48" s="24">
        <v>32</v>
      </c>
      <c r="K48" s="31" t="s">
        <v>40</v>
      </c>
      <c r="L48" s="75"/>
      <c r="M48" s="29">
        <f aca="true" t="shared" si="15" ref="M48:R48">M49+M51</f>
        <v>0</v>
      </c>
      <c r="N48" s="29">
        <f>N49+N51+N50</f>
        <v>90866</v>
      </c>
      <c r="O48" s="29">
        <f t="shared" si="15"/>
        <v>40000</v>
      </c>
      <c r="P48" s="29">
        <f>P49+P51+P50</f>
        <v>63500</v>
      </c>
      <c r="Q48" s="139">
        <f>Q49+Q51</f>
        <v>43000</v>
      </c>
      <c r="R48" s="107">
        <f t="shared" si="15"/>
        <v>47300</v>
      </c>
      <c r="S48" s="420">
        <f>S49+S51</f>
        <v>8311</v>
      </c>
      <c r="T48" s="340">
        <f t="shared" si="11"/>
        <v>0.17570824524312897</v>
      </c>
      <c r="U48" s="137">
        <f t="shared" si="12"/>
        <v>158.75</v>
      </c>
      <c r="V48" s="137">
        <f t="shared" si="13"/>
        <v>67.71653543307087</v>
      </c>
      <c r="W48" s="137">
        <f t="shared" si="14"/>
        <v>110.00000000000001</v>
      </c>
      <c r="X48" s="322">
        <v>8311.08</v>
      </c>
    </row>
    <row r="49" spans="1:23" ht="14.25">
      <c r="A49" s="64" t="s">
        <v>409</v>
      </c>
      <c r="B49" s="20"/>
      <c r="C49" s="20"/>
      <c r="D49" s="20"/>
      <c r="E49" s="20">
        <v>4</v>
      </c>
      <c r="F49" s="20"/>
      <c r="G49" s="20"/>
      <c r="H49" s="20"/>
      <c r="I49" s="20">
        <v>111</v>
      </c>
      <c r="J49" s="28">
        <v>3291</v>
      </c>
      <c r="K49" s="28" t="s">
        <v>304</v>
      </c>
      <c r="L49" s="28"/>
      <c r="M49" s="29">
        <v>0</v>
      </c>
      <c r="N49" s="29">
        <v>25355</v>
      </c>
      <c r="O49" s="29">
        <v>28000</v>
      </c>
      <c r="P49" s="29">
        <v>33500</v>
      </c>
      <c r="Q49" s="139">
        <v>28000</v>
      </c>
      <c r="R49" s="107">
        <v>33300</v>
      </c>
      <c r="S49" s="420">
        <v>8311</v>
      </c>
      <c r="T49" s="340">
        <f t="shared" si="11"/>
        <v>0.24957957957957957</v>
      </c>
      <c r="U49" s="137">
        <f t="shared" si="12"/>
        <v>119.64285714285714</v>
      </c>
      <c r="V49" s="137">
        <f t="shared" si="13"/>
        <v>83.5820895522388</v>
      </c>
      <c r="W49" s="137">
        <f t="shared" si="14"/>
        <v>118.92857142857143</v>
      </c>
    </row>
    <row r="50" spans="1:23" ht="14.25" hidden="1">
      <c r="A50" s="64" t="s">
        <v>409</v>
      </c>
      <c r="B50" s="20"/>
      <c r="C50" s="20"/>
      <c r="D50" s="20"/>
      <c r="E50" s="20"/>
      <c r="F50" s="20"/>
      <c r="G50" s="20"/>
      <c r="H50" s="20"/>
      <c r="I50" s="20">
        <v>111</v>
      </c>
      <c r="J50" s="28">
        <v>3291</v>
      </c>
      <c r="K50" s="28" t="s">
        <v>466</v>
      </c>
      <c r="L50" s="28"/>
      <c r="M50" s="29"/>
      <c r="N50" s="29">
        <v>43511</v>
      </c>
      <c r="O50" s="29">
        <v>0</v>
      </c>
      <c r="P50" s="29">
        <v>0</v>
      </c>
      <c r="Q50" s="139"/>
      <c r="R50" s="107">
        <v>0</v>
      </c>
      <c r="S50" s="420">
        <v>0</v>
      </c>
      <c r="T50" s="340" t="e">
        <f t="shared" si="11"/>
        <v>#DIV/0!</v>
      </c>
      <c r="U50" s="137"/>
      <c r="V50" s="137"/>
      <c r="W50" s="137"/>
    </row>
    <row r="51" spans="1:23" ht="14.25">
      <c r="A51" s="64" t="s">
        <v>409</v>
      </c>
      <c r="B51" s="20"/>
      <c r="C51" s="20"/>
      <c r="D51" s="20"/>
      <c r="E51" s="20">
        <v>4</v>
      </c>
      <c r="F51" s="20"/>
      <c r="G51" s="20"/>
      <c r="H51" s="20"/>
      <c r="I51" s="20">
        <v>111</v>
      </c>
      <c r="J51" s="28">
        <v>3221</v>
      </c>
      <c r="K51" s="28" t="s">
        <v>218</v>
      </c>
      <c r="L51" s="28"/>
      <c r="M51" s="29">
        <v>0</v>
      </c>
      <c r="N51" s="29">
        <v>22000</v>
      </c>
      <c r="O51" s="29">
        <v>12000</v>
      </c>
      <c r="P51" s="29">
        <v>30000</v>
      </c>
      <c r="Q51" s="139">
        <v>15000</v>
      </c>
      <c r="R51" s="107">
        <v>14000</v>
      </c>
      <c r="S51" s="420">
        <v>0</v>
      </c>
      <c r="T51" s="340">
        <f t="shared" si="11"/>
        <v>0</v>
      </c>
      <c r="U51" s="137">
        <f t="shared" si="12"/>
        <v>250</v>
      </c>
      <c r="V51" s="137">
        <f t="shared" si="13"/>
        <v>50</v>
      </c>
      <c r="W51" s="137">
        <f t="shared" si="14"/>
        <v>93.33333333333333</v>
      </c>
    </row>
    <row r="52" spans="1:24" ht="14.25">
      <c r="A52" s="64" t="s">
        <v>409</v>
      </c>
      <c r="I52" s="20">
        <v>111</v>
      </c>
      <c r="J52" s="24">
        <v>38</v>
      </c>
      <c r="K52" s="24" t="s">
        <v>51</v>
      </c>
      <c r="L52" s="24"/>
      <c r="M52" s="25">
        <f>M53</f>
        <v>51000</v>
      </c>
      <c r="N52" s="29">
        <f>N53+N54+N56</f>
        <v>5000</v>
      </c>
      <c r="O52" s="29">
        <f>O53+O54+O56</f>
        <v>15000</v>
      </c>
      <c r="P52" s="29">
        <f>P53+P54+P56</f>
        <v>15000</v>
      </c>
      <c r="Q52" s="29">
        <f>Q53+Q54+Q56</f>
        <v>20000</v>
      </c>
      <c r="R52" s="107">
        <f>R53+R54+R56+R55</f>
        <v>40000</v>
      </c>
      <c r="S52" s="427">
        <f>S53+S54+S56+S55</f>
        <v>0</v>
      </c>
      <c r="T52" s="352">
        <f t="shared" si="11"/>
        <v>0</v>
      </c>
      <c r="U52" s="137">
        <f t="shared" si="12"/>
        <v>100</v>
      </c>
      <c r="V52" s="137">
        <f t="shared" si="13"/>
        <v>133.33333333333331</v>
      </c>
      <c r="W52" s="137">
        <f t="shared" si="14"/>
        <v>200</v>
      </c>
      <c r="X52" s="322" t="s">
        <v>604</v>
      </c>
    </row>
    <row r="53" spans="1:24" ht="14.25">
      <c r="A53" s="64" t="s">
        <v>409</v>
      </c>
      <c r="B53" s="1">
        <v>1</v>
      </c>
      <c r="C53" s="1">
        <v>2</v>
      </c>
      <c r="E53" s="1">
        <v>4</v>
      </c>
      <c r="I53" s="20">
        <v>111</v>
      </c>
      <c r="J53" s="43">
        <v>3811</v>
      </c>
      <c r="K53" s="43" t="s">
        <v>237</v>
      </c>
      <c r="L53" s="43"/>
      <c r="M53" s="44">
        <v>51000</v>
      </c>
      <c r="N53" s="44">
        <v>0</v>
      </c>
      <c r="O53" s="44">
        <v>0</v>
      </c>
      <c r="P53" s="79">
        <v>0</v>
      </c>
      <c r="Q53" s="158">
        <v>0</v>
      </c>
      <c r="R53" s="249">
        <v>20000</v>
      </c>
      <c r="S53" s="428">
        <v>0</v>
      </c>
      <c r="T53" s="377">
        <f t="shared" si="11"/>
        <v>0</v>
      </c>
      <c r="U53" s="137" t="e">
        <f t="shared" si="12"/>
        <v>#DIV/0!</v>
      </c>
      <c r="V53" s="137" t="e">
        <f t="shared" si="13"/>
        <v>#DIV/0!</v>
      </c>
      <c r="W53" s="137" t="e">
        <f t="shared" si="14"/>
        <v>#DIV/0!</v>
      </c>
      <c r="X53" s="322" t="s">
        <v>605</v>
      </c>
    </row>
    <row r="54" spans="1:23" ht="14.25">
      <c r="A54" s="64" t="s">
        <v>409</v>
      </c>
      <c r="C54" s="1">
        <v>2</v>
      </c>
      <c r="I54" s="20">
        <v>111</v>
      </c>
      <c r="J54" s="24">
        <v>3811</v>
      </c>
      <c r="K54" s="24" t="s">
        <v>378</v>
      </c>
      <c r="L54" s="24"/>
      <c r="M54" s="25"/>
      <c r="N54" s="25">
        <v>5000</v>
      </c>
      <c r="O54" s="29">
        <v>5000</v>
      </c>
      <c r="P54" s="29">
        <v>5000</v>
      </c>
      <c r="Q54" s="139">
        <v>5000</v>
      </c>
      <c r="R54" s="107">
        <v>5000</v>
      </c>
      <c r="S54" s="420">
        <v>0</v>
      </c>
      <c r="T54" s="340">
        <f t="shared" si="11"/>
        <v>0</v>
      </c>
      <c r="U54" s="137">
        <f t="shared" si="12"/>
        <v>100</v>
      </c>
      <c r="V54" s="137">
        <f t="shared" si="13"/>
        <v>100</v>
      </c>
      <c r="W54" s="137">
        <f t="shared" si="14"/>
        <v>100</v>
      </c>
    </row>
    <row r="55" spans="1:25" ht="14.25">
      <c r="A55" s="64"/>
      <c r="I55" s="20"/>
      <c r="J55" s="43">
        <v>3811</v>
      </c>
      <c r="K55" s="24" t="s">
        <v>541</v>
      </c>
      <c r="L55" s="43"/>
      <c r="M55" s="44"/>
      <c r="N55" s="44">
        <v>0</v>
      </c>
      <c r="O55" s="79">
        <v>0</v>
      </c>
      <c r="P55" s="79"/>
      <c r="Q55" s="158">
        <v>0</v>
      </c>
      <c r="R55" s="249">
        <v>5000</v>
      </c>
      <c r="S55" s="428">
        <v>0</v>
      </c>
      <c r="T55" s="377">
        <f t="shared" si="11"/>
        <v>0</v>
      </c>
      <c r="U55" s="137" t="e">
        <f t="shared" si="12"/>
        <v>#DIV/0!</v>
      </c>
      <c r="V55" s="137" t="e">
        <f t="shared" si="13"/>
        <v>#DIV/0!</v>
      </c>
      <c r="W55" s="137" t="e">
        <f t="shared" si="14"/>
        <v>#DIV/0!</v>
      </c>
      <c r="X55" s="469">
        <v>0</v>
      </c>
      <c r="Y55" s="470" t="s">
        <v>656</v>
      </c>
    </row>
    <row r="56" spans="1:25" ht="15" thickBot="1">
      <c r="A56" s="64" t="s">
        <v>409</v>
      </c>
      <c r="C56" s="1">
        <v>2</v>
      </c>
      <c r="I56" s="20">
        <v>111</v>
      </c>
      <c r="J56" s="46">
        <v>3811</v>
      </c>
      <c r="K56" s="46" t="s">
        <v>379</v>
      </c>
      <c r="L56" s="46"/>
      <c r="M56" s="47"/>
      <c r="N56" s="47">
        <v>0</v>
      </c>
      <c r="O56" s="80">
        <v>10000</v>
      </c>
      <c r="P56" s="80">
        <v>10000</v>
      </c>
      <c r="Q56" s="140">
        <v>15000</v>
      </c>
      <c r="R56" s="250">
        <v>10000</v>
      </c>
      <c r="S56" s="421">
        <v>0</v>
      </c>
      <c r="T56" s="372">
        <f t="shared" si="11"/>
        <v>0</v>
      </c>
      <c r="U56" s="137">
        <f t="shared" si="12"/>
        <v>100</v>
      </c>
      <c r="V56" s="137">
        <f t="shared" si="13"/>
        <v>150</v>
      </c>
      <c r="W56" s="137">
        <f t="shared" si="14"/>
        <v>66.66666666666666</v>
      </c>
      <c r="X56" s="469">
        <v>15000</v>
      </c>
      <c r="Y56" s="470" t="s">
        <v>656</v>
      </c>
    </row>
    <row r="57" spans="10:23" ht="15.75" thickBot="1">
      <c r="J57" s="159"/>
      <c r="K57" s="159" t="s">
        <v>316</v>
      </c>
      <c r="L57" s="159"/>
      <c r="M57" s="160">
        <f aca="true" t="shared" si="16" ref="M57:R57">M47</f>
        <v>51000</v>
      </c>
      <c r="N57" s="160">
        <f t="shared" si="16"/>
        <v>95866</v>
      </c>
      <c r="O57" s="160">
        <f t="shared" si="16"/>
        <v>55000</v>
      </c>
      <c r="P57" s="160">
        <f t="shared" si="16"/>
        <v>78500</v>
      </c>
      <c r="Q57" s="144">
        <f>Q47</f>
        <v>63000</v>
      </c>
      <c r="R57" s="256">
        <f t="shared" si="16"/>
        <v>87300</v>
      </c>
      <c r="S57" s="422">
        <f>S47</f>
        <v>8311</v>
      </c>
      <c r="T57" s="373">
        <f t="shared" si="11"/>
        <v>0.09520045819014891</v>
      </c>
      <c r="U57" s="137">
        <f t="shared" si="12"/>
        <v>142.72727272727272</v>
      </c>
      <c r="V57" s="137">
        <f t="shared" si="13"/>
        <v>80.2547770700637</v>
      </c>
      <c r="W57" s="137">
        <f t="shared" si="14"/>
        <v>138.57142857142856</v>
      </c>
    </row>
    <row r="58" spans="10:23" ht="15.75" thickBot="1">
      <c r="J58" s="161"/>
      <c r="K58" s="161" t="s">
        <v>319</v>
      </c>
      <c r="L58" s="161"/>
      <c r="M58" s="162">
        <f aca="true" t="shared" si="17" ref="M58:S58">M30+M36+M43+M57</f>
        <v>396920</v>
      </c>
      <c r="N58" s="162">
        <f>N30+N36+N43+N57</f>
        <v>416761</v>
      </c>
      <c r="O58" s="162">
        <f t="shared" si="17"/>
        <v>301000</v>
      </c>
      <c r="P58" s="162">
        <f t="shared" si="17"/>
        <v>497719</v>
      </c>
      <c r="Q58" s="163">
        <f t="shared" si="17"/>
        <v>329000</v>
      </c>
      <c r="R58" s="257">
        <f t="shared" si="17"/>
        <v>567300</v>
      </c>
      <c r="S58" s="429">
        <f t="shared" si="17"/>
        <v>268054.3</v>
      </c>
      <c r="T58" s="378">
        <f t="shared" si="11"/>
        <v>0.47250890181561783</v>
      </c>
      <c r="U58" s="164"/>
      <c r="V58" s="164"/>
      <c r="W58" s="164"/>
    </row>
    <row r="59" spans="10:23" ht="15.75" thickTop="1">
      <c r="J59" s="50"/>
      <c r="K59" s="165" t="s">
        <v>317</v>
      </c>
      <c r="L59" s="50"/>
      <c r="M59" s="166">
        <f aca="true" t="shared" si="18" ref="M59:S59">M58</f>
        <v>396920</v>
      </c>
      <c r="N59" s="166">
        <f t="shared" si="18"/>
        <v>416761</v>
      </c>
      <c r="O59" s="166">
        <f t="shared" si="18"/>
        <v>301000</v>
      </c>
      <c r="P59" s="166">
        <f t="shared" si="18"/>
        <v>497719</v>
      </c>
      <c r="Q59" s="167">
        <f t="shared" si="18"/>
        <v>329000</v>
      </c>
      <c r="R59" s="258">
        <f t="shared" si="18"/>
        <v>567300</v>
      </c>
      <c r="S59" s="430">
        <f t="shared" si="18"/>
        <v>268054.3</v>
      </c>
      <c r="T59" s="379">
        <f t="shared" si="11"/>
        <v>0.47250890181561783</v>
      </c>
      <c r="U59" s="168"/>
      <c r="V59" s="168"/>
      <c r="W59" s="168"/>
    </row>
    <row r="60" spans="13:23" ht="14.25">
      <c r="M60" s="15"/>
      <c r="N60" s="15"/>
      <c r="O60" s="15"/>
      <c r="P60" s="21"/>
      <c r="Q60" s="66"/>
      <c r="R60" s="259"/>
      <c r="S60" s="431"/>
      <c r="U60" s="170"/>
      <c r="V60" s="170"/>
      <c r="W60" s="170"/>
    </row>
    <row r="61" spans="1:23" ht="14.25">
      <c r="A61" s="20"/>
      <c r="B61" s="20"/>
      <c r="C61" s="20"/>
      <c r="D61" s="20"/>
      <c r="E61" s="20"/>
      <c r="F61" s="20"/>
      <c r="G61" s="20"/>
      <c r="H61" s="20"/>
      <c r="I61" s="20"/>
      <c r="J61" s="129" t="s">
        <v>284</v>
      </c>
      <c r="K61" s="129" t="s">
        <v>283</v>
      </c>
      <c r="L61" s="129"/>
      <c r="M61" s="22"/>
      <c r="N61" s="22"/>
      <c r="O61" s="22"/>
      <c r="P61" s="22"/>
      <c r="Q61" s="171"/>
      <c r="R61" s="260"/>
      <c r="S61" s="432"/>
      <c r="T61" s="368"/>
      <c r="U61" s="172"/>
      <c r="V61" s="172"/>
      <c r="W61" s="172"/>
    </row>
    <row r="62" spans="1:23" ht="14.25">
      <c r="A62" s="20"/>
      <c r="B62" s="20"/>
      <c r="C62" s="20"/>
      <c r="D62" s="20"/>
      <c r="E62" s="20"/>
      <c r="F62" s="20"/>
      <c r="G62" s="20"/>
      <c r="H62" s="20"/>
      <c r="I62" s="20"/>
      <c r="J62" s="130" t="s">
        <v>141</v>
      </c>
      <c r="K62" s="130" t="s">
        <v>142</v>
      </c>
      <c r="L62" s="9"/>
      <c r="M62" s="18"/>
      <c r="N62" s="18"/>
      <c r="O62" s="18"/>
      <c r="P62" s="18"/>
      <c r="Q62" s="173"/>
      <c r="R62" s="261"/>
      <c r="S62" s="433"/>
      <c r="T62" s="369"/>
      <c r="U62" s="175"/>
      <c r="V62" s="175"/>
      <c r="W62" s="175"/>
    </row>
    <row r="63" spans="1:23" ht="14.25">
      <c r="A63" s="20"/>
      <c r="B63" s="20"/>
      <c r="C63" s="20"/>
      <c r="D63" s="20"/>
      <c r="E63" s="20"/>
      <c r="F63" s="20"/>
      <c r="G63" s="20"/>
      <c r="H63" s="20"/>
      <c r="I63" s="20">
        <v>100</v>
      </c>
      <c r="J63" s="20" t="s">
        <v>202</v>
      </c>
      <c r="K63" s="20" t="s">
        <v>107</v>
      </c>
      <c r="L63" s="20"/>
      <c r="M63" s="21"/>
      <c r="N63" s="21"/>
      <c r="O63" s="21"/>
      <c r="P63" s="21"/>
      <c r="Q63" s="169"/>
      <c r="R63" s="262"/>
      <c r="S63" s="431"/>
      <c r="U63" s="177"/>
      <c r="V63" s="177"/>
      <c r="W63" s="177"/>
    </row>
    <row r="64" spans="1:23" ht="14.25">
      <c r="A64" s="7" t="s">
        <v>389</v>
      </c>
      <c r="B64" s="7"/>
      <c r="C64" s="7"/>
      <c r="D64" s="7"/>
      <c r="E64" s="7"/>
      <c r="F64" s="7"/>
      <c r="G64" s="7"/>
      <c r="H64" s="7"/>
      <c r="I64" s="7"/>
      <c r="J64" s="132" t="s">
        <v>140</v>
      </c>
      <c r="K64" s="132" t="s">
        <v>139</v>
      </c>
      <c r="L64" s="132"/>
      <c r="M64" s="16"/>
      <c r="N64" s="16"/>
      <c r="O64" s="16"/>
      <c r="P64" s="16"/>
      <c r="Q64" s="156"/>
      <c r="R64" s="255"/>
      <c r="S64" s="434"/>
      <c r="T64" s="370"/>
      <c r="U64" s="157"/>
      <c r="V64" s="157"/>
      <c r="W64" s="157"/>
    </row>
    <row r="65" spans="1:23" ht="14.25">
      <c r="A65" s="8" t="s">
        <v>410</v>
      </c>
      <c r="B65" s="8"/>
      <c r="C65" s="8"/>
      <c r="D65" s="8"/>
      <c r="E65" s="8"/>
      <c r="F65" s="8"/>
      <c r="G65" s="8"/>
      <c r="H65" s="8"/>
      <c r="I65" s="8">
        <v>112</v>
      </c>
      <c r="J65" s="8" t="s">
        <v>91</v>
      </c>
      <c r="K65" s="8" t="s">
        <v>203</v>
      </c>
      <c r="L65" s="8"/>
      <c r="M65" s="17"/>
      <c r="N65" s="17"/>
      <c r="O65" s="17"/>
      <c r="P65" s="17"/>
      <c r="Q65" s="150"/>
      <c r="R65" s="253"/>
      <c r="S65" s="435"/>
      <c r="T65" s="371"/>
      <c r="U65" s="151"/>
      <c r="V65" s="151"/>
      <c r="W65" s="151"/>
    </row>
    <row r="66" spans="1:23" ht="15">
      <c r="A66" s="64" t="s">
        <v>410</v>
      </c>
      <c r="I66" s="1">
        <v>112</v>
      </c>
      <c r="J66" s="71">
        <v>3</v>
      </c>
      <c r="K66" s="71" t="s">
        <v>8</v>
      </c>
      <c r="L66" s="71"/>
      <c r="M66" s="84">
        <f>M67+M79+M122</f>
        <v>1456776</v>
      </c>
      <c r="N66" s="84">
        <f>N67+N79+N122+N125+N113</f>
        <v>1348316</v>
      </c>
      <c r="O66" s="135">
        <f>O67+O79+O122+O130</f>
        <v>1339100</v>
      </c>
      <c r="P66" s="135">
        <f>P67+P79+P122+P130</f>
        <v>1894001</v>
      </c>
      <c r="Q66" s="135">
        <f>Q67+Q79+Q122</f>
        <v>1413900</v>
      </c>
      <c r="R66" s="107">
        <f>R67+R79+R122+R125</f>
        <v>1808200</v>
      </c>
      <c r="S66" s="419">
        <f>S67+S79+S122+S130+S125</f>
        <v>866998</v>
      </c>
      <c r="T66" s="339">
        <f aca="true" t="shared" si="19" ref="T66:T98">S66/R66</f>
        <v>0.47948125207388564</v>
      </c>
      <c r="U66" s="137">
        <f aca="true" t="shared" si="20" ref="U66:U124">P66/O66*100</f>
        <v>141.43835411843776</v>
      </c>
      <c r="V66" s="137">
        <f aca="true" t="shared" si="21" ref="V66:V124">Q66/P66*100</f>
        <v>74.6514917362768</v>
      </c>
      <c r="W66" s="137">
        <f aca="true" t="shared" si="22" ref="W66:W124">R66/Q66*100</f>
        <v>127.88740363533489</v>
      </c>
    </row>
    <row r="67" spans="1:23" ht="14.25">
      <c r="A67" s="64" t="s">
        <v>410</v>
      </c>
      <c r="I67" s="1">
        <v>112</v>
      </c>
      <c r="J67" s="24">
        <v>31</v>
      </c>
      <c r="K67" s="24" t="s">
        <v>36</v>
      </c>
      <c r="L67" s="24"/>
      <c r="M67" s="25">
        <f aca="true" t="shared" si="23" ref="M67:S67">M68</f>
        <v>898249</v>
      </c>
      <c r="N67" s="25">
        <f t="shared" si="23"/>
        <v>779993</v>
      </c>
      <c r="O67" s="29">
        <f t="shared" si="23"/>
        <v>825500</v>
      </c>
      <c r="P67" s="29">
        <f t="shared" si="23"/>
        <v>976201</v>
      </c>
      <c r="Q67" s="139">
        <f t="shared" si="23"/>
        <v>825500</v>
      </c>
      <c r="R67" s="107">
        <f t="shared" si="23"/>
        <v>1185500</v>
      </c>
      <c r="S67" s="420">
        <f t="shared" si="23"/>
        <v>473809</v>
      </c>
      <c r="T67" s="340">
        <f t="shared" si="19"/>
        <v>0.39967018135807675</v>
      </c>
      <c r="U67" s="137">
        <f t="shared" si="20"/>
        <v>118.2557238037553</v>
      </c>
      <c r="V67" s="137">
        <f t="shared" si="21"/>
        <v>84.5625030091139</v>
      </c>
      <c r="W67" s="137">
        <f t="shared" si="22"/>
        <v>143.60993337371292</v>
      </c>
    </row>
    <row r="68" spans="1:23" ht="15">
      <c r="A68" s="64" t="s">
        <v>410</v>
      </c>
      <c r="I68" s="1">
        <v>112</v>
      </c>
      <c r="J68" s="68">
        <v>311</v>
      </c>
      <c r="K68" s="178" t="s">
        <v>221</v>
      </c>
      <c r="L68" s="69"/>
      <c r="M68" s="84">
        <f>M69+M72+M75+M77</f>
        <v>898249</v>
      </c>
      <c r="N68" s="84">
        <f>N69+N72+N75+N77+N71+N73+N74</f>
        <v>779993</v>
      </c>
      <c r="O68" s="83">
        <f>O69+O72+O75+O77+O74</f>
        <v>825500</v>
      </c>
      <c r="P68" s="83">
        <f>P69+P72+P75+P77+P74+P71+P73</f>
        <v>976201</v>
      </c>
      <c r="Q68" s="83">
        <f>Q69+Q72+Q75+Q77+Q74</f>
        <v>825500</v>
      </c>
      <c r="R68" s="107">
        <f>R69+R72+R75+R77+R71+R73+R74+R70+R76+R78</f>
        <v>1185500</v>
      </c>
      <c r="S68" s="436">
        <f>S69+S72+S75+S77+S71+S73+S74+S70+S76+S78</f>
        <v>473809</v>
      </c>
      <c r="T68" s="339">
        <f t="shared" si="19"/>
        <v>0.39967018135807675</v>
      </c>
      <c r="U68" s="179" t="e">
        <f>U69+U72+U75+U77+U71+U73+U74</f>
        <v>#DIV/0!</v>
      </c>
      <c r="V68" s="179">
        <f>V69+V72+V75+V77+V71+V73+V74</f>
        <v>266.7996983770229</v>
      </c>
      <c r="W68" s="179" t="e">
        <f>W69+W72+W75+W77+W71+W73+W74</f>
        <v>#DIV/0!</v>
      </c>
    </row>
    <row r="69" spans="1:39" ht="14.25">
      <c r="A69" s="64" t="s">
        <v>410</v>
      </c>
      <c r="B69" s="1">
        <v>1</v>
      </c>
      <c r="E69" s="1">
        <v>4</v>
      </c>
      <c r="I69" s="1">
        <v>112</v>
      </c>
      <c r="J69" s="24">
        <v>3111</v>
      </c>
      <c r="K69" s="24" t="s">
        <v>563</v>
      </c>
      <c r="L69" s="24"/>
      <c r="M69" s="25">
        <v>746763</v>
      </c>
      <c r="N69" s="25">
        <v>631934</v>
      </c>
      <c r="O69" s="29">
        <v>700000</v>
      </c>
      <c r="P69" s="29">
        <v>790000</v>
      </c>
      <c r="Q69" s="139">
        <v>700000</v>
      </c>
      <c r="R69" s="107">
        <v>550000</v>
      </c>
      <c r="S69" s="420">
        <v>209517</v>
      </c>
      <c r="T69" s="340">
        <f t="shared" si="19"/>
        <v>0.38094</v>
      </c>
      <c r="U69" s="137">
        <f t="shared" si="20"/>
        <v>112.85714285714286</v>
      </c>
      <c r="V69" s="137">
        <f t="shared" si="21"/>
        <v>88.60759493670885</v>
      </c>
      <c r="W69" s="137">
        <f t="shared" si="22"/>
        <v>78.57142857142857</v>
      </c>
      <c r="X69" s="322">
        <v>209517.11</v>
      </c>
      <c r="AM69" s="1" t="s">
        <v>701</v>
      </c>
    </row>
    <row r="70" spans="1:24" ht="14.25">
      <c r="A70" s="64"/>
      <c r="J70" s="24">
        <v>3111</v>
      </c>
      <c r="K70" s="24" t="s">
        <v>564</v>
      </c>
      <c r="L70" s="24"/>
      <c r="M70" s="25"/>
      <c r="N70" s="25">
        <v>0</v>
      </c>
      <c r="O70" s="29">
        <v>0</v>
      </c>
      <c r="P70" s="29">
        <v>0</v>
      </c>
      <c r="Q70" s="139">
        <v>0</v>
      </c>
      <c r="R70" s="107">
        <v>426000</v>
      </c>
      <c r="S70" s="420">
        <v>180270</v>
      </c>
      <c r="T70" s="340">
        <f t="shared" si="19"/>
        <v>0.423169014084507</v>
      </c>
      <c r="U70" s="137"/>
      <c r="V70" s="137"/>
      <c r="W70" s="137"/>
      <c r="X70" s="322">
        <v>192603.6</v>
      </c>
    </row>
    <row r="71" spans="1:24" ht="14.25">
      <c r="A71" s="64" t="s">
        <v>410</v>
      </c>
      <c r="E71" s="1">
        <v>4</v>
      </c>
      <c r="I71" s="1">
        <v>112</v>
      </c>
      <c r="J71" s="24">
        <v>3113</v>
      </c>
      <c r="K71" s="24" t="s">
        <v>485</v>
      </c>
      <c r="L71" s="24"/>
      <c r="M71" s="25"/>
      <c r="N71" s="25">
        <v>0</v>
      </c>
      <c r="O71" s="29">
        <v>0</v>
      </c>
      <c r="P71" s="29">
        <v>5000</v>
      </c>
      <c r="Q71" s="139">
        <v>0</v>
      </c>
      <c r="R71" s="107">
        <v>6000</v>
      </c>
      <c r="S71" s="420">
        <v>1161</v>
      </c>
      <c r="T71" s="340">
        <f t="shared" si="19"/>
        <v>0.1935</v>
      </c>
      <c r="U71" s="137"/>
      <c r="V71" s="137"/>
      <c r="W71" s="137"/>
      <c r="X71" s="322">
        <v>1160.64</v>
      </c>
    </row>
    <row r="72" spans="1:29" ht="14.25">
      <c r="A72" s="64" t="s">
        <v>410</v>
      </c>
      <c r="E72" s="1">
        <v>4</v>
      </c>
      <c r="I72" s="1">
        <v>112</v>
      </c>
      <c r="J72" s="24">
        <v>3121</v>
      </c>
      <c r="K72" s="24" t="s">
        <v>38</v>
      </c>
      <c r="L72" s="24"/>
      <c r="M72" s="25">
        <v>23000</v>
      </c>
      <c r="N72" s="25">
        <v>21500</v>
      </c>
      <c r="O72" s="29">
        <v>0</v>
      </c>
      <c r="P72" s="29">
        <v>22000</v>
      </c>
      <c r="Q72" s="139">
        <v>0</v>
      </c>
      <c r="R72" s="107">
        <v>22500</v>
      </c>
      <c r="S72" s="420">
        <v>5848</v>
      </c>
      <c r="T72" s="340">
        <f t="shared" si="19"/>
        <v>0.2599111111111111</v>
      </c>
      <c r="U72" s="137" t="e">
        <f t="shared" si="20"/>
        <v>#DIV/0!</v>
      </c>
      <c r="V72" s="137">
        <f t="shared" si="21"/>
        <v>0</v>
      </c>
      <c r="W72" s="137" t="e">
        <f t="shared" si="22"/>
        <v>#DIV/0!</v>
      </c>
      <c r="X72" s="322">
        <v>5848.35</v>
      </c>
      <c r="Y72" s="1" t="s">
        <v>606</v>
      </c>
      <c r="AB72" s="100" t="s">
        <v>622</v>
      </c>
      <c r="AC72" s="100"/>
    </row>
    <row r="73" spans="1:24" ht="14.25">
      <c r="A73" s="64" t="s">
        <v>410</v>
      </c>
      <c r="C73" s="1">
        <v>2</v>
      </c>
      <c r="I73" s="1">
        <v>112</v>
      </c>
      <c r="J73" s="24">
        <v>3121</v>
      </c>
      <c r="K73" s="24" t="s">
        <v>467</v>
      </c>
      <c r="L73" s="24"/>
      <c r="M73" s="25"/>
      <c r="N73" s="25">
        <v>6004</v>
      </c>
      <c r="O73" s="29">
        <v>0</v>
      </c>
      <c r="P73" s="29">
        <v>20001</v>
      </c>
      <c r="Q73" s="139">
        <v>0</v>
      </c>
      <c r="R73" s="107">
        <v>10000</v>
      </c>
      <c r="S73" s="420">
        <v>15039</v>
      </c>
      <c r="T73" s="340">
        <f t="shared" si="19"/>
        <v>1.5039</v>
      </c>
      <c r="U73" s="137" t="e">
        <f t="shared" si="20"/>
        <v>#DIV/0!</v>
      </c>
      <c r="V73" s="137"/>
      <c r="W73" s="137"/>
      <c r="X73" s="322">
        <v>15038.99</v>
      </c>
    </row>
    <row r="74" spans="1:23" ht="14.25" hidden="1">
      <c r="A74" s="64" t="s">
        <v>410</v>
      </c>
      <c r="C74" s="1">
        <v>2</v>
      </c>
      <c r="I74" s="1">
        <v>112</v>
      </c>
      <c r="J74" s="24">
        <v>3121</v>
      </c>
      <c r="K74" s="24" t="s">
        <v>468</v>
      </c>
      <c r="L74" s="24"/>
      <c r="M74" s="25"/>
      <c r="N74" s="25">
        <v>10382</v>
      </c>
      <c r="O74" s="29">
        <v>3000</v>
      </c>
      <c r="P74" s="29">
        <v>3000</v>
      </c>
      <c r="Q74" s="139">
        <v>3000</v>
      </c>
      <c r="R74" s="107">
        <v>0</v>
      </c>
      <c r="S74" s="420"/>
      <c r="T74" s="340" t="e">
        <f t="shared" si="19"/>
        <v>#DIV/0!</v>
      </c>
      <c r="U74" s="137">
        <f t="shared" si="20"/>
        <v>100</v>
      </c>
      <c r="V74" s="137"/>
      <c r="W74" s="137"/>
    </row>
    <row r="75" spans="1:24" ht="14.25">
      <c r="A75" s="64" t="s">
        <v>410</v>
      </c>
      <c r="C75" s="1">
        <v>2</v>
      </c>
      <c r="E75" s="1">
        <v>4</v>
      </c>
      <c r="I75" s="1">
        <v>112</v>
      </c>
      <c r="J75" s="24">
        <v>3132</v>
      </c>
      <c r="K75" s="24" t="s">
        <v>565</v>
      </c>
      <c r="L75" s="24"/>
      <c r="M75" s="25">
        <v>115778</v>
      </c>
      <c r="N75" s="25">
        <v>99328</v>
      </c>
      <c r="O75" s="29">
        <v>110000</v>
      </c>
      <c r="P75" s="29">
        <v>122000</v>
      </c>
      <c r="Q75" s="139">
        <v>110000</v>
      </c>
      <c r="R75" s="107">
        <v>71000</v>
      </c>
      <c r="S75" s="420">
        <v>31070</v>
      </c>
      <c r="T75" s="340">
        <f t="shared" si="19"/>
        <v>0.4376056338028169</v>
      </c>
      <c r="U75" s="137">
        <f t="shared" si="20"/>
        <v>110.9090909090909</v>
      </c>
      <c r="V75" s="137">
        <f t="shared" si="21"/>
        <v>90.1639344262295</v>
      </c>
      <c r="W75" s="137">
        <f t="shared" si="22"/>
        <v>64.54545454545455</v>
      </c>
      <c r="X75" s="322">
        <v>31069.91</v>
      </c>
    </row>
    <row r="76" spans="1:24" ht="14.25">
      <c r="A76" s="64"/>
      <c r="J76" s="24">
        <v>3132</v>
      </c>
      <c r="K76" s="24" t="s">
        <v>566</v>
      </c>
      <c r="L76" s="24"/>
      <c r="M76" s="25"/>
      <c r="N76" s="25">
        <v>0</v>
      </c>
      <c r="O76" s="29">
        <v>0</v>
      </c>
      <c r="P76" s="29">
        <v>0</v>
      </c>
      <c r="Q76" s="139">
        <v>0</v>
      </c>
      <c r="R76" s="107">
        <v>82000</v>
      </c>
      <c r="S76" s="420">
        <v>23903</v>
      </c>
      <c r="T76" s="340">
        <f t="shared" si="19"/>
        <v>0.2915</v>
      </c>
      <c r="U76" s="137" t="e">
        <f t="shared" si="20"/>
        <v>#DIV/0!</v>
      </c>
      <c r="V76" s="137"/>
      <c r="W76" s="137"/>
      <c r="X76" s="322">
        <v>25567.57</v>
      </c>
    </row>
    <row r="77" spans="1:24" ht="14.25">
      <c r="A77" s="64" t="s">
        <v>410</v>
      </c>
      <c r="C77" s="1">
        <v>2</v>
      </c>
      <c r="E77" s="1">
        <v>4</v>
      </c>
      <c r="I77" s="1">
        <v>112</v>
      </c>
      <c r="J77" s="24">
        <v>3133</v>
      </c>
      <c r="K77" s="24" t="s">
        <v>567</v>
      </c>
      <c r="L77" s="24"/>
      <c r="M77" s="25">
        <v>12708</v>
      </c>
      <c r="N77" s="25">
        <v>10845</v>
      </c>
      <c r="O77" s="29">
        <v>12500</v>
      </c>
      <c r="P77" s="29">
        <v>14200</v>
      </c>
      <c r="Q77" s="139">
        <v>12500</v>
      </c>
      <c r="R77" s="107">
        <v>10000</v>
      </c>
      <c r="S77" s="420">
        <v>3936</v>
      </c>
      <c r="T77" s="340">
        <f t="shared" si="19"/>
        <v>0.3936</v>
      </c>
      <c r="U77" s="137">
        <f t="shared" si="20"/>
        <v>113.6</v>
      </c>
      <c r="V77" s="137">
        <f t="shared" si="21"/>
        <v>88.02816901408451</v>
      </c>
      <c r="W77" s="137">
        <f t="shared" si="22"/>
        <v>80</v>
      </c>
      <c r="X77" s="322">
        <v>3936.54</v>
      </c>
    </row>
    <row r="78" spans="1:24" ht="14.25">
      <c r="A78" s="64"/>
      <c r="I78" s="1">
        <v>112</v>
      </c>
      <c r="J78" s="24">
        <v>3133</v>
      </c>
      <c r="K78" s="24" t="s">
        <v>568</v>
      </c>
      <c r="L78" s="30"/>
      <c r="M78" s="25"/>
      <c r="N78" s="25">
        <v>0</v>
      </c>
      <c r="O78" s="29">
        <v>0</v>
      </c>
      <c r="P78" s="29">
        <v>0</v>
      </c>
      <c r="Q78" s="139">
        <v>0</v>
      </c>
      <c r="R78" s="107">
        <v>8000</v>
      </c>
      <c r="S78" s="420">
        <v>3065</v>
      </c>
      <c r="T78" s="340">
        <f t="shared" si="19"/>
        <v>0.383125</v>
      </c>
      <c r="U78" s="137" t="e">
        <f t="shared" si="20"/>
        <v>#DIV/0!</v>
      </c>
      <c r="V78" s="137"/>
      <c r="W78" s="137"/>
      <c r="X78" s="322">
        <v>3274.25</v>
      </c>
    </row>
    <row r="79" spans="1:23" ht="14.25">
      <c r="A79" s="64" t="s">
        <v>410</v>
      </c>
      <c r="I79" s="1">
        <v>112</v>
      </c>
      <c r="J79" s="24">
        <v>32</v>
      </c>
      <c r="K79" s="31" t="s">
        <v>40</v>
      </c>
      <c r="L79" s="30"/>
      <c r="M79" s="25">
        <f>M80+M86+M91+M116</f>
        <v>535941</v>
      </c>
      <c r="N79" s="25">
        <f>N80+N86+N91+N116</f>
        <v>529040</v>
      </c>
      <c r="O79" s="29">
        <f>O80+O86+O91+O116+O113</f>
        <v>486600</v>
      </c>
      <c r="P79" s="29">
        <f>P80+P86+P91+P116+P113</f>
        <v>877100</v>
      </c>
      <c r="Q79" s="29">
        <f>Q80+Q86+Q91+Q116+Q113</f>
        <v>557400</v>
      </c>
      <c r="R79" s="107">
        <f>R80+R86+R91+R116+R113</f>
        <v>590700</v>
      </c>
      <c r="S79" s="420">
        <f>S80+S86+S91+S116+S113</f>
        <v>335251</v>
      </c>
      <c r="T79" s="340">
        <f t="shared" si="19"/>
        <v>0.5675486710682242</v>
      </c>
      <c r="U79" s="137">
        <f t="shared" si="20"/>
        <v>180.2507192766132</v>
      </c>
      <c r="V79" s="137">
        <f t="shared" si="21"/>
        <v>63.55033633565158</v>
      </c>
      <c r="W79" s="137">
        <f t="shared" si="22"/>
        <v>105.97416576964478</v>
      </c>
    </row>
    <row r="80" spans="1:23" ht="14.25">
      <c r="A80" s="64" t="s">
        <v>410</v>
      </c>
      <c r="I80" s="1">
        <v>112</v>
      </c>
      <c r="J80" s="68">
        <v>321</v>
      </c>
      <c r="K80" s="68" t="s">
        <v>41</v>
      </c>
      <c r="L80" s="68"/>
      <c r="M80" s="84">
        <f>M81+M82+M84</f>
        <v>72690</v>
      </c>
      <c r="N80" s="84">
        <f>N81+N82+N84+N85</f>
        <v>60277</v>
      </c>
      <c r="O80" s="83">
        <f>O81+O82+O84+O85</f>
        <v>69000</v>
      </c>
      <c r="P80" s="83">
        <f>P81+P82+P84+P85</f>
        <v>74000</v>
      </c>
      <c r="Q80" s="83">
        <f>Q81+Q82+Q84+Q85</f>
        <v>69000</v>
      </c>
      <c r="R80" s="107">
        <f>R81+R82+R84+R85+R83</f>
        <v>71000</v>
      </c>
      <c r="S80" s="427">
        <f>S81+S82+S84+S85+S83</f>
        <v>35359</v>
      </c>
      <c r="T80" s="352">
        <f t="shared" si="19"/>
        <v>0.49801408450704227</v>
      </c>
      <c r="U80" s="137">
        <f t="shared" si="20"/>
        <v>107.24637681159422</v>
      </c>
      <c r="V80" s="137">
        <f t="shared" si="21"/>
        <v>93.24324324324324</v>
      </c>
      <c r="W80" s="137">
        <f t="shared" si="22"/>
        <v>102.89855072463767</v>
      </c>
    </row>
    <row r="81" spans="1:24" ht="14.25">
      <c r="A81" s="64" t="s">
        <v>410</v>
      </c>
      <c r="E81" s="1">
        <v>4</v>
      </c>
      <c r="I81" s="1">
        <v>112</v>
      </c>
      <c r="J81" s="24">
        <v>3211</v>
      </c>
      <c r="K81" s="24" t="s">
        <v>215</v>
      </c>
      <c r="L81" s="24"/>
      <c r="M81" s="25">
        <v>14358</v>
      </c>
      <c r="N81" s="25">
        <v>19365</v>
      </c>
      <c r="O81" s="29">
        <v>20000</v>
      </c>
      <c r="P81" s="29">
        <v>20000</v>
      </c>
      <c r="Q81" s="139">
        <v>20000</v>
      </c>
      <c r="R81" s="107">
        <v>20000</v>
      </c>
      <c r="S81" s="420">
        <v>9053</v>
      </c>
      <c r="T81" s="340">
        <f t="shared" si="19"/>
        <v>0.45265</v>
      </c>
      <c r="U81" s="137">
        <f t="shared" si="20"/>
        <v>100</v>
      </c>
      <c r="V81" s="137">
        <f t="shared" si="21"/>
        <v>100</v>
      </c>
      <c r="W81" s="137">
        <f t="shared" si="22"/>
        <v>100</v>
      </c>
      <c r="X81" s="322">
        <v>10347</v>
      </c>
    </row>
    <row r="82" spans="1:24" ht="14.25">
      <c r="A82" s="64" t="s">
        <v>410</v>
      </c>
      <c r="E82" s="1">
        <v>4</v>
      </c>
      <c r="I82" s="1">
        <v>112</v>
      </c>
      <c r="J82" s="24">
        <v>3212</v>
      </c>
      <c r="K82" s="24" t="s">
        <v>569</v>
      </c>
      <c r="L82" s="24"/>
      <c r="M82" s="25">
        <v>56212</v>
      </c>
      <c r="N82" s="25">
        <v>34020</v>
      </c>
      <c r="O82" s="29">
        <v>38000</v>
      </c>
      <c r="P82" s="29">
        <v>36000</v>
      </c>
      <c r="Q82" s="139">
        <v>38000</v>
      </c>
      <c r="R82" s="107">
        <v>37000</v>
      </c>
      <c r="S82" s="420">
        <v>13454</v>
      </c>
      <c r="T82" s="340">
        <f t="shared" si="19"/>
        <v>0.36362162162162165</v>
      </c>
      <c r="U82" s="137">
        <f t="shared" si="20"/>
        <v>94.73684210526315</v>
      </c>
      <c r="V82" s="137">
        <f t="shared" si="21"/>
        <v>105.55555555555556</v>
      </c>
      <c r="W82" s="137">
        <f t="shared" si="22"/>
        <v>97.36842105263158</v>
      </c>
      <c r="X82" s="322">
        <v>13454.35</v>
      </c>
    </row>
    <row r="83" spans="1:24" ht="14.25">
      <c r="A83" s="64"/>
      <c r="E83" s="1">
        <v>4</v>
      </c>
      <c r="I83" s="1">
        <v>112</v>
      </c>
      <c r="J83" s="24">
        <v>3212</v>
      </c>
      <c r="K83" s="24" t="s">
        <v>570</v>
      </c>
      <c r="L83" s="24"/>
      <c r="M83" s="25"/>
      <c r="N83" s="25">
        <v>0</v>
      </c>
      <c r="O83" s="29">
        <v>0</v>
      </c>
      <c r="P83" s="29">
        <v>0</v>
      </c>
      <c r="Q83" s="139">
        <v>0</v>
      </c>
      <c r="R83" s="107">
        <v>3000</v>
      </c>
      <c r="S83" s="420">
        <v>1146</v>
      </c>
      <c r="T83" s="340">
        <f t="shared" si="19"/>
        <v>0.382</v>
      </c>
      <c r="U83" s="137" t="e">
        <f t="shared" si="20"/>
        <v>#DIV/0!</v>
      </c>
      <c r="V83" s="137" t="e">
        <f t="shared" si="21"/>
        <v>#DIV/0!</v>
      </c>
      <c r="W83" s="137" t="e">
        <f t="shared" si="22"/>
        <v>#DIV/0!</v>
      </c>
      <c r="X83" s="322">
        <v>1146.25</v>
      </c>
    </row>
    <row r="84" spans="1:24" ht="14.25">
      <c r="A84" s="64" t="s">
        <v>410</v>
      </c>
      <c r="E84" s="1">
        <v>4</v>
      </c>
      <c r="I84" s="1">
        <v>112</v>
      </c>
      <c r="J84" s="24">
        <v>3213</v>
      </c>
      <c r="K84" s="24" t="s">
        <v>217</v>
      </c>
      <c r="L84" s="24"/>
      <c r="M84" s="25">
        <v>2120</v>
      </c>
      <c r="N84" s="25">
        <v>1000</v>
      </c>
      <c r="O84" s="29">
        <v>4000</v>
      </c>
      <c r="P84" s="29">
        <v>7000</v>
      </c>
      <c r="Q84" s="139">
        <v>4000</v>
      </c>
      <c r="R84" s="107">
        <v>4000</v>
      </c>
      <c r="S84" s="420">
        <v>4200</v>
      </c>
      <c r="T84" s="340">
        <f t="shared" si="19"/>
        <v>1.05</v>
      </c>
      <c r="U84" s="137">
        <f t="shared" si="20"/>
        <v>175</v>
      </c>
      <c r="V84" s="137">
        <f t="shared" si="21"/>
        <v>57.14285714285714</v>
      </c>
      <c r="W84" s="137">
        <f t="shared" si="22"/>
        <v>100</v>
      </c>
      <c r="X84" s="322">
        <v>4200</v>
      </c>
    </row>
    <row r="85" spans="1:24" ht="14.25">
      <c r="A85" s="64" t="s">
        <v>410</v>
      </c>
      <c r="I85" s="1">
        <v>112</v>
      </c>
      <c r="J85" s="24">
        <v>3214</v>
      </c>
      <c r="K85" s="24" t="s">
        <v>469</v>
      </c>
      <c r="L85" s="24"/>
      <c r="M85" s="25"/>
      <c r="N85" s="25">
        <v>5892</v>
      </c>
      <c r="O85" s="29">
        <v>7000</v>
      </c>
      <c r="P85" s="29">
        <v>11000</v>
      </c>
      <c r="Q85" s="139">
        <v>7000</v>
      </c>
      <c r="R85" s="107">
        <v>7000</v>
      </c>
      <c r="S85" s="420">
        <v>7506</v>
      </c>
      <c r="T85" s="340">
        <f t="shared" si="19"/>
        <v>1.0722857142857143</v>
      </c>
      <c r="U85" s="137">
        <f t="shared" si="20"/>
        <v>157.14285714285714</v>
      </c>
      <c r="V85" s="137">
        <f t="shared" si="21"/>
        <v>63.63636363636363</v>
      </c>
      <c r="W85" s="137">
        <f t="shared" si="22"/>
        <v>100</v>
      </c>
      <c r="X85" s="322">
        <v>7506</v>
      </c>
    </row>
    <row r="86" spans="1:23" ht="15">
      <c r="A86" s="64" t="s">
        <v>410</v>
      </c>
      <c r="I86" s="1">
        <v>112</v>
      </c>
      <c r="J86" s="68">
        <v>322</v>
      </c>
      <c r="K86" s="68" t="s">
        <v>95</v>
      </c>
      <c r="L86" s="68"/>
      <c r="M86" s="84">
        <f aca="true" t="shared" si="24" ref="M86:R86">M87+M88+M89</f>
        <v>104522</v>
      </c>
      <c r="N86" s="84">
        <f t="shared" si="24"/>
        <v>103928</v>
      </c>
      <c r="O86" s="83">
        <f t="shared" si="24"/>
        <v>131000</v>
      </c>
      <c r="P86" s="83">
        <f>P87+P88+P89+P90</f>
        <v>230150</v>
      </c>
      <c r="Q86" s="83">
        <f t="shared" si="24"/>
        <v>146000</v>
      </c>
      <c r="R86" s="107">
        <f t="shared" si="24"/>
        <v>146000</v>
      </c>
      <c r="S86" s="419">
        <f>S87+S88+S89+S90</f>
        <v>92997</v>
      </c>
      <c r="T86" s="339">
        <f t="shared" si="19"/>
        <v>0.6369657534246576</v>
      </c>
      <c r="U86" s="137">
        <f t="shared" si="20"/>
        <v>175.68702290076337</v>
      </c>
      <c r="V86" s="137">
        <f t="shared" si="21"/>
        <v>63.43688898544427</v>
      </c>
      <c r="W86" s="137">
        <f t="shared" si="22"/>
        <v>100</v>
      </c>
    </row>
    <row r="87" spans="1:41" ht="14.25">
      <c r="A87" s="64" t="s">
        <v>410</v>
      </c>
      <c r="E87" s="1">
        <v>4</v>
      </c>
      <c r="I87" s="1">
        <v>112</v>
      </c>
      <c r="J87" s="24">
        <v>3221</v>
      </c>
      <c r="K87" s="24" t="s">
        <v>218</v>
      </c>
      <c r="L87" s="24"/>
      <c r="M87" s="25">
        <v>33295</v>
      </c>
      <c r="N87" s="25">
        <v>32149</v>
      </c>
      <c r="O87" s="29">
        <v>36000</v>
      </c>
      <c r="P87" s="29">
        <v>50000</v>
      </c>
      <c r="Q87" s="139">
        <v>36000</v>
      </c>
      <c r="R87" s="107">
        <v>36000</v>
      </c>
      <c r="S87" s="420">
        <v>28020</v>
      </c>
      <c r="T87" s="340">
        <f t="shared" si="19"/>
        <v>0.7783333333333333</v>
      </c>
      <c r="U87" s="137">
        <f t="shared" si="20"/>
        <v>138.88888888888889</v>
      </c>
      <c r="V87" s="137">
        <f t="shared" si="21"/>
        <v>72</v>
      </c>
      <c r="W87" s="137">
        <f t="shared" si="22"/>
        <v>100</v>
      </c>
      <c r="X87" s="322">
        <v>30250.93</v>
      </c>
      <c r="Y87" s="1" t="s">
        <v>607</v>
      </c>
      <c r="AI87" s="100" t="s">
        <v>623</v>
      </c>
      <c r="AJ87" s="100"/>
      <c r="AK87" s="100"/>
      <c r="AL87" s="100"/>
      <c r="AM87" s="20"/>
      <c r="AN87" s="20"/>
      <c r="AO87" s="20"/>
    </row>
    <row r="88" spans="1:24" ht="14.25">
      <c r="A88" s="64" t="s">
        <v>410</v>
      </c>
      <c r="E88" s="1">
        <v>4</v>
      </c>
      <c r="I88" s="1">
        <v>112</v>
      </c>
      <c r="J88" s="24">
        <v>3223</v>
      </c>
      <c r="K88" s="31" t="s">
        <v>219</v>
      </c>
      <c r="L88" s="30"/>
      <c r="M88" s="25">
        <v>66119</v>
      </c>
      <c r="N88" s="25">
        <v>64657</v>
      </c>
      <c r="O88" s="29">
        <v>90000</v>
      </c>
      <c r="P88" s="29">
        <v>140000</v>
      </c>
      <c r="Q88" s="139">
        <v>100000</v>
      </c>
      <c r="R88" s="107">
        <v>100000</v>
      </c>
      <c r="S88" s="420">
        <v>53221</v>
      </c>
      <c r="T88" s="340">
        <f t="shared" si="19"/>
        <v>0.53221</v>
      </c>
      <c r="U88" s="137">
        <f t="shared" si="20"/>
        <v>155.55555555555557</v>
      </c>
      <c r="V88" s="137">
        <f t="shared" si="21"/>
        <v>71.42857142857143</v>
      </c>
      <c r="W88" s="137">
        <f t="shared" si="22"/>
        <v>100</v>
      </c>
      <c r="X88" s="322">
        <v>53220.96</v>
      </c>
    </row>
    <row r="89" spans="1:24" ht="14.25">
      <c r="A89" s="64" t="s">
        <v>410</v>
      </c>
      <c r="E89" s="1">
        <v>4</v>
      </c>
      <c r="I89" s="1">
        <v>112</v>
      </c>
      <c r="J89" s="24">
        <v>3225</v>
      </c>
      <c r="K89" s="24" t="s">
        <v>220</v>
      </c>
      <c r="L89" s="24"/>
      <c r="M89" s="25">
        <v>5108</v>
      </c>
      <c r="N89" s="25">
        <v>7122</v>
      </c>
      <c r="O89" s="29">
        <v>5000</v>
      </c>
      <c r="P89" s="29">
        <v>40000</v>
      </c>
      <c r="Q89" s="139">
        <v>10000</v>
      </c>
      <c r="R89" s="107">
        <v>10000</v>
      </c>
      <c r="S89" s="420">
        <v>11545</v>
      </c>
      <c r="T89" s="340">
        <f t="shared" si="19"/>
        <v>1.1545</v>
      </c>
      <c r="U89" s="137">
        <f t="shared" si="20"/>
        <v>800</v>
      </c>
      <c r="V89" s="137">
        <f t="shared" si="21"/>
        <v>25</v>
      </c>
      <c r="W89" s="137">
        <f t="shared" si="22"/>
        <v>100</v>
      </c>
      <c r="X89" s="322">
        <v>11544.7</v>
      </c>
    </row>
    <row r="90" spans="1:24" ht="14.25">
      <c r="A90" s="64"/>
      <c r="I90" s="1">
        <v>112</v>
      </c>
      <c r="J90" s="24">
        <v>3227</v>
      </c>
      <c r="K90" s="24" t="s">
        <v>374</v>
      </c>
      <c r="L90" s="24"/>
      <c r="M90" s="25"/>
      <c r="N90" s="25">
        <v>0</v>
      </c>
      <c r="O90" s="29">
        <v>0</v>
      </c>
      <c r="P90" s="29">
        <v>150</v>
      </c>
      <c r="Q90" s="139">
        <v>0</v>
      </c>
      <c r="R90" s="107">
        <v>0</v>
      </c>
      <c r="S90" s="420">
        <v>211</v>
      </c>
      <c r="T90" s="340" t="e">
        <f t="shared" si="19"/>
        <v>#DIV/0!</v>
      </c>
      <c r="U90" s="137" t="e">
        <f t="shared" si="20"/>
        <v>#DIV/0!</v>
      </c>
      <c r="V90" s="137">
        <f t="shared" si="21"/>
        <v>0</v>
      </c>
      <c r="W90" s="137" t="e">
        <f t="shared" si="22"/>
        <v>#DIV/0!</v>
      </c>
      <c r="X90" s="322">
        <v>210.99</v>
      </c>
    </row>
    <row r="91" spans="1:23" ht="15">
      <c r="A91" s="64" t="s">
        <v>410</v>
      </c>
      <c r="I91" s="1">
        <v>112</v>
      </c>
      <c r="J91" s="68">
        <v>323</v>
      </c>
      <c r="K91" s="68" t="s">
        <v>43</v>
      </c>
      <c r="L91" s="68"/>
      <c r="M91" s="84">
        <f>M92+M93+M94+M96+M97+M103+M104+M105+M106+M111+M112</f>
        <v>235923</v>
      </c>
      <c r="N91" s="84">
        <f>N92+N93+N94+N96+N97+N103+N104+N105+N106+N111+N112+N108+N98+N101+N102+N107+N109+N110</f>
        <v>296552</v>
      </c>
      <c r="O91" s="83">
        <f>O92+O93+O94+O96+O97+O103+O104+O105+O106+O111+O112+O108+O98+O101+O102+O107+O109+O110</f>
        <v>228600</v>
      </c>
      <c r="P91" s="83">
        <f>P92+P93+P94+P96+P97+P103+P104+P105+P106+P111+P112+P108+P98+P101+P102+P107+P109+P110+P99+P100</f>
        <v>448450</v>
      </c>
      <c r="Q91" s="83">
        <f>Q92+Q93+Q94+Q96+Q97+Q103+Q104+Q105+Q106+Q111+Q112+Q108+Q98+Q101+Q102+Q107+Q109+Q110</f>
        <v>258400</v>
      </c>
      <c r="R91" s="107">
        <f>R92+R93+R94+R96+R97+R103+R104+R105+R106+R111+R112+R108+R98+R101+R102+R107+R109+R110</f>
        <v>278200</v>
      </c>
      <c r="S91" s="419">
        <f>S92+S93+S94+S96+S97+S103+S104+S105+S106+S111+S112+S108+S98+S101+S102+S107+S109+S110+S95</f>
        <v>148438</v>
      </c>
      <c r="T91" s="339">
        <f t="shared" si="19"/>
        <v>0.5335657800143782</v>
      </c>
      <c r="U91" s="137">
        <f t="shared" si="20"/>
        <v>196.17235345581804</v>
      </c>
      <c r="V91" s="137">
        <f t="shared" si="21"/>
        <v>57.620693499832754</v>
      </c>
      <c r="W91" s="137">
        <f t="shared" si="22"/>
        <v>107.6625386996904</v>
      </c>
    </row>
    <row r="92" spans="1:24" ht="14.25">
      <c r="A92" s="64" t="s">
        <v>410</v>
      </c>
      <c r="C92" s="1">
        <v>2</v>
      </c>
      <c r="D92" s="1">
        <v>3</v>
      </c>
      <c r="E92" s="1">
        <v>4</v>
      </c>
      <c r="I92" s="1">
        <v>112</v>
      </c>
      <c r="J92" s="24">
        <v>3231</v>
      </c>
      <c r="K92" s="24" t="s">
        <v>222</v>
      </c>
      <c r="L92" s="68"/>
      <c r="M92" s="25">
        <v>56529</v>
      </c>
      <c r="N92" s="25">
        <v>54751</v>
      </c>
      <c r="O92" s="29">
        <v>52000</v>
      </c>
      <c r="P92" s="29">
        <v>75000</v>
      </c>
      <c r="Q92" s="139">
        <v>52000</v>
      </c>
      <c r="R92" s="107">
        <v>65000</v>
      </c>
      <c r="S92" s="420">
        <v>36555</v>
      </c>
      <c r="T92" s="340">
        <f t="shared" si="19"/>
        <v>0.5623846153846154</v>
      </c>
      <c r="U92" s="137">
        <f t="shared" si="20"/>
        <v>144.23076923076923</v>
      </c>
      <c r="V92" s="137">
        <f t="shared" si="21"/>
        <v>69.33333333333334</v>
      </c>
      <c r="W92" s="137">
        <f t="shared" si="22"/>
        <v>125</v>
      </c>
      <c r="X92" s="322">
        <v>36794.57</v>
      </c>
    </row>
    <row r="93" spans="1:24" ht="14.25">
      <c r="A93" s="64" t="s">
        <v>410</v>
      </c>
      <c r="C93" s="1">
        <v>2</v>
      </c>
      <c r="D93" s="1">
        <v>3</v>
      </c>
      <c r="E93" s="1">
        <v>4</v>
      </c>
      <c r="I93" s="1">
        <v>112</v>
      </c>
      <c r="J93" s="24">
        <v>3232</v>
      </c>
      <c r="K93" s="24" t="s">
        <v>223</v>
      </c>
      <c r="L93" s="68"/>
      <c r="M93" s="25">
        <v>12606</v>
      </c>
      <c r="N93" s="25">
        <v>1625</v>
      </c>
      <c r="O93" s="29">
        <v>3200</v>
      </c>
      <c r="P93" s="29">
        <v>10000</v>
      </c>
      <c r="Q93" s="139">
        <v>3200</v>
      </c>
      <c r="R93" s="107">
        <v>5000</v>
      </c>
      <c r="S93" s="420">
        <v>10239</v>
      </c>
      <c r="T93" s="340">
        <f t="shared" si="19"/>
        <v>2.0478</v>
      </c>
      <c r="U93" s="137">
        <f t="shared" si="20"/>
        <v>312.5</v>
      </c>
      <c r="V93" s="137">
        <f t="shared" si="21"/>
        <v>32</v>
      </c>
      <c r="W93" s="137">
        <f t="shared" si="22"/>
        <v>156.25</v>
      </c>
      <c r="X93" s="322">
        <v>7000</v>
      </c>
    </row>
    <row r="94" spans="1:24" ht="14.25">
      <c r="A94" s="64" t="s">
        <v>410</v>
      </c>
      <c r="C94" s="1">
        <v>2</v>
      </c>
      <c r="D94" s="1">
        <v>3</v>
      </c>
      <c r="E94" s="1">
        <v>4</v>
      </c>
      <c r="I94" s="1">
        <v>112</v>
      </c>
      <c r="J94" s="24">
        <v>3232</v>
      </c>
      <c r="K94" s="24" t="s">
        <v>362</v>
      </c>
      <c r="L94" s="68"/>
      <c r="M94" s="25">
        <v>12876</v>
      </c>
      <c r="N94" s="25">
        <v>10290</v>
      </c>
      <c r="O94" s="29">
        <v>6000</v>
      </c>
      <c r="P94" s="29">
        <v>45000</v>
      </c>
      <c r="Q94" s="139">
        <v>9600</v>
      </c>
      <c r="R94" s="107">
        <v>15000</v>
      </c>
      <c r="S94" s="420">
        <v>2974</v>
      </c>
      <c r="T94" s="340">
        <f t="shared" si="19"/>
        <v>0.19826666666666667</v>
      </c>
      <c r="U94" s="137">
        <f t="shared" si="20"/>
        <v>750</v>
      </c>
      <c r="V94" s="137">
        <f t="shared" si="21"/>
        <v>21.333333333333336</v>
      </c>
      <c r="W94" s="137">
        <f t="shared" si="22"/>
        <v>156.25</v>
      </c>
      <c r="X94" s="322">
        <v>2884</v>
      </c>
    </row>
    <row r="95" spans="1:24" ht="14.25">
      <c r="A95" s="64"/>
      <c r="C95" s="1">
        <v>2</v>
      </c>
      <c r="D95" s="1">
        <v>3</v>
      </c>
      <c r="E95" s="1">
        <v>4</v>
      </c>
      <c r="I95" s="1">
        <v>112</v>
      </c>
      <c r="J95" s="24">
        <v>3232</v>
      </c>
      <c r="K95" s="24" t="s">
        <v>608</v>
      </c>
      <c r="L95" s="68"/>
      <c r="M95" s="25"/>
      <c r="N95" s="25"/>
      <c r="O95" s="29"/>
      <c r="P95" s="29"/>
      <c r="Q95" s="139"/>
      <c r="R95" s="107">
        <v>0</v>
      </c>
      <c r="S95" s="420">
        <v>2705</v>
      </c>
      <c r="T95" s="340" t="e">
        <f t="shared" si="19"/>
        <v>#DIV/0!</v>
      </c>
      <c r="U95" s="137"/>
      <c r="V95" s="137"/>
      <c r="W95" s="137"/>
      <c r="X95" s="322">
        <v>16270.25</v>
      </c>
    </row>
    <row r="96" spans="1:24" ht="14.25">
      <c r="A96" s="64" t="s">
        <v>410</v>
      </c>
      <c r="C96" s="1">
        <v>2</v>
      </c>
      <c r="D96" s="1">
        <v>3</v>
      </c>
      <c r="E96" s="1">
        <v>4</v>
      </c>
      <c r="I96" s="1">
        <v>112</v>
      </c>
      <c r="J96" s="24">
        <v>3233</v>
      </c>
      <c r="K96" s="24" t="s">
        <v>209</v>
      </c>
      <c r="L96" s="68"/>
      <c r="M96" s="25">
        <v>39617</v>
      </c>
      <c r="N96" s="25">
        <v>36340</v>
      </c>
      <c r="O96" s="29">
        <v>32000</v>
      </c>
      <c r="P96" s="29">
        <v>47000</v>
      </c>
      <c r="Q96" s="139">
        <v>35000</v>
      </c>
      <c r="R96" s="107">
        <v>35000</v>
      </c>
      <c r="S96" s="420">
        <v>14815</v>
      </c>
      <c r="T96" s="340">
        <f t="shared" si="19"/>
        <v>0.42328571428571427</v>
      </c>
      <c r="U96" s="137">
        <f t="shared" si="20"/>
        <v>146.875</v>
      </c>
      <c r="V96" s="137">
        <f t="shared" si="21"/>
        <v>74.46808510638297</v>
      </c>
      <c r="W96" s="137">
        <f t="shared" si="22"/>
        <v>100</v>
      </c>
      <c r="X96" s="322">
        <v>15033.5</v>
      </c>
    </row>
    <row r="97" spans="1:24" ht="14.25">
      <c r="A97" s="64" t="s">
        <v>410</v>
      </c>
      <c r="C97" s="1">
        <v>2</v>
      </c>
      <c r="D97" s="1">
        <v>3</v>
      </c>
      <c r="E97" s="1">
        <v>4</v>
      </c>
      <c r="I97" s="1">
        <v>112</v>
      </c>
      <c r="J97" s="24">
        <v>3234</v>
      </c>
      <c r="K97" s="31" t="s">
        <v>224</v>
      </c>
      <c r="L97" s="69"/>
      <c r="M97" s="25">
        <v>4742</v>
      </c>
      <c r="N97" s="25">
        <v>8873</v>
      </c>
      <c r="O97" s="29">
        <v>8800</v>
      </c>
      <c r="P97" s="29">
        <v>32000</v>
      </c>
      <c r="Q97" s="139">
        <v>10000</v>
      </c>
      <c r="R97" s="107">
        <v>10000</v>
      </c>
      <c r="S97" s="420">
        <v>12866</v>
      </c>
      <c r="T97" s="340">
        <f t="shared" si="19"/>
        <v>1.2866</v>
      </c>
      <c r="U97" s="137">
        <f t="shared" si="20"/>
        <v>363.6363636363636</v>
      </c>
      <c r="V97" s="137">
        <f t="shared" si="21"/>
        <v>31.25</v>
      </c>
      <c r="W97" s="137">
        <f t="shared" si="22"/>
        <v>100</v>
      </c>
      <c r="X97" s="322">
        <v>12866.49</v>
      </c>
    </row>
    <row r="98" spans="1:23" ht="14.25" hidden="1">
      <c r="A98" s="64" t="s">
        <v>410</v>
      </c>
      <c r="E98" s="1">
        <v>4</v>
      </c>
      <c r="I98" s="1">
        <v>112</v>
      </c>
      <c r="J98" s="24">
        <v>3234</v>
      </c>
      <c r="K98" s="31" t="s">
        <v>470</v>
      </c>
      <c r="L98" s="69"/>
      <c r="M98" s="25"/>
      <c r="N98" s="25">
        <v>25049</v>
      </c>
      <c r="O98" s="29">
        <v>0</v>
      </c>
      <c r="P98" s="29">
        <v>0</v>
      </c>
      <c r="Q98" s="139">
        <v>0</v>
      </c>
      <c r="R98" s="107">
        <v>0</v>
      </c>
      <c r="S98" s="420"/>
      <c r="T98" s="340" t="e">
        <f t="shared" si="19"/>
        <v>#DIV/0!</v>
      </c>
      <c r="U98" s="137" t="e">
        <f t="shared" si="20"/>
        <v>#DIV/0!</v>
      </c>
      <c r="V98" s="137" t="e">
        <f t="shared" si="21"/>
        <v>#DIV/0!</v>
      </c>
      <c r="W98" s="137" t="e">
        <f t="shared" si="22"/>
        <v>#DIV/0!</v>
      </c>
    </row>
    <row r="99" spans="1:23" ht="14.25" hidden="1">
      <c r="A99" s="64"/>
      <c r="J99" s="24">
        <v>3234</v>
      </c>
      <c r="K99" s="31" t="s">
        <v>582</v>
      </c>
      <c r="L99" s="69"/>
      <c r="M99" s="25"/>
      <c r="N99" s="25">
        <v>0</v>
      </c>
      <c r="O99" s="29">
        <v>0</v>
      </c>
      <c r="P99" s="29">
        <v>3450</v>
      </c>
      <c r="Q99" s="139">
        <v>0</v>
      </c>
      <c r="R99" s="107">
        <v>0</v>
      </c>
      <c r="S99" s="420"/>
      <c r="T99" s="340" t="e">
        <f aca="true" t="shared" si="25" ref="T99:T130">S99/R99</f>
        <v>#DIV/0!</v>
      </c>
      <c r="U99" s="137" t="e">
        <f t="shared" si="20"/>
        <v>#DIV/0!</v>
      </c>
      <c r="V99" s="137">
        <f t="shared" si="21"/>
        <v>0</v>
      </c>
      <c r="W99" s="137" t="e">
        <f t="shared" si="22"/>
        <v>#DIV/0!</v>
      </c>
    </row>
    <row r="100" spans="1:23" ht="14.25" hidden="1">
      <c r="A100" s="64"/>
      <c r="J100" s="24">
        <v>3234</v>
      </c>
      <c r="K100" s="31" t="s">
        <v>583</v>
      </c>
      <c r="L100" s="69"/>
      <c r="M100" s="25"/>
      <c r="N100" s="25">
        <v>0</v>
      </c>
      <c r="O100" s="29">
        <v>0</v>
      </c>
      <c r="P100" s="29">
        <v>3000</v>
      </c>
      <c r="Q100" s="139">
        <v>0</v>
      </c>
      <c r="R100" s="107">
        <v>0</v>
      </c>
      <c r="S100" s="420"/>
      <c r="T100" s="340" t="e">
        <f t="shared" si="25"/>
        <v>#DIV/0!</v>
      </c>
      <c r="U100" s="137" t="e">
        <f t="shared" si="20"/>
        <v>#DIV/0!</v>
      </c>
      <c r="V100" s="137">
        <f t="shared" si="21"/>
        <v>0</v>
      </c>
      <c r="W100" s="137" t="e">
        <f t="shared" si="22"/>
        <v>#DIV/0!</v>
      </c>
    </row>
    <row r="101" spans="1:23" ht="14.25">
      <c r="A101" s="64" t="s">
        <v>410</v>
      </c>
      <c r="C101" s="1">
        <v>2</v>
      </c>
      <c r="I101" s="1">
        <v>112</v>
      </c>
      <c r="J101" s="24">
        <v>3236</v>
      </c>
      <c r="K101" s="31" t="s">
        <v>471</v>
      </c>
      <c r="L101" s="69"/>
      <c r="M101" s="25"/>
      <c r="N101" s="25">
        <v>3567</v>
      </c>
      <c r="O101" s="29">
        <v>3000</v>
      </c>
      <c r="P101" s="29">
        <v>10000</v>
      </c>
      <c r="Q101" s="139">
        <v>0</v>
      </c>
      <c r="R101" s="107">
        <v>3000</v>
      </c>
      <c r="S101" s="420">
        <v>0</v>
      </c>
      <c r="T101" s="340">
        <f t="shared" si="25"/>
        <v>0</v>
      </c>
      <c r="U101" s="137">
        <f t="shared" si="20"/>
        <v>333.33333333333337</v>
      </c>
      <c r="V101" s="137">
        <f t="shared" si="21"/>
        <v>0</v>
      </c>
      <c r="W101" s="137" t="e">
        <f t="shared" si="22"/>
        <v>#DIV/0!</v>
      </c>
    </row>
    <row r="102" spans="1:23" ht="14.25">
      <c r="A102" s="64" t="s">
        <v>410</v>
      </c>
      <c r="C102" s="1">
        <v>2</v>
      </c>
      <c r="D102" s="1">
        <v>3</v>
      </c>
      <c r="I102" s="1">
        <v>112</v>
      </c>
      <c r="J102" s="24">
        <v>3236</v>
      </c>
      <c r="K102" s="31" t="s">
        <v>472</v>
      </c>
      <c r="L102" s="69"/>
      <c r="M102" s="25"/>
      <c r="N102" s="25">
        <v>7000</v>
      </c>
      <c r="O102" s="29">
        <v>0</v>
      </c>
      <c r="P102" s="29">
        <v>4000</v>
      </c>
      <c r="Q102" s="139">
        <v>5000</v>
      </c>
      <c r="R102" s="107">
        <v>9000</v>
      </c>
      <c r="S102" s="420">
        <v>0</v>
      </c>
      <c r="T102" s="340">
        <f t="shared" si="25"/>
        <v>0</v>
      </c>
      <c r="U102" s="137" t="e">
        <f t="shared" si="20"/>
        <v>#DIV/0!</v>
      </c>
      <c r="V102" s="137">
        <f t="shared" si="21"/>
        <v>125</v>
      </c>
      <c r="W102" s="137">
        <f t="shared" si="22"/>
        <v>180</v>
      </c>
    </row>
    <row r="103" spans="1:24" ht="14.25">
      <c r="A103" s="64" t="s">
        <v>410</v>
      </c>
      <c r="C103" s="1">
        <v>2</v>
      </c>
      <c r="D103" s="1">
        <v>3</v>
      </c>
      <c r="E103" s="1">
        <v>4</v>
      </c>
      <c r="I103" s="1">
        <v>112</v>
      </c>
      <c r="J103" s="24">
        <v>3237</v>
      </c>
      <c r="K103" s="31" t="s">
        <v>225</v>
      </c>
      <c r="L103" s="69"/>
      <c r="M103" s="25">
        <v>44737</v>
      </c>
      <c r="N103" s="25">
        <v>10083</v>
      </c>
      <c r="O103" s="29">
        <v>10000</v>
      </c>
      <c r="P103" s="29">
        <v>85000</v>
      </c>
      <c r="Q103" s="139">
        <v>10000</v>
      </c>
      <c r="R103" s="107">
        <v>30000</v>
      </c>
      <c r="S103" s="420">
        <v>17764</v>
      </c>
      <c r="T103" s="340">
        <f t="shared" si="25"/>
        <v>0.5921333333333333</v>
      </c>
      <c r="U103" s="137">
        <f t="shared" si="20"/>
        <v>850</v>
      </c>
      <c r="V103" s="137">
        <f t="shared" si="21"/>
        <v>11.76470588235294</v>
      </c>
      <c r="W103" s="137">
        <f t="shared" si="22"/>
        <v>300</v>
      </c>
      <c r="X103" s="322">
        <v>17764.23</v>
      </c>
    </row>
    <row r="104" spans="1:24" ht="14.25">
      <c r="A104" s="64" t="s">
        <v>410</v>
      </c>
      <c r="C104" s="1">
        <v>2</v>
      </c>
      <c r="D104" s="1">
        <v>3</v>
      </c>
      <c r="E104" s="1">
        <v>4</v>
      </c>
      <c r="I104" s="1">
        <v>112</v>
      </c>
      <c r="J104" s="24">
        <v>3237</v>
      </c>
      <c r="K104" s="24" t="s">
        <v>226</v>
      </c>
      <c r="L104" s="68"/>
      <c r="M104" s="25">
        <v>24401</v>
      </c>
      <c r="N104" s="25">
        <v>30567</v>
      </c>
      <c r="O104" s="29">
        <v>25000</v>
      </c>
      <c r="P104" s="29">
        <v>20000</v>
      </c>
      <c r="Q104" s="139">
        <v>25000</v>
      </c>
      <c r="R104" s="107">
        <v>30000</v>
      </c>
      <c r="S104" s="420">
        <v>9813</v>
      </c>
      <c r="T104" s="340">
        <f t="shared" si="25"/>
        <v>0.3271</v>
      </c>
      <c r="U104" s="137">
        <f t="shared" si="20"/>
        <v>80</v>
      </c>
      <c r="V104" s="137">
        <f t="shared" si="21"/>
        <v>125</v>
      </c>
      <c r="W104" s="137">
        <f t="shared" si="22"/>
        <v>120</v>
      </c>
      <c r="X104" s="322">
        <v>9812.5</v>
      </c>
    </row>
    <row r="105" spans="1:24" ht="14.25">
      <c r="A105" s="64" t="s">
        <v>410</v>
      </c>
      <c r="C105" s="1">
        <v>2</v>
      </c>
      <c r="D105" s="1">
        <v>3</v>
      </c>
      <c r="E105" s="1">
        <v>4</v>
      </c>
      <c r="I105" s="1">
        <v>112</v>
      </c>
      <c r="J105" s="24">
        <v>3237</v>
      </c>
      <c r="K105" s="24" t="s">
        <v>310</v>
      </c>
      <c r="L105" s="68"/>
      <c r="M105" s="25">
        <v>11570</v>
      </c>
      <c r="N105" s="25">
        <v>3295</v>
      </c>
      <c r="O105" s="29">
        <v>5000</v>
      </c>
      <c r="P105" s="29">
        <v>5000</v>
      </c>
      <c r="Q105" s="139">
        <v>5000</v>
      </c>
      <c r="R105" s="107">
        <v>15000</v>
      </c>
      <c r="S105" s="420">
        <v>2412</v>
      </c>
      <c r="T105" s="340">
        <f t="shared" si="25"/>
        <v>0.1608</v>
      </c>
      <c r="U105" s="137">
        <f t="shared" si="20"/>
        <v>100</v>
      </c>
      <c r="V105" s="137">
        <f t="shared" si="21"/>
        <v>100</v>
      </c>
      <c r="W105" s="137">
        <f t="shared" si="22"/>
        <v>300</v>
      </c>
      <c r="X105" s="322">
        <v>9912</v>
      </c>
    </row>
    <row r="106" spans="1:24" ht="14.25">
      <c r="A106" s="64" t="s">
        <v>410</v>
      </c>
      <c r="C106" s="1">
        <v>2</v>
      </c>
      <c r="D106" s="1">
        <v>3</v>
      </c>
      <c r="E106" s="1">
        <v>4</v>
      </c>
      <c r="I106" s="1">
        <v>112</v>
      </c>
      <c r="J106" s="24">
        <v>3237</v>
      </c>
      <c r="K106" s="24" t="s">
        <v>335</v>
      </c>
      <c r="L106" s="68"/>
      <c r="M106" s="25">
        <v>4124</v>
      </c>
      <c r="N106" s="25">
        <v>9130</v>
      </c>
      <c r="O106" s="29">
        <v>10000</v>
      </c>
      <c r="P106" s="29">
        <v>11000</v>
      </c>
      <c r="Q106" s="139">
        <v>10000</v>
      </c>
      <c r="R106" s="107">
        <v>15000</v>
      </c>
      <c r="S106" s="420"/>
      <c r="T106" s="340">
        <f t="shared" si="25"/>
        <v>0</v>
      </c>
      <c r="U106" s="137">
        <f t="shared" si="20"/>
        <v>110.00000000000001</v>
      </c>
      <c r="V106" s="137">
        <f t="shared" si="21"/>
        <v>90.9090909090909</v>
      </c>
      <c r="W106" s="137">
        <f t="shared" si="22"/>
        <v>150</v>
      </c>
      <c r="X106" s="322">
        <v>4462.5</v>
      </c>
    </row>
    <row r="107" spans="1:24" ht="14.25">
      <c r="A107" s="64" t="s">
        <v>410</v>
      </c>
      <c r="C107" s="1">
        <v>2</v>
      </c>
      <c r="I107" s="1">
        <v>112</v>
      </c>
      <c r="J107" s="24">
        <v>3237</v>
      </c>
      <c r="K107" s="24" t="s">
        <v>473</v>
      </c>
      <c r="L107" s="69"/>
      <c r="M107" s="25"/>
      <c r="N107" s="25">
        <v>1845</v>
      </c>
      <c r="O107" s="29">
        <v>3700</v>
      </c>
      <c r="P107" s="29">
        <v>3750</v>
      </c>
      <c r="Q107" s="139">
        <v>3700</v>
      </c>
      <c r="R107" s="107">
        <v>3700</v>
      </c>
      <c r="S107" s="420"/>
      <c r="T107" s="340">
        <f t="shared" si="25"/>
        <v>0</v>
      </c>
      <c r="U107" s="137">
        <f t="shared" si="20"/>
        <v>101.35135135135135</v>
      </c>
      <c r="V107" s="137">
        <f t="shared" si="21"/>
        <v>98.66666666666667</v>
      </c>
      <c r="W107" s="137">
        <f t="shared" si="22"/>
        <v>100</v>
      </c>
      <c r="X107" s="322">
        <v>937.5</v>
      </c>
    </row>
    <row r="108" spans="1:24" ht="14.25">
      <c r="A108" s="64" t="s">
        <v>410</v>
      </c>
      <c r="D108" s="1">
        <v>3</v>
      </c>
      <c r="E108" s="1">
        <v>4</v>
      </c>
      <c r="I108" s="1">
        <v>112</v>
      </c>
      <c r="J108" s="24">
        <v>3237</v>
      </c>
      <c r="K108" s="24" t="s">
        <v>227</v>
      </c>
      <c r="L108" s="69"/>
      <c r="M108" s="25"/>
      <c r="N108" s="25">
        <v>13705</v>
      </c>
      <c r="O108" s="29">
        <v>15000</v>
      </c>
      <c r="P108" s="29">
        <v>18000</v>
      </c>
      <c r="Q108" s="139">
        <v>15000</v>
      </c>
      <c r="R108" s="107">
        <v>15000</v>
      </c>
      <c r="S108" s="420">
        <v>19641</v>
      </c>
      <c r="T108" s="340">
        <f t="shared" si="25"/>
        <v>1.3094</v>
      </c>
      <c r="U108" s="137">
        <f t="shared" si="20"/>
        <v>120</v>
      </c>
      <c r="V108" s="137">
        <f t="shared" si="21"/>
        <v>83.33333333333334</v>
      </c>
      <c r="W108" s="137"/>
      <c r="X108" s="322">
        <v>6741.25</v>
      </c>
    </row>
    <row r="109" spans="1:23" ht="14.25">
      <c r="A109" s="64" t="s">
        <v>410</v>
      </c>
      <c r="C109" s="1">
        <v>2</v>
      </c>
      <c r="I109" s="1">
        <v>112</v>
      </c>
      <c r="J109" s="24">
        <v>3237</v>
      </c>
      <c r="K109" s="24" t="s">
        <v>474</v>
      </c>
      <c r="L109" s="69"/>
      <c r="M109" s="25"/>
      <c r="N109" s="25">
        <v>0</v>
      </c>
      <c r="O109" s="29">
        <v>10000</v>
      </c>
      <c r="P109" s="29">
        <v>18750</v>
      </c>
      <c r="Q109" s="139">
        <v>10000</v>
      </c>
      <c r="R109" s="107">
        <v>5000</v>
      </c>
      <c r="S109" s="420">
        <v>0</v>
      </c>
      <c r="T109" s="340">
        <f t="shared" si="25"/>
        <v>0</v>
      </c>
      <c r="U109" s="137">
        <f t="shared" si="20"/>
        <v>187.5</v>
      </c>
      <c r="V109" s="137">
        <f t="shared" si="21"/>
        <v>53.333333333333336</v>
      </c>
      <c r="W109" s="137"/>
    </row>
    <row r="110" spans="1:23" ht="14.25">
      <c r="A110" s="64" t="s">
        <v>410</v>
      </c>
      <c r="E110" s="1">
        <v>4</v>
      </c>
      <c r="I110" s="1">
        <v>112</v>
      </c>
      <c r="J110" s="24">
        <v>3237</v>
      </c>
      <c r="K110" s="31" t="s">
        <v>475</v>
      </c>
      <c r="L110" s="69"/>
      <c r="M110" s="25"/>
      <c r="N110" s="25">
        <v>64142</v>
      </c>
      <c r="O110" s="29">
        <v>30000</v>
      </c>
      <c r="P110" s="29">
        <v>30000</v>
      </c>
      <c r="Q110" s="139">
        <v>50000</v>
      </c>
      <c r="R110" s="107">
        <v>10000</v>
      </c>
      <c r="S110" s="420">
        <v>0</v>
      </c>
      <c r="T110" s="340">
        <f t="shared" si="25"/>
        <v>0</v>
      </c>
      <c r="U110" s="137">
        <f t="shared" si="20"/>
        <v>100</v>
      </c>
      <c r="V110" s="137">
        <f t="shared" si="21"/>
        <v>166.66666666666669</v>
      </c>
      <c r="W110" s="137"/>
    </row>
    <row r="111" spans="1:24" ht="14.25">
      <c r="A111" s="64" t="s">
        <v>410</v>
      </c>
      <c r="C111" s="1">
        <v>2</v>
      </c>
      <c r="D111" s="1">
        <v>3</v>
      </c>
      <c r="E111" s="1">
        <v>4</v>
      </c>
      <c r="I111" s="1">
        <v>112</v>
      </c>
      <c r="J111" s="24">
        <v>3238</v>
      </c>
      <c r="K111" s="31" t="s">
        <v>228</v>
      </c>
      <c r="L111" s="69"/>
      <c r="M111" s="25">
        <v>8587</v>
      </c>
      <c r="N111" s="25">
        <v>14877</v>
      </c>
      <c r="O111" s="29">
        <v>12500</v>
      </c>
      <c r="P111" s="29">
        <v>12500</v>
      </c>
      <c r="Q111" s="139">
        <v>12500</v>
      </c>
      <c r="R111" s="107">
        <v>10000</v>
      </c>
      <c r="S111" s="420">
        <v>6435</v>
      </c>
      <c r="T111" s="340">
        <f t="shared" si="25"/>
        <v>0.6435</v>
      </c>
      <c r="U111" s="137">
        <f t="shared" si="20"/>
        <v>100</v>
      </c>
      <c r="V111" s="137">
        <f t="shared" si="21"/>
        <v>100</v>
      </c>
      <c r="W111" s="137">
        <f t="shared" si="22"/>
        <v>80</v>
      </c>
      <c r="X111" s="322">
        <v>6435</v>
      </c>
    </row>
    <row r="112" spans="1:24" ht="14.25">
      <c r="A112" s="64" t="s">
        <v>410</v>
      </c>
      <c r="C112" s="1">
        <v>2</v>
      </c>
      <c r="D112" s="1">
        <v>3</v>
      </c>
      <c r="E112" s="1">
        <v>4</v>
      </c>
      <c r="I112" s="1">
        <v>112</v>
      </c>
      <c r="J112" s="24">
        <v>3239</v>
      </c>
      <c r="K112" s="31" t="s">
        <v>229</v>
      </c>
      <c r="L112" s="69"/>
      <c r="M112" s="25">
        <v>16134</v>
      </c>
      <c r="N112" s="25">
        <v>1413</v>
      </c>
      <c r="O112" s="29">
        <v>2400</v>
      </c>
      <c r="P112" s="29">
        <v>15000</v>
      </c>
      <c r="Q112" s="139">
        <v>2400</v>
      </c>
      <c r="R112" s="107">
        <v>2500</v>
      </c>
      <c r="S112" s="420">
        <v>12219</v>
      </c>
      <c r="T112" s="340">
        <f t="shared" si="25"/>
        <v>4.8876</v>
      </c>
      <c r="U112" s="137">
        <f t="shared" si="20"/>
        <v>625</v>
      </c>
      <c r="V112" s="137">
        <f t="shared" si="21"/>
        <v>16</v>
      </c>
      <c r="W112" s="137">
        <f t="shared" si="22"/>
        <v>104.16666666666667</v>
      </c>
      <c r="X112" s="322">
        <v>12221</v>
      </c>
    </row>
    <row r="113" spans="1:23" ht="15">
      <c r="A113" s="64" t="s">
        <v>410</v>
      </c>
      <c r="I113" s="1">
        <v>112</v>
      </c>
      <c r="J113" s="68">
        <v>324</v>
      </c>
      <c r="K113" s="178" t="s">
        <v>502</v>
      </c>
      <c r="L113" s="69"/>
      <c r="M113" s="180"/>
      <c r="N113" s="26">
        <f aca="true" t="shared" si="26" ref="N113:S113">N114+N115</f>
        <v>4640</v>
      </c>
      <c r="O113" s="26">
        <f t="shared" si="26"/>
        <v>8500</v>
      </c>
      <c r="P113" s="26">
        <f t="shared" si="26"/>
        <v>10000</v>
      </c>
      <c r="Q113" s="26">
        <f t="shared" si="26"/>
        <v>8500</v>
      </c>
      <c r="R113" s="104">
        <f t="shared" si="26"/>
        <v>5000</v>
      </c>
      <c r="S113" s="419">
        <f t="shared" si="26"/>
        <v>5121</v>
      </c>
      <c r="T113" s="351">
        <f t="shared" si="25"/>
        <v>1.0242</v>
      </c>
      <c r="U113" s="137"/>
      <c r="V113" s="137"/>
      <c r="W113" s="137"/>
    </row>
    <row r="114" spans="1:23" ht="14.25">
      <c r="A114" s="64" t="s">
        <v>410</v>
      </c>
      <c r="E114" s="1">
        <v>4</v>
      </c>
      <c r="I114" s="1">
        <v>112</v>
      </c>
      <c r="J114" s="24">
        <v>32411</v>
      </c>
      <c r="K114" s="31" t="s">
        <v>503</v>
      </c>
      <c r="L114" s="69"/>
      <c r="M114" s="25"/>
      <c r="N114" s="25">
        <v>1192</v>
      </c>
      <c r="O114" s="29">
        <v>2000</v>
      </c>
      <c r="P114" s="29">
        <v>4000</v>
      </c>
      <c r="Q114" s="139">
        <v>2000</v>
      </c>
      <c r="R114" s="107">
        <v>3000</v>
      </c>
      <c r="S114" s="420">
        <v>0</v>
      </c>
      <c r="T114" s="340">
        <f t="shared" si="25"/>
        <v>0</v>
      </c>
      <c r="U114" s="137"/>
      <c r="V114" s="137"/>
      <c r="W114" s="137"/>
    </row>
    <row r="115" spans="1:25" ht="14.25">
      <c r="A115" s="64" t="s">
        <v>410</v>
      </c>
      <c r="E115" s="1">
        <v>4</v>
      </c>
      <c r="I115" s="1">
        <v>112</v>
      </c>
      <c r="J115" s="24">
        <v>32412</v>
      </c>
      <c r="K115" s="31" t="s">
        <v>504</v>
      </c>
      <c r="L115" s="69"/>
      <c r="M115" s="25"/>
      <c r="N115" s="25">
        <v>3448</v>
      </c>
      <c r="O115" s="29">
        <v>6500</v>
      </c>
      <c r="P115" s="29">
        <v>6000</v>
      </c>
      <c r="Q115" s="139">
        <v>6500</v>
      </c>
      <c r="R115" s="107">
        <v>2000</v>
      </c>
      <c r="S115" s="420">
        <v>5121</v>
      </c>
      <c r="T115" s="340">
        <f t="shared" si="25"/>
        <v>2.5605</v>
      </c>
      <c r="U115" s="137"/>
      <c r="V115" s="137"/>
      <c r="W115" s="137"/>
      <c r="X115" s="322">
        <v>5120.8</v>
      </c>
      <c r="Y115" s="1" t="s">
        <v>609</v>
      </c>
    </row>
    <row r="116" spans="1:23" ht="15">
      <c r="A116" s="64" t="s">
        <v>410</v>
      </c>
      <c r="I116" s="1">
        <v>112</v>
      </c>
      <c r="J116" s="68">
        <v>329</v>
      </c>
      <c r="K116" s="68" t="s">
        <v>104</v>
      </c>
      <c r="L116" s="68"/>
      <c r="M116" s="84">
        <f>M117+M118+M119+M121</f>
        <v>122806</v>
      </c>
      <c r="N116" s="136">
        <f aca="true" t="shared" si="27" ref="N116:S116">N117+N118+N119+N121+N120</f>
        <v>68283</v>
      </c>
      <c r="O116" s="136">
        <f t="shared" si="27"/>
        <v>49500</v>
      </c>
      <c r="P116" s="136">
        <f t="shared" si="27"/>
        <v>114500</v>
      </c>
      <c r="Q116" s="136">
        <f t="shared" si="27"/>
        <v>75500</v>
      </c>
      <c r="R116" s="310">
        <f t="shared" si="27"/>
        <v>90500</v>
      </c>
      <c r="S116" s="419">
        <f t="shared" si="27"/>
        <v>53336</v>
      </c>
      <c r="T116" s="339">
        <f t="shared" si="25"/>
        <v>0.5893480662983426</v>
      </c>
      <c r="U116" s="137">
        <f t="shared" si="20"/>
        <v>231.31313131313132</v>
      </c>
      <c r="V116" s="137">
        <f t="shared" si="21"/>
        <v>65.93886462882097</v>
      </c>
      <c r="W116" s="137">
        <f t="shared" si="22"/>
        <v>119.86754966887416</v>
      </c>
    </row>
    <row r="117" spans="1:24" ht="14.25">
      <c r="A117" s="64" t="s">
        <v>410</v>
      </c>
      <c r="E117" s="1">
        <v>4</v>
      </c>
      <c r="I117" s="1">
        <v>112</v>
      </c>
      <c r="J117" s="24">
        <v>3292</v>
      </c>
      <c r="K117" s="31" t="s">
        <v>230</v>
      </c>
      <c r="L117" s="69"/>
      <c r="M117" s="25">
        <v>22582</v>
      </c>
      <c r="N117" s="25">
        <v>15925</v>
      </c>
      <c r="O117" s="29">
        <v>16000</v>
      </c>
      <c r="P117" s="29">
        <v>25000</v>
      </c>
      <c r="Q117" s="139">
        <v>16000</v>
      </c>
      <c r="R117" s="107">
        <v>22000</v>
      </c>
      <c r="S117" s="420">
        <v>17484</v>
      </c>
      <c r="T117" s="340">
        <f t="shared" si="25"/>
        <v>0.7947272727272727</v>
      </c>
      <c r="U117" s="137">
        <f t="shared" si="20"/>
        <v>156.25</v>
      </c>
      <c r="V117" s="137">
        <f t="shared" si="21"/>
        <v>64</v>
      </c>
      <c r="W117" s="137">
        <f t="shared" si="22"/>
        <v>137.5</v>
      </c>
      <c r="X117" s="322">
        <v>17667.41</v>
      </c>
    </row>
    <row r="118" spans="1:24" ht="14.25">
      <c r="A118" s="64" t="s">
        <v>410</v>
      </c>
      <c r="E118" s="1">
        <v>4</v>
      </c>
      <c r="I118" s="1">
        <v>112</v>
      </c>
      <c r="J118" s="24">
        <v>3293</v>
      </c>
      <c r="K118" s="31" t="s">
        <v>211</v>
      </c>
      <c r="L118" s="69"/>
      <c r="M118" s="25">
        <v>60292</v>
      </c>
      <c r="N118" s="25">
        <v>34860</v>
      </c>
      <c r="O118" s="29">
        <v>20000</v>
      </c>
      <c r="P118" s="29">
        <v>70000</v>
      </c>
      <c r="Q118" s="139">
        <v>40000</v>
      </c>
      <c r="R118" s="107">
        <v>50000</v>
      </c>
      <c r="S118" s="420">
        <v>30095</v>
      </c>
      <c r="T118" s="340">
        <f t="shared" si="25"/>
        <v>0.6019</v>
      </c>
      <c r="U118" s="137">
        <f t="shared" si="20"/>
        <v>350</v>
      </c>
      <c r="V118" s="137">
        <f t="shared" si="21"/>
        <v>57.14285714285714</v>
      </c>
      <c r="W118" s="137">
        <f t="shared" si="22"/>
        <v>125</v>
      </c>
      <c r="X118" s="322">
        <v>27897.48</v>
      </c>
    </row>
    <row r="119" spans="1:24" ht="14.25">
      <c r="A119" s="64" t="s">
        <v>410</v>
      </c>
      <c r="E119" s="1">
        <v>4</v>
      </c>
      <c r="I119" s="1">
        <v>112</v>
      </c>
      <c r="J119" s="24">
        <v>3294</v>
      </c>
      <c r="K119" s="31" t="s">
        <v>231</v>
      </c>
      <c r="L119" s="69"/>
      <c r="M119" s="25">
        <v>1649</v>
      </c>
      <c r="N119" s="25">
        <v>2200</v>
      </c>
      <c r="O119" s="29">
        <v>2500</v>
      </c>
      <c r="P119" s="29">
        <v>2500</v>
      </c>
      <c r="Q119" s="139">
        <v>2500</v>
      </c>
      <c r="R119" s="107">
        <v>2500</v>
      </c>
      <c r="S119" s="420">
        <v>500</v>
      </c>
      <c r="T119" s="340">
        <f t="shared" si="25"/>
        <v>0.2</v>
      </c>
      <c r="U119" s="137">
        <f t="shared" si="20"/>
        <v>100</v>
      </c>
      <c r="V119" s="137">
        <f t="shared" si="21"/>
        <v>100</v>
      </c>
      <c r="W119" s="137">
        <f t="shared" si="22"/>
        <v>100</v>
      </c>
      <c r="X119" s="322">
        <v>500</v>
      </c>
    </row>
    <row r="120" spans="1:24" ht="14.25">
      <c r="A120" s="64" t="s">
        <v>410</v>
      </c>
      <c r="C120" s="1">
        <v>2</v>
      </c>
      <c r="I120" s="1">
        <v>112</v>
      </c>
      <c r="J120" s="24">
        <v>3295</v>
      </c>
      <c r="K120" s="31" t="s">
        <v>478</v>
      </c>
      <c r="L120" s="69"/>
      <c r="M120" s="25"/>
      <c r="N120" s="25">
        <v>15298</v>
      </c>
      <c r="O120" s="29">
        <v>10000</v>
      </c>
      <c r="P120" s="29">
        <v>12000</v>
      </c>
      <c r="Q120" s="139">
        <v>16000</v>
      </c>
      <c r="R120" s="107">
        <v>15000</v>
      </c>
      <c r="S120" s="420">
        <v>2555</v>
      </c>
      <c r="T120" s="340">
        <f t="shared" si="25"/>
        <v>0.17033333333333334</v>
      </c>
      <c r="U120" s="137">
        <f t="shared" si="20"/>
        <v>120</v>
      </c>
      <c r="V120" s="137">
        <f t="shared" si="21"/>
        <v>133.33333333333331</v>
      </c>
      <c r="W120" s="137">
        <f t="shared" si="22"/>
        <v>93.75</v>
      </c>
      <c r="X120" s="322">
        <v>2555</v>
      </c>
    </row>
    <row r="121" spans="1:24" ht="14.25">
      <c r="A121" s="64" t="s">
        <v>410</v>
      </c>
      <c r="E121" s="1">
        <v>4</v>
      </c>
      <c r="I121" s="1">
        <v>112</v>
      </c>
      <c r="J121" s="24">
        <v>3299</v>
      </c>
      <c r="K121" s="24" t="s">
        <v>104</v>
      </c>
      <c r="L121" s="68"/>
      <c r="M121" s="25">
        <v>38283</v>
      </c>
      <c r="N121" s="25">
        <v>0</v>
      </c>
      <c r="O121" s="29">
        <v>1000</v>
      </c>
      <c r="P121" s="29">
        <v>5000</v>
      </c>
      <c r="Q121" s="139">
        <v>1000</v>
      </c>
      <c r="R121" s="107">
        <v>1000</v>
      </c>
      <c r="S121" s="420">
        <v>2702</v>
      </c>
      <c r="T121" s="340">
        <f t="shared" si="25"/>
        <v>2.702</v>
      </c>
      <c r="U121" s="137">
        <f t="shared" si="20"/>
        <v>500</v>
      </c>
      <c r="V121" s="137">
        <f t="shared" si="21"/>
        <v>20</v>
      </c>
      <c r="W121" s="137">
        <f t="shared" si="22"/>
        <v>100</v>
      </c>
      <c r="X121" s="322">
        <v>3230</v>
      </c>
    </row>
    <row r="122" spans="1:23" ht="15">
      <c r="A122" s="64" t="s">
        <v>410</v>
      </c>
      <c r="I122" s="1">
        <v>112</v>
      </c>
      <c r="J122" s="311">
        <v>34</v>
      </c>
      <c r="K122" s="312" t="s">
        <v>45</v>
      </c>
      <c r="L122" s="313"/>
      <c r="M122" s="314">
        <f aca="true" t="shared" si="28" ref="M122:S122">M123+M124</f>
        <v>22586</v>
      </c>
      <c r="N122" s="284">
        <f t="shared" si="28"/>
        <v>30543</v>
      </c>
      <c r="O122" s="284">
        <f t="shared" si="28"/>
        <v>27000</v>
      </c>
      <c r="P122" s="284">
        <f t="shared" si="28"/>
        <v>35000</v>
      </c>
      <c r="Q122" s="284">
        <f t="shared" si="28"/>
        <v>31000</v>
      </c>
      <c r="R122" s="315">
        <f t="shared" si="28"/>
        <v>28000</v>
      </c>
      <c r="S122" s="419">
        <f t="shared" si="28"/>
        <v>37938</v>
      </c>
      <c r="T122" s="351">
        <f t="shared" si="25"/>
        <v>1.3549285714285715</v>
      </c>
      <c r="U122" s="137">
        <f t="shared" si="20"/>
        <v>129.62962962962962</v>
      </c>
      <c r="V122" s="137">
        <f t="shared" si="21"/>
        <v>88.57142857142857</v>
      </c>
      <c r="W122" s="137">
        <f t="shared" si="22"/>
        <v>90.32258064516128</v>
      </c>
    </row>
    <row r="123" spans="1:24" ht="14.25">
      <c r="A123" s="64" t="s">
        <v>410</v>
      </c>
      <c r="E123" s="1">
        <v>4</v>
      </c>
      <c r="I123" s="1">
        <v>112</v>
      </c>
      <c r="J123" s="24">
        <v>3431</v>
      </c>
      <c r="K123" s="24" t="s">
        <v>232</v>
      </c>
      <c r="L123" s="24"/>
      <c r="M123" s="25">
        <v>11538</v>
      </c>
      <c r="N123" s="25">
        <v>17995</v>
      </c>
      <c r="O123" s="29">
        <v>19000</v>
      </c>
      <c r="P123" s="29">
        <v>25000</v>
      </c>
      <c r="Q123" s="139">
        <v>19000</v>
      </c>
      <c r="R123" s="107">
        <v>24000</v>
      </c>
      <c r="S123" s="420">
        <v>12033</v>
      </c>
      <c r="T123" s="340">
        <f t="shared" si="25"/>
        <v>0.501375</v>
      </c>
      <c r="U123" s="137">
        <f t="shared" si="20"/>
        <v>131.57894736842107</v>
      </c>
      <c r="V123" s="137">
        <f t="shared" si="21"/>
        <v>76</v>
      </c>
      <c r="W123" s="137">
        <f t="shared" si="22"/>
        <v>126.3157894736842</v>
      </c>
      <c r="X123" s="322">
        <v>12032.58</v>
      </c>
    </row>
    <row r="124" spans="1:25" ht="14.25">
      <c r="A124" s="64" t="s">
        <v>410</v>
      </c>
      <c r="E124" s="1">
        <v>4</v>
      </c>
      <c r="I124" s="1">
        <v>112</v>
      </c>
      <c r="J124" s="43">
        <v>3439</v>
      </c>
      <c r="K124" s="43" t="s">
        <v>47</v>
      </c>
      <c r="L124" s="43"/>
      <c r="M124" s="44">
        <v>11048</v>
      </c>
      <c r="N124" s="44">
        <v>12548</v>
      </c>
      <c r="O124" s="79">
        <v>8000</v>
      </c>
      <c r="P124" s="79">
        <v>10000</v>
      </c>
      <c r="Q124" s="158">
        <v>12000</v>
      </c>
      <c r="R124" s="249">
        <v>4000</v>
      </c>
      <c r="S124" s="428">
        <v>25905</v>
      </c>
      <c r="T124" s="377">
        <f t="shared" si="25"/>
        <v>6.47625</v>
      </c>
      <c r="U124" s="181">
        <f t="shared" si="20"/>
        <v>125</v>
      </c>
      <c r="V124" s="181">
        <f t="shared" si="21"/>
        <v>120</v>
      </c>
      <c r="W124" s="181">
        <f t="shared" si="22"/>
        <v>33.33333333333333</v>
      </c>
      <c r="X124" s="322">
        <v>25905.05</v>
      </c>
      <c r="Y124" s="1" t="s">
        <v>610</v>
      </c>
    </row>
    <row r="125" spans="1:23" ht="15">
      <c r="A125" s="64" t="s">
        <v>410</v>
      </c>
      <c r="I125" s="1">
        <v>112</v>
      </c>
      <c r="J125" s="68">
        <v>381</v>
      </c>
      <c r="K125" s="68" t="s">
        <v>52</v>
      </c>
      <c r="L125" s="71"/>
      <c r="M125" s="84"/>
      <c r="N125" s="83">
        <f aca="true" t="shared" si="29" ref="N125:S125">N126+N127+N128+N129</f>
        <v>4100</v>
      </c>
      <c r="O125" s="83">
        <f t="shared" si="29"/>
        <v>0</v>
      </c>
      <c r="P125" s="83">
        <f t="shared" si="29"/>
        <v>0</v>
      </c>
      <c r="Q125" s="83">
        <f t="shared" si="29"/>
        <v>0</v>
      </c>
      <c r="R125" s="107">
        <f t="shared" si="29"/>
        <v>4000</v>
      </c>
      <c r="S125" s="436">
        <f t="shared" si="29"/>
        <v>0</v>
      </c>
      <c r="T125" s="339">
        <f t="shared" si="25"/>
        <v>0</v>
      </c>
      <c r="U125" s="137"/>
      <c r="V125" s="137"/>
      <c r="W125" s="137"/>
    </row>
    <row r="126" spans="1:23" ht="14.25">
      <c r="A126" s="64" t="s">
        <v>410</v>
      </c>
      <c r="C126" s="1">
        <v>2</v>
      </c>
      <c r="I126" s="1">
        <v>112</v>
      </c>
      <c r="J126" s="24">
        <v>3811</v>
      </c>
      <c r="K126" s="24" t="s">
        <v>366</v>
      </c>
      <c r="L126" s="24"/>
      <c r="M126" s="25"/>
      <c r="N126" s="25">
        <v>0</v>
      </c>
      <c r="O126" s="25">
        <v>0</v>
      </c>
      <c r="P126" s="25">
        <v>0</v>
      </c>
      <c r="Q126" s="25">
        <v>0</v>
      </c>
      <c r="R126" s="107">
        <v>1000</v>
      </c>
      <c r="S126" s="427">
        <v>0</v>
      </c>
      <c r="T126" s="340">
        <f t="shared" si="25"/>
        <v>0</v>
      </c>
      <c r="U126" s="137"/>
      <c r="V126" s="137"/>
      <c r="W126" s="137"/>
    </row>
    <row r="127" spans="1:23" ht="15" thickBot="1">
      <c r="A127" s="64" t="s">
        <v>410</v>
      </c>
      <c r="C127" s="1">
        <v>2</v>
      </c>
      <c r="I127" s="1">
        <v>112</v>
      </c>
      <c r="J127" s="24">
        <v>3811</v>
      </c>
      <c r="K127" s="24" t="s">
        <v>367</v>
      </c>
      <c r="L127" s="24"/>
      <c r="M127" s="25"/>
      <c r="N127" s="25">
        <v>1000</v>
      </c>
      <c r="O127" s="25">
        <v>0</v>
      </c>
      <c r="P127" s="25">
        <v>0</v>
      </c>
      <c r="Q127" s="25">
        <v>0</v>
      </c>
      <c r="R127" s="107">
        <v>1000</v>
      </c>
      <c r="S127" s="427">
        <v>0</v>
      </c>
      <c r="T127" s="340">
        <f t="shared" si="25"/>
        <v>0</v>
      </c>
      <c r="U127" s="182"/>
      <c r="V127" s="182"/>
      <c r="W127" s="182"/>
    </row>
    <row r="128" spans="1:23" ht="14.25">
      <c r="A128" s="64" t="s">
        <v>410</v>
      </c>
      <c r="C128" s="1">
        <v>2</v>
      </c>
      <c r="I128" s="1">
        <v>112</v>
      </c>
      <c r="J128" s="24">
        <v>3811</v>
      </c>
      <c r="K128" s="24" t="s">
        <v>476</v>
      </c>
      <c r="L128" s="24"/>
      <c r="M128" s="25"/>
      <c r="N128" s="25">
        <v>2500</v>
      </c>
      <c r="O128" s="25">
        <v>0</v>
      </c>
      <c r="P128" s="25">
        <v>0</v>
      </c>
      <c r="Q128" s="25"/>
      <c r="R128" s="107">
        <v>2000</v>
      </c>
      <c r="S128" s="427">
        <v>0</v>
      </c>
      <c r="T128" s="340">
        <f t="shared" si="25"/>
        <v>0</v>
      </c>
      <c r="U128" s="183"/>
      <c r="V128" s="183"/>
      <c r="W128" s="183"/>
    </row>
    <row r="129" spans="1:23" ht="14.25" hidden="1">
      <c r="A129" s="64" t="s">
        <v>410</v>
      </c>
      <c r="C129" s="1">
        <v>2</v>
      </c>
      <c r="I129" s="1">
        <v>112</v>
      </c>
      <c r="J129" s="98">
        <v>3811</v>
      </c>
      <c r="K129" s="98" t="s">
        <v>477</v>
      </c>
      <c r="L129" s="98"/>
      <c r="M129" s="99"/>
      <c r="N129" s="99">
        <v>600</v>
      </c>
      <c r="O129" s="99">
        <v>0</v>
      </c>
      <c r="P129" s="99">
        <v>0</v>
      </c>
      <c r="Q129" s="99"/>
      <c r="R129" s="263">
        <v>0</v>
      </c>
      <c r="S129" s="437">
        <v>0</v>
      </c>
      <c r="T129" s="380" t="e">
        <f t="shared" si="25"/>
        <v>#DIV/0!</v>
      </c>
      <c r="U129" s="183"/>
      <c r="V129" s="183"/>
      <c r="W129" s="183"/>
    </row>
    <row r="130" spans="1:23" ht="15">
      <c r="A130" s="64" t="s">
        <v>410</v>
      </c>
      <c r="I130" s="1">
        <v>112</v>
      </c>
      <c r="J130" s="311">
        <v>514</v>
      </c>
      <c r="K130" s="311" t="s">
        <v>584</v>
      </c>
      <c r="L130" s="311"/>
      <c r="M130" s="25"/>
      <c r="N130" s="25">
        <v>0</v>
      </c>
      <c r="O130" s="25">
        <f>O131</f>
        <v>0</v>
      </c>
      <c r="P130" s="25">
        <f>P131</f>
        <v>5700</v>
      </c>
      <c r="Q130" s="25">
        <f>Q131</f>
        <v>0</v>
      </c>
      <c r="R130" s="105">
        <f>R131</f>
        <v>0</v>
      </c>
      <c r="S130" s="442">
        <f>S131</f>
        <v>20000</v>
      </c>
      <c r="T130" s="483" t="e">
        <f t="shared" si="25"/>
        <v>#DIV/0!</v>
      </c>
      <c r="U130" s="183"/>
      <c r="V130" s="183"/>
      <c r="W130" s="183"/>
    </row>
    <row r="131" spans="1:24" ht="15" thickBot="1">
      <c r="A131" s="64" t="s">
        <v>410</v>
      </c>
      <c r="I131" s="1">
        <v>112</v>
      </c>
      <c r="J131" s="98">
        <v>5141</v>
      </c>
      <c r="K131" s="98" t="s">
        <v>585</v>
      </c>
      <c r="L131" s="98"/>
      <c r="M131" s="99"/>
      <c r="N131" s="99">
        <v>0</v>
      </c>
      <c r="O131" s="99">
        <v>0</v>
      </c>
      <c r="P131" s="99">
        <v>5700</v>
      </c>
      <c r="Q131" s="99">
        <v>0</v>
      </c>
      <c r="R131" s="263">
        <v>0</v>
      </c>
      <c r="S131" s="437">
        <v>20000</v>
      </c>
      <c r="T131" s="380" t="e">
        <f>S131/R131</f>
        <v>#DIV/0!</v>
      </c>
      <c r="U131" s="183"/>
      <c r="V131" s="183"/>
      <c r="W131" s="183"/>
      <c r="X131" s="322">
        <v>20000</v>
      </c>
    </row>
    <row r="132" spans="10:23" ht="15">
      <c r="J132" s="184"/>
      <c r="K132" s="184" t="s">
        <v>316</v>
      </c>
      <c r="L132" s="184"/>
      <c r="M132" s="185">
        <f aca="true" t="shared" si="30" ref="M132:R132">M66</f>
        <v>1456776</v>
      </c>
      <c r="N132" s="185">
        <f>N66</f>
        <v>1348316</v>
      </c>
      <c r="O132" s="185">
        <f t="shared" si="30"/>
        <v>1339100</v>
      </c>
      <c r="P132" s="185">
        <f t="shared" si="30"/>
        <v>1894001</v>
      </c>
      <c r="Q132" s="186">
        <f>Q66</f>
        <v>1413900</v>
      </c>
      <c r="R132" s="264">
        <f t="shared" si="30"/>
        <v>1808200</v>
      </c>
      <c r="S132" s="438">
        <f>S66</f>
        <v>866998</v>
      </c>
      <c r="T132" s="381">
        <f>S132/R132</f>
        <v>0.47948125207388564</v>
      </c>
      <c r="U132" s="187"/>
      <c r="V132" s="187"/>
      <c r="W132" s="187"/>
    </row>
    <row r="133" spans="10:23" ht="15">
      <c r="J133" s="188"/>
      <c r="K133" s="188"/>
      <c r="L133" s="188"/>
      <c r="M133" s="189"/>
      <c r="N133" s="189"/>
      <c r="O133" s="189"/>
      <c r="P133" s="116"/>
      <c r="Q133" s="190"/>
      <c r="R133" s="265"/>
      <c r="S133" s="425"/>
      <c r="T133" s="375"/>
      <c r="U133" s="191"/>
      <c r="V133" s="191"/>
      <c r="W133" s="191"/>
    </row>
    <row r="134" spans="1:23" ht="14.25">
      <c r="A134" s="8" t="s">
        <v>411</v>
      </c>
      <c r="B134" s="8"/>
      <c r="C134" s="8"/>
      <c r="D134" s="8"/>
      <c r="E134" s="8"/>
      <c r="F134" s="8"/>
      <c r="G134" s="8"/>
      <c r="H134" s="8"/>
      <c r="I134" s="8">
        <v>112</v>
      </c>
      <c r="J134" s="8" t="s">
        <v>137</v>
      </c>
      <c r="K134" s="8" t="s">
        <v>278</v>
      </c>
      <c r="L134" s="8"/>
      <c r="M134" s="17"/>
      <c r="N134" s="17"/>
      <c r="O134" s="17"/>
      <c r="P134" s="17"/>
      <c r="Q134" s="150"/>
      <c r="R134" s="253"/>
      <c r="S134" s="439"/>
      <c r="T134" s="371"/>
      <c r="U134" s="151"/>
      <c r="V134" s="151"/>
      <c r="W134" s="151"/>
    </row>
    <row r="135" spans="1:23" ht="15">
      <c r="A135" s="64" t="s">
        <v>411</v>
      </c>
      <c r="I135" s="1">
        <v>112</v>
      </c>
      <c r="J135" s="71">
        <v>3</v>
      </c>
      <c r="K135" s="71" t="s">
        <v>8</v>
      </c>
      <c r="L135" s="71"/>
      <c r="M135" s="84">
        <f aca="true" t="shared" si="31" ref="M135:S136">M136</f>
        <v>52528</v>
      </c>
      <c r="N135" s="136">
        <f t="shared" si="31"/>
        <v>19406</v>
      </c>
      <c r="O135" s="136">
        <f t="shared" si="31"/>
        <v>10000</v>
      </c>
      <c r="P135" s="136">
        <f t="shared" si="31"/>
        <v>65000</v>
      </c>
      <c r="Q135" s="136">
        <f t="shared" si="31"/>
        <v>10000</v>
      </c>
      <c r="R135" s="310">
        <f t="shared" si="31"/>
        <v>15000</v>
      </c>
      <c r="S135" s="419">
        <f t="shared" si="31"/>
        <v>8008</v>
      </c>
      <c r="T135" s="339">
        <f aca="true" t="shared" si="32" ref="T135:T146">S135/R135</f>
        <v>0.5338666666666667</v>
      </c>
      <c r="U135" s="137">
        <f aca="true" t="shared" si="33" ref="U135:W139">P135/O135*100</f>
        <v>650</v>
      </c>
      <c r="V135" s="137">
        <f t="shared" si="33"/>
        <v>15.384615384615385</v>
      </c>
      <c r="W135" s="137">
        <f t="shared" si="33"/>
        <v>150</v>
      </c>
    </row>
    <row r="136" spans="1:23" ht="14.25">
      <c r="A136" s="64" t="s">
        <v>411</v>
      </c>
      <c r="I136" s="1">
        <v>112</v>
      </c>
      <c r="J136" s="24">
        <v>32</v>
      </c>
      <c r="K136" s="31" t="s">
        <v>40</v>
      </c>
      <c r="L136" s="30"/>
      <c r="M136" s="25">
        <f>M137+M139</f>
        <v>52528</v>
      </c>
      <c r="N136" s="138">
        <f>N137</f>
        <v>19406</v>
      </c>
      <c r="O136" s="138">
        <f>O137</f>
        <v>10000</v>
      </c>
      <c r="P136" s="138">
        <f t="shared" si="31"/>
        <v>65000</v>
      </c>
      <c r="Q136" s="138">
        <f t="shared" si="31"/>
        <v>10000</v>
      </c>
      <c r="R136" s="315">
        <f t="shared" si="31"/>
        <v>15000</v>
      </c>
      <c r="S136" s="420">
        <f t="shared" si="31"/>
        <v>8008</v>
      </c>
      <c r="T136" s="340">
        <f t="shared" si="32"/>
        <v>0.5338666666666667</v>
      </c>
      <c r="U136" s="137">
        <f t="shared" si="33"/>
        <v>650</v>
      </c>
      <c r="V136" s="137">
        <f t="shared" si="33"/>
        <v>15.384615384615385</v>
      </c>
      <c r="W136" s="137">
        <f t="shared" si="33"/>
        <v>150</v>
      </c>
    </row>
    <row r="137" spans="1:23" ht="14.25">
      <c r="A137" s="64" t="s">
        <v>411</v>
      </c>
      <c r="C137" s="1">
        <v>2</v>
      </c>
      <c r="D137" s="1">
        <v>3</v>
      </c>
      <c r="E137" s="1">
        <v>4</v>
      </c>
      <c r="I137" s="1">
        <v>112</v>
      </c>
      <c r="J137" s="70">
        <v>323</v>
      </c>
      <c r="K137" s="70" t="s">
        <v>43</v>
      </c>
      <c r="L137" s="70"/>
      <c r="M137" s="25">
        <v>52528</v>
      </c>
      <c r="N137" s="25">
        <f>N138</f>
        <v>19406</v>
      </c>
      <c r="O137" s="25">
        <f aca="true" t="shared" si="34" ref="O137:W137">O138</f>
        <v>10000</v>
      </c>
      <c r="P137" s="25">
        <f t="shared" si="34"/>
        <v>65000</v>
      </c>
      <c r="Q137" s="25">
        <f t="shared" si="34"/>
        <v>10000</v>
      </c>
      <c r="R137" s="105">
        <f t="shared" si="34"/>
        <v>15000</v>
      </c>
      <c r="S137" s="440">
        <f t="shared" si="34"/>
        <v>8008</v>
      </c>
      <c r="T137" s="341">
        <f t="shared" si="32"/>
        <v>0.5338666666666667</v>
      </c>
      <c r="U137" s="25">
        <f t="shared" si="34"/>
        <v>0</v>
      </c>
      <c r="V137" s="25">
        <f t="shared" si="34"/>
        <v>0</v>
      </c>
      <c r="W137" s="25">
        <f t="shared" si="34"/>
        <v>0</v>
      </c>
    </row>
    <row r="138" spans="1:24" ht="14.25">
      <c r="A138" s="64" t="s">
        <v>411</v>
      </c>
      <c r="C138" s="1">
        <v>2</v>
      </c>
      <c r="E138" s="1">
        <v>4</v>
      </c>
      <c r="I138" s="1">
        <v>112</v>
      </c>
      <c r="J138" s="24">
        <v>3232</v>
      </c>
      <c r="K138" s="24" t="s">
        <v>479</v>
      </c>
      <c r="L138" s="24"/>
      <c r="M138" s="25"/>
      <c r="N138" s="25">
        <v>19406</v>
      </c>
      <c r="O138" s="29">
        <v>10000</v>
      </c>
      <c r="P138" s="29">
        <v>65000</v>
      </c>
      <c r="Q138" s="139">
        <v>10000</v>
      </c>
      <c r="R138" s="107">
        <v>15000</v>
      </c>
      <c r="S138" s="420">
        <v>8008</v>
      </c>
      <c r="T138" s="340">
        <f t="shared" si="32"/>
        <v>0.5338666666666667</v>
      </c>
      <c r="U138" s="137"/>
      <c r="V138" s="137"/>
      <c r="W138" s="137"/>
      <c r="X138" s="322">
        <v>8008.36</v>
      </c>
    </row>
    <row r="139" spans="1:23" ht="14.25" hidden="1">
      <c r="A139" s="64" t="s">
        <v>411</v>
      </c>
      <c r="I139" s="1">
        <v>112</v>
      </c>
      <c r="J139" s="70">
        <v>329</v>
      </c>
      <c r="K139" s="70" t="s">
        <v>89</v>
      </c>
      <c r="L139" s="70"/>
      <c r="M139" s="25">
        <v>0</v>
      </c>
      <c r="N139" s="25">
        <v>0</v>
      </c>
      <c r="O139" s="29">
        <v>0</v>
      </c>
      <c r="P139" s="29">
        <v>0</v>
      </c>
      <c r="Q139" s="139">
        <v>0</v>
      </c>
      <c r="R139" s="107">
        <v>0</v>
      </c>
      <c r="S139" s="420">
        <v>0</v>
      </c>
      <c r="T139" s="340" t="e">
        <f t="shared" si="32"/>
        <v>#DIV/0!</v>
      </c>
      <c r="U139" s="137" t="e">
        <f t="shared" si="33"/>
        <v>#DIV/0!</v>
      </c>
      <c r="V139" s="137" t="e">
        <f t="shared" si="33"/>
        <v>#DIV/0!</v>
      </c>
      <c r="W139" s="137" t="e">
        <f t="shared" si="33"/>
        <v>#DIV/0!</v>
      </c>
    </row>
    <row r="140" spans="1:23" ht="14.25">
      <c r="A140" s="64"/>
      <c r="J140" s="192">
        <v>4</v>
      </c>
      <c r="K140" s="192" t="s">
        <v>9</v>
      </c>
      <c r="L140" s="192"/>
      <c r="M140" s="57"/>
      <c r="N140" s="57">
        <f aca="true" t="shared" si="35" ref="N140:S140">N141</f>
        <v>387570</v>
      </c>
      <c r="O140" s="57">
        <f t="shared" si="35"/>
        <v>80000</v>
      </c>
      <c r="P140" s="193">
        <f t="shared" si="35"/>
        <v>96359</v>
      </c>
      <c r="Q140" s="193">
        <f t="shared" si="35"/>
        <v>0</v>
      </c>
      <c r="R140" s="266">
        <f t="shared" si="35"/>
        <v>50000</v>
      </c>
      <c r="S140" s="441">
        <f t="shared" si="35"/>
        <v>51878</v>
      </c>
      <c r="T140" s="343">
        <f t="shared" si="32"/>
        <v>1.03756</v>
      </c>
      <c r="U140" s="141"/>
      <c r="V140" s="141"/>
      <c r="W140" s="141"/>
    </row>
    <row r="141" spans="1:23" ht="14.25">
      <c r="A141" s="64"/>
      <c r="J141" s="24">
        <v>42</v>
      </c>
      <c r="K141" s="24" t="s">
        <v>480</v>
      </c>
      <c r="L141" s="24"/>
      <c r="M141" s="25"/>
      <c r="N141" s="25">
        <f>N142+N145+N143</f>
        <v>387570</v>
      </c>
      <c r="O141" s="25">
        <f>O142+O145</f>
        <v>80000</v>
      </c>
      <c r="P141" s="25">
        <f>P142+P145+P143</f>
        <v>96359</v>
      </c>
      <c r="Q141" s="139">
        <v>0</v>
      </c>
      <c r="R141" s="107">
        <f>R142+R143+R145+R144</f>
        <v>50000</v>
      </c>
      <c r="S141" s="420">
        <f>S142+S143+S145+S144</f>
        <v>51878</v>
      </c>
      <c r="T141" s="340">
        <f t="shared" si="32"/>
        <v>1.03756</v>
      </c>
      <c r="U141" s="141"/>
      <c r="V141" s="141"/>
      <c r="W141" s="141"/>
    </row>
    <row r="142" spans="1:23" ht="14.25" hidden="1">
      <c r="A142" s="64" t="s">
        <v>411</v>
      </c>
      <c r="C142" s="1">
        <v>2</v>
      </c>
      <c r="E142" s="1">
        <v>4</v>
      </c>
      <c r="J142" s="24">
        <v>4212</v>
      </c>
      <c r="K142" s="24" t="s">
        <v>481</v>
      </c>
      <c r="L142" s="24"/>
      <c r="M142" s="25"/>
      <c r="N142" s="25">
        <v>351174</v>
      </c>
      <c r="O142" s="25">
        <v>80000</v>
      </c>
      <c r="P142" s="25">
        <v>96359</v>
      </c>
      <c r="Q142" s="139">
        <v>0</v>
      </c>
      <c r="R142" s="107">
        <v>0</v>
      </c>
      <c r="S142" s="420">
        <v>0</v>
      </c>
      <c r="T142" s="340" t="e">
        <f t="shared" si="32"/>
        <v>#DIV/0!</v>
      </c>
      <c r="U142" s="141"/>
      <c r="V142" s="141"/>
      <c r="W142" s="141"/>
    </row>
    <row r="143" spans="1:23" ht="14.25" hidden="1">
      <c r="A143" s="64" t="s">
        <v>411</v>
      </c>
      <c r="C143" s="1">
        <v>2</v>
      </c>
      <c r="E143" s="1">
        <v>4</v>
      </c>
      <c r="J143" s="56">
        <v>4212</v>
      </c>
      <c r="K143" s="56" t="s">
        <v>505</v>
      </c>
      <c r="L143" s="56"/>
      <c r="M143" s="57"/>
      <c r="N143" s="57">
        <v>26199</v>
      </c>
      <c r="O143" s="57">
        <v>0</v>
      </c>
      <c r="P143" s="57">
        <v>0</v>
      </c>
      <c r="Q143" s="195">
        <v>0</v>
      </c>
      <c r="R143" s="266">
        <v>0</v>
      </c>
      <c r="S143" s="441">
        <v>0</v>
      </c>
      <c r="T143" s="343" t="e">
        <f t="shared" si="32"/>
        <v>#DIV/0!</v>
      </c>
      <c r="U143" s="141"/>
      <c r="V143" s="141"/>
      <c r="W143" s="141"/>
    </row>
    <row r="144" spans="1:31" ht="14.25">
      <c r="A144" s="64" t="s">
        <v>411</v>
      </c>
      <c r="J144" s="56">
        <v>4212</v>
      </c>
      <c r="K144" s="56" t="s">
        <v>671</v>
      </c>
      <c r="L144" s="56"/>
      <c r="M144" s="57"/>
      <c r="N144" s="57">
        <v>0</v>
      </c>
      <c r="O144" s="57">
        <v>0</v>
      </c>
      <c r="P144" s="57">
        <v>0</v>
      </c>
      <c r="Q144" s="195">
        <v>0</v>
      </c>
      <c r="R144" s="266">
        <v>40000</v>
      </c>
      <c r="S144" s="441">
        <v>51878</v>
      </c>
      <c r="T144" s="343">
        <f t="shared" si="32"/>
        <v>1.29695</v>
      </c>
      <c r="U144" s="141"/>
      <c r="V144" s="141"/>
      <c r="W144" s="141"/>
      <c r="X144" s="322">
        <v>51878</v>
      </c>
      <c r="Y144" s="1" t="s">
        <v>611</v>
      </c>
      <c r="Z144" s="100" t="s">
        <v>624</v>
      </c>
      <c r="AA144" s="100"/>
      <c r="AB144" s="100"/>
      <c r="AC144" s="100"/>
      <c r="AD144" s="100"/>
      <c r="AE144" s="100"/>
    </row>
    <row r="145" spans="1:24" ht="15" thickBot="1">
      <c r="A145" s="64" t="s">
        <v>411</v>
      </c>
      <c r="C145" s="1">
        <v>2</v>
      </c>
      <c r="E145" s="1">
        <v>4</v>
      </c>
      <c r="J145" s="56">
        <v>4227</v>
      </c>
      <c r="K145" s="56" t="s">
        <v>482</v>
      </c>
      <c r="L145" s="56"/>
      <c r="M145" s="57"/>
      <c r="N145" s="57">
        <v>10197</v>
      </c>
      <c r="O145" s="57">
        <v>0</v>
      </c>
      <c r="P145" s="57">
        <v>0</v>
      </c>
      <c r="Q145" s="195">
        <v>0</v>
      </c>
      <c r="R145" s="266">
        <v>10000</v>
      </c>
      <c r="S145" s="441">
        <v>0</v>
      </c>
      <c r="T145" s="343">
        <f t="shared" si="32"/>
        <v>0</v>
      </c>
      <c r="U145" s="141"/>
      <c r="V145" s="141"/>
      <c r="W145" s="141"/>
      <c r="X145" s="322">
        <v>6250</v>
      </c>
    </row>
    <row r="146" spans="10:23" ht="15">
      <c r="J146" s="184"/>
      <c r="K146" s="184" t="s">
        <v>316</v>
      </c>
      <c r="L146" s="184"/>
      <c r="M146" s="185">
        <f>M135</f>
        <v>52528</v>
      </c>
      <c r="N146" s="185">
        <f>N135+N140</f>
        <v>406976</v>
      </c>
      <c r="O146" s="185">
        <f>O135+O140</f>
        <v>90000</v>
      </c>
      <c r="P146" s="185">
        <f>P135+P140</f>
        <v>161359</v>
      </c>
      <c r="Q146" s="186">
        <f>Q135</f>
        <v>10000</v>
      </c>
      <c r="R146" s="264">
        <f>R135+R140</f>
        <v>65000</v>
      </c>
      <c r="S146" s="438">
        <f>S135+S140</f>
        <v>59886</v>
      </c>
      <c r="T146" s="381">
        <f t="shared" si="32"/>
        <v>0.9213230769230769</v>
      </c>
      <c r="U146" s="187"/>
      <c r="V146" s="187"/>
      <c r="W146" s="187"/>
    </row>
    <row r="147" spans="10:23" ht="15">
      <c r="J147" s="188"/>
      <c r="K147" s="188"/>
      <c r="L147" s="188"/>
      <c r="M147" s="189"/>
      <c r="N147" s="189"/>
      <c r="O147" s="189"/>
      <c r="P147" s="116"/>
      <c r="Q147" s="190"/>
      <c r="R147" s="265"/>
      <c r="S147" s="425"/>
      <c r="T147" s="375"/>
      <c r="U147" s="191"/>
      <c r="V147" s="191"/>
      <c r="W147" s="191"/>
    </row>
    <row r="148" spans="1:24" s="20" customFormat="1" ht="14.25">
      <c r="A148" s="8" t="s">
        <v>412</v>
      </c>
      <c r="B148" s="8"/>
      <c r="C148" s="8"/>
      <c r="D148" s="8"/>
      <c r="E148" s="8"/>
      <c r="F148" s="8"/>
      <c r="G148" s="8"/>
      <c r="H148" s="8"/>
      <c r="I148" s="8">
        <v>112</v>
      </c>
      <c r="J148" s="8" t="s">
        <v>137</v>
      </c>
      <c r="K148" s="8" t="s">
        <v>269</v>
      </c>
      <c r="L148" s="8"/>
      <c r="M148" s="17"/>
      <c r="N148" s="17"/>
      <c r="O148" s="17"/>
      <c r="P148" s="17"/>
      <c r="Q148" s="150"/>
      <c r="R148" s="253"/>
      <c r="S148" s="439"/>
      <c r="T148" s="371"/>
      <c r="U148" s="151"/>
      <c r="V148" s="151"/>
      <c r="W148" s="151"/>
      <c r="X148" s="323"/>
    </row>
    <row r="149" spans="1:23" ht="15">
      <c r="A149" s="64" t="s">
        <v>412</v>
      </c>
      <c r="I149" s="1">
        <v>112</v>
      </c>
      <c r="J149" s="71">
        <v>3</v>
      </c>
      <c r="K149" s="71" t="s">
        <v>8</v>
      </c>
      <c r="L149" s="71"/>
      <c r="M149" s="84">
        <f>M150+M151</f>
        <v>0</v>
      </c>
      <c r="N149" s="84">
        <f aca="true" t="shared" si="36" ref="N149:S149">N150</f>
        <v>10633</v>
      </c>
      <c r="O149" s="84">
        <f t="shared" si="36"/>
        <v>10000</v>
      </c>
      <c r="P149" s="84">
        <f t="shared" si="36"/>
        <v>10000</v>
      </c>
      <c r="Q149" s="84">
        <f t="shared" si="36"/>
        <v>10000</v>
      </c>
      <c r="R149" s="105">
        <f t="shared" si="36"/>
        <v>10000</v>
      </c>
      <c r="S149" s="442">
        <f t="shared" si="36"/>
        <v>0</v>
      </c>
      <c r="T149" s="339">
        <f>S149/R149</f>
        <v>0</v>
      </c>
      <c r="U149" s="137">
        <f aca="true" t="shared" si="37" ref="U149:W151">P149/O149*100</f>
        <v>100</v>
      </c>
      <c r="V149" s="137">
        <f t="shared" si="37"/>
        <v>100</v>
      </c>
      <c r="W149" s="137">
        <f t="shared" si="37"/>
        <v>100</v>
      </c>
    </row>
    <row r="150" spans="1:23" ht="14.25">
      <c r="A150" s="64" t="s">
        <v>412</v>
      </c>
      <c r="I150" s="1">
        <v>112</v>
      </c>
      <c r="J150" s="24">
        <v>38</v>
      </c>
      <c r="K150" s="31" t="s">
        <v>270</v>
      </c>
      <c r="L150" s="114"/>
      <c r="M150" s="25">
        <v>0</v>
      </c>
      <c r="N150" s="25">
        <f aca="true" t="shared" si="38" ref="N150:S150">N151</f>
        <v>10633</v>
      </c>
      <c r="O150" s="25">
        <f t="shared" si="38"/>
        <v>10000</v>
      </c>
      <c r="P150" s="25">
        <f t="shared" si="38"/>
        <v>10000</v>
      </c>
      <c r="Q150" s="25">
        <f t="shared" si="38"/>
        <v>10000</v>
      </c>
      <c r="R150" s="105">
        <f t="shared" si="38"/>
        <v>10000</v>
      </c>
      <c r="S150" s="440">
        <f t="shared" si="38"/>
        <v>0</v>
      </c>
      <c r="T150" s="352">
        <f>S150/R150</f>
        <v>0</v>
      </c>
      <c r="U150" s="137">
        <f t="shared" si="37"/>
        <v>100</v>
      </c>
      <c r="V150" s="137">
        <f t="shared" si="37"/>
        <v>100</v>
      </c>
      <c r="W150" s="137">
        <f t="shared" si="37"/>
        <v>100</v>
      </c>
    </row>
    <row r="151" spans="1:23" ht="15" thickBot="1">
      <c r="A151" s="64" t="s">
        <v>412</v>
      </c>
      <c r="E151" s="1">
        <v>4</v>
      </c>
      <c r="I151" s="1">
        <v>112</v>
      </c>
      <c r="J151" s="24">
        <v>3831</v>
      </c>
      <c r="K151" s="24" t="s">
        <v>269</v>
      </c>
      <c r="L151" s="24"/>
      <c r="M151" s="25">
        <v>0</v>
      </c>
      <c r="N151" s="25">
        <v>10633</v>
      </c>
      <c r="O151" s="29">
        <v>10000</v>
      </c>
      <c r="P151" s="29">
        <v>10000</v>
      </c>
      <c r="Q151" s="139">
        <v>10000</v>
      </c>
      <c r="R151" s="107">
        <v>10000</v>
      </c>
      <c r="S151" s="420">
        <v>0</v>
      </c>
      <c r="T151" s="382">
        <f>S151/R151</f>
        <v>0</v>
      </c>
      <c r="U151" s="137">
        <f t="shared" si="37"/>
        <v>100</v>
      </c>
      <c r="V151" s="137">
        <f t="shared" si="37"/>
        <v>100</v>
      </c>
      <c r="W151" s="137">
        <f t="shared" si="37"/>
        <v>100</v>
      </c>
    </row>
    <row r="152" spans="10:23" ht="15">
      <c r="J152" s="184"/>
      <c r="K152" s="184" t="s">
        <v>316</v>
      </c>
      <c r="L152" s="184"/>
      <c r="M152" s="185">
        <f aca="true" t="shared" si="39" ref="M152:R152">M149</f>
        <v>0</v>
      </c>
      <c r="N152" s="185">
        <f t="shared" si="39"/>
        <v>10633</v>
      </c>
      <c r="O152" s="185">
        <f t="shared" si="39"/>
        <v>10000</v>
      </c>
      <c r="P152" s="185">
        <f t="shared" si="39"/>
        <v>10000</v>
      </c>
      <c r="Q152" s="186">
        <f>Q149</f>
        <v>10000</v>
      </c>
      <c r="R152" s="264">
        <f t="shared" si="39"/>
        <v>10000</v>
      </c>
      <c r="S152" s="438">
        <f>S149</f>
        <v>0</v>
      </c>
      <c r="T152" s="373">
        <f>S152/R152</f>
        <v>0</v>
      </c>
      <c r="U152" s="187"/>
      <c r="V152" s="187"/>
      <c r="W152" s="187"/>
    </row>
    <row r="153" spans="10:23" ht="15" hidden="1">
      <c r="J153" s="188"/>
      <c r="K153" s="188"/>
      <c r="L153" s="188"/>
      <c r="M153" s="189"/>
      <c r="N153" s="189"/>
      <c r="O153" s="189"/>
      <c r="P153" s="116"/>
      <c r="Q153" s="190"/>
      <c r="R153" s="265"/>
      <c r="S153" s="425"/>
      <c r="T153" s="375"/>
      <c r="U153" s="191"/>
      <c r="V153" s="191"/>
      <c r="W153" s="191"/>
    </row>
    <row r="154" spans="1:24" s="100" customFormat="1" ht="14.25" hidden="1">
      <c r="A154" s="100" t="s">
        <v>413</v>
      </c>
      <c r="I154" s="100">
        <v>112</v>
      </c>
      <c r="J154" s="100" t="s">
        <v>137</v>
      </c>
      <c r="K154" s="100" t="s">
        <v>143</v>
      </c>
      <c r="M154" s="101"/>
      <c r="N154" s="101"/>
      <c r="O154" s="101"/>
      <c r="P154" s="101"/>
      <c r="Q154" s="196"/>
      <c r="R154" s="267"/>
      <c r="S154" s="431"/>
      <c r="T154" s="356"/>
      <c r="U154" s="197"/>
      <c r="V154" s="197"/>
      <c r="W154" s="197"/>
      <c r="X154" s="324"/>
    </row>
    <row r="155" spans="1:24" s="100" customFormat="1" ht="15" hidden="1">
      <c r="A155" s="100" t="s">
        <v>413</v>
      </c>
      <c r="I155" s="100">
        <v>112</v>
      </c>
      <c r="J155" s="198">
        <v>3</v>
      </c>
      <c r="K155" s="198" t="s">
        <v>8</v>
      </c>
      <c r="L155" s="198"/>
      <c r="M155" s="199">
        <f aca="true" t="shared" si="40" ref="M155:R155">M156+M157</f>
        <v>10000</v>
      </c>
      <c r="N155" s="199">
        <f t="shared" si="40"/>
        <v>0</v>
      </c>
      <c r="O155" s="199">
        <f t="shared" si="40"/>
        <v>0</v>
      </c>
      <c r="P155" s="199">
        <f t="shared" si="40"/>
        <v>0</v>
      </c>
      <c r="Q155" s="200">
        <f>Q156+Q157</f>
        <v>0</v>
      </c>
      <c r="R155" s="268">
        <f t="shared" si="40"/>
        <v>0</v>
      </c>
      <c r="S155" s="419">
        <f>S156+S157</f>
        <v>0</v>
      </c>
      <c r="T155" s="339">
        <f>T156+T157</f>
        <v>0</v>
      </c>
      <c r="U155" s="201" t="e">
        <f aca="true" t="shared" si="41" ref="U155:W157">P155/O155*100</f>
        <v>#DIV/0!</v>
      </c>
      <c r="V155" s="201" t="e">
        <f t="shared" si="41"/>
        <v>#DIV/0!</v>
      </c>
      <c r="W155" s="201" t="e">
        <f t="shared" si="41"/>
        <v>#DIV/0!</v>
      </c>
      <c r="X155" s="324"/>
    </row>
    <row r="156" spans="1:24" s="100" customFormat="1" ht="14.25" hidden="1">
      <c r="A156" s="100" t="s">
        <v>413</v>
      </c>
      <c r="I156" s="100">
        <v>112</v>
      </c>
      <c r="J156" s="102">
        <v>38</v>
      </c>
      <c r="K156" s="102" t="s">
        <v>51</v>
      </c>
      <c r="L156" s="102"/>
      <c r="M156" s="103">
        <v>0</v>
      </c>
      <c r="N156" s="103">
        <v>0</v>
      </c>
      <c r="O156" s="103">
        <v>0</v>
      </c>
      <c r="P156" s="103">
        <v>0</v>
      </c>
      <c r="Q156" s="202">
        <v>0</v>
      </c>
      <c r="R156" s="268">
        <v>0</v>
      </c>
      <c r="S156" s="420">
        <v>0</v>
      </c>
      <c r="T156" s="340">
        <v>0</v>
      </c>
      <c r="U156" s="201" t="e">
        <f t="shared" si="41"/>
        <v>#DIV/0!</v>
      </c>
      <c r="V156" s="201" t="e">
        <f t="shared" si="41"/>
        <v>#DIV/0!</v>
      </c>
      <c r="W156" s="201" t="e">
        <f t="shared" si="41"/>
        <v>#DIV/0!</v>
      </c>
      <c r="X156" s="324"/>
    </row>
    <row r="157" spans="1:24" s="100" customFormat="1" ht="15" hidden="1" thickBot="1">
      <c r="A157" s="100" t="s">
        <v>413</v>
      </c>
      <c r="E157" s="100">
        <v>4</v>
      </c>
      <c r="I157" s="100">
        <v>112</v>
      </c>
      <c r="J157" s="102">
        <v>3851</v>
      </c>
      <c r="K157" s="102" t="s">
        <v>271</v>
      </c>
      <c r="L157" s="102"/>
      <c r="M157" s="103">
        <v>10000</v>
      </c>
      <c r="N157" s="103">
        <v>0</v>
      </c>
      <c r="O157" s="103">
        <v>0</v>
      </c>
      <c r="P157" s="103">
        <v>0</v>
      </c>
      <c r="Q157" s="202">
        <v>0</v>
      </c>
      <c r="R157" s="268">
        <v>0</v>
      </c>
      <c r="S157" s="420">
        <v>0</v>
      </c>
      <c r="T157" s="340">
        <v>0</v>
      </c>
      <c r="U157" s="201" t="e">
        <f t="shared" si="41"/>
        <v>#DIV/0!</v>
      </c>
      <c r="V157" s="201" t="e">
        <f t="shared" si="41"/>
        <v>#DIV/0!</v>
      </c>
      <c r="W157" s="201" t="e">
        <f t="shared" si="41"/>
        <v>#DIV/0!</v>
      </c>
      <c r="X157" s="324"/>
    </row>
    <row r="158" spans="10:24" s="100" customFormat="1" ht="15" hidden="1">
      <c r="J158" s="203"/>
      <c r="K158" s="203" t="s">
        <v>316</v>
      </c>
      <c r="L158" s="203"/>
      <c r="M158" s="204">
        <f aca="true" t="shared" si="42" ref="M158:R158">M155</f>
        <v>10000</v>
      </c>
      <c r="N158" s="204">
        <f t="shared" si="42"/>
        <v>0</v>
      </c>
      <c r="O158" s="204">
        <f t="shared" si="42"/>
        <v>0</v>
      </c>
      <c r="P158" s="204">
        <f t="shared" si="42"/>
        <v>0</v>
      </c>
      <c r="Q158" s="205">
        <f>Q155</f>
        <v>0</v>
      </c>
      <c r="R158" s="269">
        <f t="shared" si="42"/>
        <v>0</v>
      </c>
      <c r="S158" s="443">
        <f>S155</f>
        <v>0</v>
      </c>
      <c r="T158" s="383">
        <f>T155</f>
        <v>0</v>
      </c>
      <c r="U158" s="207"/>
      <c r="V158" s="207"/>
      <c r="W158" s="207"/>
      <c r="X158" s="324"/>
    </row>
    <row r="159" spans="10:23" ht="15">
      <c r="J159" s="188"/>
      <c r="K159" s="188"/>
      <c r="L159" s="188"/>
      <c r="M159" s="189"/>
      <c r="N159" s="189"/>
      <c r="O159" s="189"/>
      <c r="P159" s="116"/>
      <c r="Q159" s="190"/>
      <c r="R159" s="265"/>
      <c r="S159" s="425"/>
      <c r="T159" s="375"/>
      <c r="U159" s="191"/>
      <c r="V159" s="191"/>
      <c r="W159" s="191"/>
    </row>
    <row r="160" spans="1:23" ht="14.25">
      <c r="A160" s="8" t="s">
        <v>414</v>
      </c>
      <c r="B160" s="8"/>
      <c r="C160" s="8"/>
      <c r="D160" s="8"/>
      <c r="E160" s="8"/>
      <c r="F160" s="8"/>
      <c r="G160" s="8"/>
      <c r="H160" s="8"/>
      <c r="I160" s="8"/>
      <c r="J160" s="8" t="s">
        <v>145</v>
      </c>
      <c r="K160" s="8" t="s">
        <v>144</v>
      </c>
      <c r="L160" s="8"/>
      <c r="M160" s="17"/>
      <c r="N160" s="17"/>
      <c r="O160" s="17"/>
      <c r="P160" s="17"/>
      <c r="Q160" s="150"/>
      <c r="R160" s="253"/>
      <c r="S160" s="439"/>
      <c r="T160" s="371"/>
      <c r="U160" s="151"/>
      <c r="V160" s="151"/>
      <c r="W160" s="151"/>
    </row>
    <row r="161" spans="1:23" ht="15">
      <c r="A161" s="64" t="s">
        <v>414</v>
      </c>
      <c r="I161" s="1">
        <v>112</v>
      </c>
      <c r="J161" s="71">
        <v>4</v>
      </c>
      <c r="K161" s="71" t="s">
        <v>9</v>
      </c>
      <c r="L161" s="71"/>
      <c r="M161" s="84">
        <f aca="true" t="shared" si="43" ref="M161:S161">M162</f>
        <v>10534</v>
      </c>
      <c r="N161" s="84">
        <f t="shared" si="43"/>
        <v>3263</v>
      </c>
      <c r="O161" s="84">
        <f t="shared" si="43"/>
        <v>20000</v>
      </c>
      <c r="P161" s="84">
        <f t="shared" si="43"/>
        <v>60000</v>
      </c>
      <c r="Q161" s="135">
        <f t="shared" si="43"/>
        <v>47000</v>
      </c>
      <c r="R161" s="107">
        <f t="shared" si="43"/>
        <v>30000</v>
      </c>
      <c r="S161" s="419">
        <f t="shared" si="43"/>
        <v>11855</v>
      </c>
      <c r="T161" s="339">
        <f>S161/R161</f>
        <v>0.39516666666666667</v>
      </c>
      <c r="U161" s="137">
        <f aca="true" t="shared" si="44" ref="U161:U168">P161/O161*100</f>
        <v>300</v>
      </c>
      <c r="V161" s="137">
        <f aca="true" t="shared" si="45" ref="V161:V168">Q161/P161*100</f>
        <v>78.33333333333333</v>
      </c>
      <c r="W161" s="137">
        <f aca="true" t="shared" si="46" ref="W161:W168">R161/Q161*100</f>
        <v>63.829787234042556</v>
      </c>
    </row>
    <row r="162" spans="1:23" ht="14.25">
      <c r="A162" s="64" t="s">
        <v>414</v>
      </c>
      <c r="I162" s="1">
        <v>112</v>
      </c>
      <c r="J162" s="24">
        <v>42</v>
      </c>
      <c r="K162" s="24" t="s">
        <v>127</v>
      </c>
      <c r="L162" s="24"/>
      <c r="M162" s="25">
        <f>M164+M165+M167+M168</f>
        <v>10534</v>
      </c>
      <c r="N162" s="29">
        <f>N164+N165+N167+N168+N166</f>
        <v>3263</v>
      </c>
      <c r="O162" s="29">
        <f>O164+O165+O167+O168</f>
        <v>20000</v>
      </c>
      <c r="P162" s="29">
        <f>P164+P165+P167+P168+P163+P166</f>
        <v>60000</v>
      </c>
      <c r="Q162" s="139">
        <f>Q164+Q165+Q167+Q168+Q163</f>
        <v>47000</v>
      </c>
      <c r="R162" s="107">
        <f>R164+R165+R167+R168+R163</f>
        <v>30000</v>
      </c>
      <c r="S162" s="420">
        <f>S164+S165+S167+S168+S163</f>
        <v>11855</v>
      </c>
      <c r="T162" s="352">
        <f aca="true" t="shared" si="47" ref="T162:T169">S162/R162</f>
        <v>0.39516666666666667</v>
      </c>
      <c r="U162" s="137">
        <f t="shared" si="44"/>
        <v>300</v>
      </c>
      <c r="V162" s="137">
        <f t="shared" si="45"/>
        <v>78.33333333333333</v>
      </c>
      <c r="W162" s="137">
        <f t="shared" si="46"/>
        <v>63.829787234042556</v>
      </c>
    </row>
    <row r="163" spans="1:23" ht="14.25" hidden="1">
      <c r="A163" s="64" t="s">
        <v>414</v>
      </c>
      <c r="I163" s="1">
        <v>112</v>
      </c>
      <c r="J163" s="24">
        <v>4214</v>
      </c>
      <c r="K163" s="31" t="s">
        <v>368</v>
      </c>
      <c r="L163" s="30"/>
      <c r="M163" s="25"/>
      <c r="N163" s="25">
        <v>0</v>
      </c>
      <c r="O163" s="29">
        <v>0</v>
      </c>
      <c r="P163" s="29">
        <v>0</v>
      </c>
      <c r="Q163" s="139">
        <v>0</v>
      </c>
      <c r="R163" s="107">
        <v>0</v>
      </c>
      <c r="S163" s="420">
        <v>0</v>
      </c>
      <c r="T163" s="352" t="e">
        <f t="shared" si="47"/>
        <v>#DIV/0!</v>
      </c>
      <c r="U163" s="137"/>
      <c r="V163" s="137"/>
      <c r="W163" s="137"/>
    </row>
    <row r="164" spans="1:24" ht="14.25">
      <c r="A164" s="64" t="s">
        <v>414</v>
      </c>
      <c r="E164" s="1">
        <v>4</v>
      </c>
      <c r="G164" s="1">
        <v>6</v>
      </c>
      <c r="I164" s="1">
        <v>112</v>
      </c>
      <c r="J164" s="24">
        <v>4221</v>
      </c>
      <c r="K164" s="24" t="s">
        <v>233</v>
      </c>
      <c r="L164" s="24"/>
      <c r="M164" s="25">
        <v>4274</v>
      </c>
      <c r="N164" s="25">
        <v>0</v>
      </c>
      <c r="O164" s="29">
        <v>5000</v>
      </c>
      <c r="P164" s="29">
        <v>5000</v>
      </c>
      <c r="Q164" s="139">
        <v>10000</v>
      </c>
      <c r="R164" s="107">
        <v>10000</v>
      </c>
      <c r="S164" s="420">
        <v>8980</v>
      </c>
      <c r="T164" s="352">
        <f t="shared" si="47"/>
        <v>0.898</v>
      </c>
      <c r="U164" s="137">
        <f t="shared" si="44"/>
        <v>100</v>
      </c>
      <c r="V164" s="137">
        <f t="shared" si="45"/>
        <v>200</v>
      </c>
      <c r="W164" s="137">
        <f t="shared" si="46"/>
        <v>100</v>
      </c>
      <c r="X164" s="322">
        <v>8980.25</v>
      </c>
    </row>
    <row r="165" spans="1:23" ht="14.25">
      <c r="A165" s="64" t="s">
        <v>414</v>
      </c>
      <c r="E165" s="1">
        <v>4</v>
      </c>
      <c r="G165" s="1">
        <v>6</v>
      </c>
      <c r="I165" s="1">
        <v>112</v>
      </c>
      <c r="J165" s="24">
        <v>4221</v>
      </c>
      <c r="K165" s="24" t="s">
        <v>234</v>
      </c>
      <c r="L165" s="24"/>
      <c r="M165" s="25">
        <v>0</v>
      </c>
      <c r="N165" s="25">
        <v>0</v>
      </c>
      <c r="O165" s="29">
        <v>10000</v>
      </c>
      <c r="P165" s="29">
        <v>50000</v>
      </c>
      <c r="Q165" s="139">
        <v>30000</v>
      </c>
      <c r="R165" s="107">
        <v>15000</v>
      </c>
      <c r="S165" s="420">
        <v>0</v>
      </c>
      <c r="T165" s="352">
        <f t="shared" si="47"/>
        <v>0</v>
      </c>
      <c r="U165" s="137">
        <f t="shared" si="44"/>
        <v>500</v>
      </c>
      <c r="V165" s="137">
        <f t="shared" si="45"/>
        <v>60</v>
      </c>
      <c r="W165" s="137">
        <f t="shared" si="46"/>
        <v>50</v>
      </c>
    </row>
    <row r="166" spans="1:23" ht="14.25" hidden="1">
      <c r="A166" s="64" t="s">
        <v>414</v>
      </c>
      <c r="E166" s="1">
        <v>4</v>
      </c>
      <c r="J166" s="24">
        <v>4227</v>
      </c>
      <c r="K166" s="24" t="s">
        <v>483</v>
      </c>
      <c r="L166" s="24"/>
      <c r="M166" s="25"/>
      <c r="N166" s="25">
        <v>3017</v>
      </c>
      <c r="O166" s="29"/>
      <c r="P166" s="29">
        <v>0</v>
      </c>
      <c r="Q166" s="139"/>
      <c r="R166" s="107">
        <v>0</v>
      </c>
      <c r="S166" s="420">
        <v>0</v>
      </c>
      <c r="T166" s="352" t="e">
        <f t="shared" si="47"/>
        <v>#DIV/0!</v>
      </c>
      <c r="U166" s="137"/>
      <c r="V166" s="137"/>
      <c r="W166" s="137"/>
    </row>
    <row r="167" spans="1:23" ht="14.25" hidden="1">
      <c r="A167" s="64" t="s">
        <v>414</v>
      </c>
      <c r="I167" s="1">
        <v>112</v>
      </c>
      <c r="J167" s="70">
        <v>423</v>
      </c>
      <c r="K167" s="70" t="s">
        <v>59</v>
      </c>
      <c r="L167" s="70"/>
      <c r="M167" s="25">
        <v>6260</v>
      </c>
      <c r="N167" s="25">
        <v>0</v>
      </c>
      <c r="O167" s="29">
        <v>0</v>
      </c>
      <c r="P167" s="29">
        <v>0</v>
      </c>
      <c r="Q167" s="139">
        <v>0</v>
      </c>
      <c r="R167" s="107">
        <v>0</v>
      </c>
      <c r="S167" s="420">
        <v>0</v>
      </c>
      <c r="T167" s="352" t="e">
        <f t="shared" si="47"/>
        <v>#DIV/0!</v>
      </c>
      <c r="U167" s="137" t="e">
        <f t="shared" si="44"/>
        <v>#DIV/0!</v>
      </c>
      <c r="V167" s="137" t="e">
        <f t="shared" si="45"/>
        <v>#DIV/0!</v>
      </c>
      <c r="W167" s="137" t="e">
        <f t="shared" si="46"/>
        <v>#DIV/0!</v>
      </c>
    </row>
    <row r="168" spans="1:24" ht="15" thickBot="1">
      <c r="A168" s="64" t="s">
        <v>414</v>
      </c>
      <c r="E168" s="1">
        <v>4</v>
      </c>
      <c r="G168" s="1">
        <v>6</v>
      </c>
      <c r="I168" s="1">
        <v>112</v>
      </c>
      <c r="J168" s="24">
        <v>4262</v>
      </c>
      <c r="K168" s="24" t="s">
        <v>235</v>
      </c>
      <c r="L168" s="24"/>
      <c r="M168" s="25">
        <v>0</v>
      </c>
      <c r="N168" s="25">
        <v>246</v>
      </c>
      <c r="O168" s="29">
        <v>5000</v>
      </c>
      <c r="P168" s="29">
        <v>5000</v>
      </c>
      <c r="Q168" s="139">
        <v>7000</v>
      </c>
      <c r="R168" s="107">
        <v>5000</v>
      </c>
      <c r="S168" s="420">
        <v>2875</v>
      </c>
      <c r="T168" s="382">
        <f t="shared" si="47"/>
        <v>0.575</v>
      </c>
      <c r="U168" s="137">
        <f t="shared" si="44"/>
        <v>100</v>
      </c>
      <c r="V168" s="137">
        <f t="shared" si="45"/>
        <v>140</v>
      </c>
      <c r="W168" s="137">
        <f t="shared" si="46"/>
        <v>71.42857142857143</v>
      </c>
      <c r="X168" s="322">
        <v>2875</v>
      </c>
    </row>
    <row r="169" spans="10:23" ht="15">
      <c r="J169" s="184"/>
      <c r="K169" s="184" t="s">
        <v>316</v>
      </c>
      <c r="L169" s="184"/>
      <c r="M169" s="185">
        <f aca="true" t="shared" si="48" ref="M169:R169">M161</f>
        <v>10534</v>
      </c>
      <c r="N169" s="185">
        <f t="shared" si="48"/>
        <v>3263</v>
      </c>
      <c r="O169" s="185">
        <f t="shared" si="48"/>
        <v>20000</v>
      </c>
      <c r="P169" s="185">
        <f t="shared" si="48"/>
        <v>60000</v>
      </c>
      <c r="Q169" s="186">
        <f>Q161</f>
        <v>47000</v>
      </c>
      <c r="R169" s="264">
        <f t="shared" si="48"/>
        <v>30000</v>
      </c>
      <c r="S169" s="438">
        <f>S161</f>
        <v>11855</v>
      </c>
      <c r="T169" s="373">
        <f t="shared" si="47"/>
        <v>0.39516666666666667</v>
      </c>
      <c r="U169" s="187"/>
      <c r="V169" s="187"/>
      <c r="W169" s="187"/>
    </row>
    <row r="170" spans="10:23" ht="15">
      <c r="J170" s="188"/>
      <c r="K170" s="188"/>
      <c r="L170" s="188"/>
      <c r="M170" s="189"/>
      <c r="N170" s="189"/>
      <c r="O170" s="189"/>
      <c r="P170" s="116"/>
      <c r="Q170" s="190"/>
      <c r="R170" s="265"/>
      <c r="S170" s="425"/>
      <c r="T170" s="375"/>
      <c r="U170" s="191"/>
      <c r="V170" s="191"/>
      <c r="W170" s="191"/>
    </row>
    <row r="171" spans="1:23" ht="15">
      <c r="A171" s="8" t="s">
        <v>451</v>
      </c>
      <c r="B171" s="8"/>
      <c r="C171" s="8"/>
      <c r="D171" s="8"/>
      <c r="E171" s="8"/>
      <c r="F171" s="8"/>
      <c r="G171" s="8"/>
      <c r="H171" s="8"/>
      <c r="I171" s="8"/>
      <c r="J171" s="8" t="s">
        <v>145</v>
      </c>
      <c r="K171" s="8" t="s">
        <v>450</v>
      </c>
      <c r="L171" s="8"/>
      <c r="M171" s="17"/>
      <c r="N171" s="17"/>
      <c r="O171" s="17"/>
      <c r="P171" s="17"/>
      <c r="Q171" s="150"/>
      <c r="R171" s="253"/>
      <c r="S171" s="424"/>
      <c r="T171" s="374"/>
      <c r="U171" s="151"/>
      <c r="V171" s="151"/>
      <c r="W171" s="151"/>
    </row>
    <row r="172" spans="1:23" ht="15">
      <c r="A172" s="64" t="s">
        <v>451</v>
      </c>
      <c r="I172" s="1">
        <v>112</v>
      </c>
      <c r="J172" s="71">
        <v>3</v>
      </c>
      <c r="K172" s="71" t="s">
        <v>8</v>
      </c>
      <c r="L172" s="71"/>
      <c r="M172" s="84">
        <f>M177+M182</f>
        <v>200497</v>
      </c>
      <c r="N172" s="84">
        <f aca="true" t="shared" si="49" ref="N172:S172">N177+N182+N175</f>
        <v>0</v>
      </c>
      <c r="O172" s="84">
        <f t="shared" si="49"/>
        <v>50000</v>
      </c>
      <c r="P172" s="84">
        <f t="shared" si="49"/>
        <v>70000</v>
      </c>
      <c r="Q172" s="84">
        <f t="shared" si="49"/>
        <v>50000</v>
      </c>
      <c r="R172" s="108">
        <f t="shared" si="49"/>
        <v>360000</v>
      </c>
      <c r="S172" s="442">
        <f t="shared" si="49"/>
        <v>0</v>
      </c>
      <c r="T172" s="348">
        <f>S172/R172</f>
        <v>0</v>
      </c>
      <c r="U172" s="137">
        <f aca="true" t="shared" si="50" ref="U172:U183">P172/O172*100</f>
        <v>140</v>
      </c>
      <c r="V172" s="137">
        <f aca="true" t="shared" si="51" ref="V172:V183">Q172/P172*100</f>
        <v>71.42857142857143</v>
      </c>
      <c r="W172" s="137">
        <f aca="true" t="shared" si="52" ref="W172:W183">R172/Q172*100</f>
        <v>720</v>
      </c>
    </row>
    <row r="173" spans="1:23" ht="15" hidden="1">
      <c r="A173" s="64"/>
      <c r="J173" s="71">
        <v>32</v>
      </c>
      <c r="K173" s="71"/>
      <c r="L173" s="71"/>
      <c r="M173" s="84"/>
      <c r="N173" s="84"/>
      <c r="O173" s="84"/>
      <c r="P173" s="84"/>
      <c r="Q173" s="84"/>
      <c r="R173" s="108"/>
      <c r="S173" s="442"/>
      <c r="T173" s="348" t="e">
        <f aca="true" t="shared" si="53" ref="T173:T183">S173/R173</f>
        <v>#DIV/0!</v>
      </c>
      <c r="U173" s="137"/>
      <c r="V173" s="137"/>
      <c r="W173" s="137"/>
    </row>
    <row r="174" spans="1:23" ht="15" hidden="1">
      <c r="A174" s="64"/>
      <c r="J174" s="71">
        <v>3237</v>
      </c>
      <c r="K174" s="71"/>
      <c r="L174" s="71"/>
      <c r="M174" s="84"/>
      <c r="N174" s="84"/>
      <c r="O174" s="84"/>
      <c r="P174" s="84"/>
      <c r="Q174" s="84"/>
      <c r="R174" s="108"/>
      <c r="S174" s="442"/>
      <c r="T174" s="348" t="e">
        <f t="shared" si="53"/>
        <v>#DIV/0!</v>
      </c>
      <c r="U174" s="137"/>
      <c r="V174" s="137"/>
      <c r="W174" s="137"/>
    </row>
    <row r="175" spans="1:23" ht="14.25">
      <c r="A175" s="64" t="s">
        <v>451</v>
      </c>
      <c r="I175" s="1">
        <v>112</v>
      </c>
      <c r="J175" s="285">
        <v>37</v>
      </c>
      <c r="K175" s="285" t="s">
        <v>521</v>
      </c>
      <c r="L175" s="285"/>
      <c r="M175" s="84"/>
      <c r="N175" s="286">
        <f aca="true" t="shared" si="54" ref="N175:S175">N176</f>
        <v>0</v>
      </c>
      <c r="O175" s="286">
        <f t="shared" si="54"/>
        <v>20000</v>
      </c>
      <c r="P175" s="286">
        <f t="shared" si="54"/>
        <v>20000</v>
      </c>
      <c r="Q175" s="286">
        <f t="shared" si="54"/>
        <v>0</v>
      </c>
      <c r="R175" s="105">
        <f t="shared" si="54"/>
        <v>20000</v>
      </c>
      <c r="S175" s="440">
        <f t="shared" si="54"/>
        <v>0</v>
      </c>
      <c r="T175" s="349">
        <f t="shared" si="53"/>
        <v>0</v>
      </c>
      <c r="U175" s="137"/>
      <c r="V175" s="137"/>
      <c r="W175" s="137"/>
    </row>
    <row r="176" spans="1:28" ht="14.25">
      <c r="A176" s="64" t="s">
        <v>451</v>
      </c>
      <c r="C176" s="1">
        <v>2</v>
      </c>
      <c r="I176" s="1">
        <v>112</v>
      </c>
      <c r="J176" s="285">
        <v>3721</v>
      </c>
      <c r="K176" s="285" t="s">
        <v>522</v>
      </c>
      <c r="L176" s="285"/>
      <c r="M176" s="84"/>
      <c r="N176" s="84">
        <v>0</v>
      </c>
      <c r="O176" s="83">
        <v>20000</v>
      </c>
      <c r="P176" s="83">
        <v>20000</v>
      </c>
      <c r="Q176" s="139">
        <v>0</v>
      </c>
      <c r="R176" s="107">
        <v>20000</v>
      </c>
      <c r="S176" s="466">
        <v>0</v>
      </c>
      <c r="T176" s="349">
        <f t="shared" si="53"/>
        <v>0</v>
      </c>
      <c r="U176" s="137"/>
      <c r="V176" s="137"/>
      <c r="W176" s="137"/>
      <c r="X176" s="322" t="s">
        <v>612</v>
      </c>
      <c r="Z176" s="471" t="s">
        <v>657</v>
      </c>
      <c r="AA176" s="472"/>
      <c r="AB176" s="473" t="s">
        <v>656</v>
      </c>
    </row>
    <row r="177" spans="1:24" ht="14.25">
      <c r="A177" s="64" t="s">
        <v>451</v>
      </c>
      <c r="I177" s="1">
        <v>112</v>
      </c>
      <c r="J177" s="24">
        <v>38</v>
      </c>
      <c r="K177" s="24" t="s">
        <v>452</v>
      </c>
      <c r="L177" s="24"/>
      <c r="M177" s="25">
        <f>M178+M179+M180</f>
        <v>200497</v>
      </c>
      <c r="N177" s="25">
        <f>N178+N179+N180</f>
        <v>0</v>
      </c>
      <c r="O177" s="29">
        <f>O178+O179+O180</f>
        <v>30000</v>
      </c>
      <c r="P177" s="29">
        <f>P178+P179+P180</f>
        <v>50000</v>
      </c>
      <c r="Q177" s="139">
        <f>Q178+Q179+Q180</f>
        <v>50000</v>
      </c>
      <c r="R177" s="107">
        <f>R178+R179+R180+R181</f>
        <v>90000</v>
      </c>
      <c r="S177" s="420">
        <f>S178+S179+S180+S181</f>
        <v>0</v>
      </c>
      <c r="T177" s="349">
        <f t="shared" si="53"/>
        <v>0</v>
      </c>
      <c r="U177" s="137">
        <f t="shared" si="50"/>
        <v>166.66666666666669</v>
      </c>
      <c r="V177" s="137">
        <f t="shared" si="51"/>
        <v>100</v>
      </c>
      <c r="W177" s="137">
        <f t="shared" si="52"/>
        <v>180</v>
      </c>
      <c r="X177" s="322" t="s">
        <v>613</v>
      </c>
    </row>
    <row r="178" spans="1:26" ht="14.25">
      <c r="A178" s="64" t="s">
        <v>451</v>
      </c>
      <c r="C178" s="1">
        <v>2</v>
      </c>
      <c r="I178" s="1">
        <v>112</v>
      </c>
      <c r="J178" s="24">
        <v>3811</v>
      </c>
      <c r="K178" s="31" t="s">
        <v>542</v>
      </c>
      <c r="L178" s="30"/>
      <c r="M178" s="25">
        <v>0</v>
      </c>
      <c r="N178" s="25">
        <v>0</v>
      </c>
      <c r="O178" s="29">
        <v>30000</v>
      </c>
      <c r="P178" s="29">
        <v>50000</v>
      </c>
      <c r="Q178" s="139">
        <v>50000</v>
      </c>
      <c r="R178" s="107">
        <v>70000</v>
      </c>
      <c r="S178" s="466">
        <v>0</v>
      </c>
      <c r="T178" s="341">
        <f t="shared" si="53"/>
        <v>0</v>
      </c>
      <c r="U178" s="137">
        <f t="shared" si="50"/>
        <v>166.66666666666669</v>
      </c>
      <c r="V178" s="137">
        <f t="shared" si="51"/>
        <v>100</v>
      </c>
      <c r="W178" s="137">
        <f t="shared" si="52"/>
        <v>140</v>
      </c>
      <c r="X178" s="474" t="s">
        <v>658</v>
      </c>
      <c r="Y178" s="472"/>
      <c r="Z178" s="473" t="s">
        <v>656</v>
      </c>
    </row>
    <row r="179" spans="1:23" ht="12.75" customHeight="1" hidden="1">
      <c r="A179" s="64" t="s">
        <v>451</v>
      </c>
      <c r="I179" s="1">
        <v>112</v>
      </c>
      <c r="J179" s="24">
        <v>4212</v>
      </c>
      <c r="K179" s="31" t="s">
        <v>453</v>
      </c>
      <c r="L179" s="30"/>
      <c r="M179" s="25">
        <v>0</v>
      </c>
      <c r="N179" s="25">
        <v>0</v>
      </c>
      <c r="O179" s="29">
        <v>0</v>
      </c>
      <c r="P179" s="29">
        <v>0</v>
      </c>
      <c r="Q179" s="139">
        <v>0</v>
      </c>
      <c r="R179" s="108">
        <v>0</v>
      </c>
      <c r="S179" s="420"/>
      <c r="T179" s="348" t="e">
        <f t="shared" si="53"/>
        <v>#DIV/0!</v>
      </c>
      <c r="U179" s="137" t="e">
        <f t="shared" si="50"/>
        <v>#DIV/0!</v>
      </c>
      <c r="V179" s="137" t="e">
        <f t="shared" si="51"/>
        <v>#DIV/0!</v>
      </c>
      <c r="W179" s="137" t="e">
        <f t="shared" si="52"/>
        <v>#DIV/0!</v>
      </c>
    </row>
    <row r="180" spans="1:23" ht="12.75" customHeight="1" hidden="1">
      <c r="A180" s="64" t="s">
        <v>415</v>
      </c>
      <c r="I180" s="1">
        <v>112</v>
      </c>
      <c r="J180" s="24">
        <v>4214</v>
      </c>
      <c r="K180" s="31" t="s">
        <v>453</v>
      </c>
      <c r="L180" s="24"/>
      <c r="M180" s="25">
        <v>200497</v>
      </c>
      <c r="N180" s="25">
        <v>0</v>
      </c>
      <c r="O180" s="29">
        <v>0</v>
      </c>
      <c r="P180" s="29">
        <v>0</v>
      </c>
      <c r="Q180" s="139">
        <v>0</v>
      </c>
      <c r="R180" s="108">
        <v>0</v>
      </c>
      <c r="S180" s="420"/>
      <c r="T180" s="348" t="e">
        <f t="shared" si="53"/>
        <v>#DIV/0!</v>
      </c>
      <c r="U180" s="137" t="e">
        <f t="shared" si="50"/>
        <v>#DIV/0!</v>
      </c>
      <c r="V180" s="137" t="e">
        <f t="shared" si="51"/>
        <v>#DIV/0!</v>
      </c>
      <c r="W180" s="137" t="e">
        <f t="shared" si="52"/>
        <v>#DIV/0!</v>
      </c>
    </row>
    <row r="181" spans="1:23" ht="12.75" customHeight="1">
      <c r="A181" s="64"/>
      <c r="J181" s="24">
        <v>3811</v>
      </c>
      <c r="K181" s="31" t="s">
        <v>538</v>
      </c>
      <c r="L181" s="24"/>
      <c r="M181" s="25"/>
      <c r="N181" s="25">
        <v>0</v>
      </c>
      <c r="O181" s="29">
        <v>0</v>
      </c>
      <c r="P181" s="29">
        <v>0</v>
      </c>
      <c r="Q181" s="139">
        <v>0</v>
      </c>
      <c r="R181" s="108">
        <v>20000</v>
      </c>
      <c r="S181" s="420">
        <v>0</v>
      </c>
      <c r="T181" s="341">
        <f t="shared" si="53"/>
        <v>0</v>
      </c>
      <c r="U181" s="137" t="e">
        <f t="shared" si="50"/>
        <v>#DIV/0!</v>
      </c>
      <c r="V181" s="137" t="e">
        <f t="shared" si="51"/>
        <v>#DIV/0!</v>
      </c>
      <c r="W181" s="137" t="e">
        <f t="shared" si="52"/>
        <v>#DIV/0!</v>
      </c>
    </row>
    <row r="182" spans="1:23" ht="14.25">
      <c r="A182" s="64" t="s">
        <v>415</v>
      </c>
      <c r="I182" s="1">
        <v>112</v>
      </c>
      <c r="J182" s="24">
        <v>4</v>
      </c>
      <c r="K182" s="24" t="s">
        <v>128</v>
      </c>
      <c r="L182" s="24"/>
      <c r="M182" s="25">
        <f aca="true" t="shared" si="55" ref="M182:S182">M183</f>
        <v>0</v>
      </c>
      <c r="N182" s="25">
        <f t="shared" si="55"/>
        <v>0</v>
      </c>
      <c r="O182" s="29">
        <f t="shared" si="55"/>
        <v>0</v>
      </c>
      <c r="P182" s="29">
        <f t="shared" si="55"/>
        <v>0</v>
      </c>
      <c r="Q182" s="139">
        <f t="shared" si="55"/>
        <v>0</v>
      </c>
      <c r="R182" s="108">
        <f t="shared" si="55"/>
        <v>250000</v>
      </c>
      <c r="S182" s="420">
        <f t="shared" si="55"/>
        <v>0</v>
      </c>
      <c r="T182" s="341">
        <f t="shared" si="53"/>
        <v>0</v>
      </c>
      <c r="U182" s="137" t="e">
        <f t="shared" si="50"/>
        <v>#DIV/0!</v>
      </c>
      <c r="V182" s="137" t="e">
        <f t="shared" si="51"/>
        <v>#DIV/0!</v>
      </c>
      <c r="W182" s="137" t="e">
        <f t="shared" si="52"/>
        <v>#DIV/0!</v>
      </c>
    </row>
    <row r="183" spans="1:31" ht="15" thickBot="1">
      <c r="A183" s="64" t="s">
        <v>415</v>
      </c>
      <c r="I183" s="1">
        <v>112</v>
      </c>
      <c r="J183" s="24">
        <v>4214</v>
      </c>
      <c r="K183" s="24" t="s">
        <v>532</v>
      </c>
      <c r="L183" s="24"/>
      <c r="M183" s="25">
        <v>0</v>
      </c>
      <c r="N183" s="25">
        <v>0</v>
      </c>
      <c r="O183" s="29">
        <v>0</v>
      </c>
      <c r="P183" s="29">
        <v>0</v>
      </c>
      <c r="Q183" s="139">
        <v>0</v>
      </c>
      <c r="R183" s="108">
        <v>250000</v>
      </c>
      <c r="S183" s="466">
        <v>0</v>
      </c>
      <c r="T183" s="341">
        <f t="shared" si="53"/>
        <v>0</v>
      </c>
      <c r="U183" s="137" t="e">
        <f t="shared" si="50"/>
        <v>#DIV/0!</v>
      </c>
      <c r="V183" s="137" t="e">
        <f t="shared" si="51"/>
        <v>#DIV/0!</v>
      </c>
      <c r="W183" s="137" t="e">
        <f t="shared" si="52"/>
        <v>#DIV/0!</v>
      </c>
      <c r="X183" s="324" t="s">
        <v>625</v>
      </c>
      <c r="Y183" s="100"/>
      <c r="Z183" s="100"/>
      <c r="AA183" s="100"/>
      <c r="AB183" s="100"/>
      <c r="AC183" s="475" t="s">
        <v>659</v>
      </c>
      <c r="AD183" s="475"/>
      <c r="AE183" s="475"/>
    </row>
    <row r="184" spans="10:23" ht="15">
      <c r="J184" s="184"/>
      <c r="K184" s="184" t="s">
        <v>316</v>
      </c>
      <c r="L184" s="184"/>
      <c r="M184" s="185">
        <f aca="true" t="shared" si="56" ref="M184:R184">M172</f>
        <v>200497</v>
      </c>
      <c r="N184" s="185">
        <f t="shared" si="56"/>
        <v>0</v>
      </c>
      <c r="O184" s="185">
        <f t="shared" si="56"/>
        <v>50000</v>
      </c>
      <c r="P184" s="185">
        <f t="shared" si="56"/>
        <v>70000</v>
      </c>
      <c r="Q184" s="186">
        <f>Q172</f>
        <v>50000</v>
      </c>
      <c r="R184" s="264">
        <f t="shared" si="56"/>
        <v>360000</v>
      </c>
      <c r="S184" s="438">
        <f>S172</f>
        <v>0</v>
      </c>
      <c r="T184" s="381">
        <f>S184/R184</f>
        <v>0</v>
      </c>
      <c r="U184" s="187"/>
      <c r="V184" s="187"/>
      <c r="W184" s="187"/>
    </row>
    <row r="185" spans="10:23" ht="15">
      <c r="J185" s="188"/>
      <c r="K185" s="188"/>
      <c r="L185" s="188"/>
      <c r="M185" s="189"/>
      <c r="N185" s="189"/>
      <c r="O185" s="189"/>
      <c r="P185" s="116"/>
      <c r="Q185" s="190"/>
      <c r="R185" s="265"/>
      <c r="S185" s="425"/>
      <c r="T185" s="375"/>
      <c r="U185" s="191"/>
      <c r="V185" s="191"/>
      <c r="W185" s="191"/>
    </row>
    <row r="186" spans="1:23" ht="15">
      <c r="A186" s="8" t="s">
        <v>416</v>
      </c>
      <c r="B186" s="8"/>
      <c r="C186" s="8"/>
      <c r="D186" s="8"/>
      <c r="E186" s="8"/>
      <c r="F186" s="8"/>
      <c r="G186" s="8"/>
      <c r="H186" s="8"/>
      <c r="I186" s="8"/>
      <c r="J186" s="8" t="s">
        <v>208</v>
      </c>
      <c r="K186" s="8" t="s">
        <v>146</v>
      </c>
      <c r="L186" s="8"/>
      <c r="M186" s="17"/>
      <c r="N186" s="17"/>
      <c r="O186" s="17"/>
      <c r="P186" s="17"/>
      <c r="Q186" s="150"/>
      <c r="R186" s="253"/>
      <c r="S186" s="424"/>
      <c r="T186" s="374"/>
      <c r="U186" s="151"/>
      <c r="V186" s="151"/>
      <c r="W186" s="151"/>
    </row>
    <row r="187" spans="1:23" ht="15">
      <c r="A187" s="64" t="s">
        <v>416</v>
      </c>
      <c r="I187" s="1">
        <v>112</v>
      </c>
      <c r="J187" s="71">
        <v>4</v>
      </c>
      <c r="K187" s="71" t="s">
        <v>96</v>
      </c>
      <c r="L187" s="71"/>
      <c r="M187" s="84">
        <f aca="true" t="shared" si="57" ref="M187:S188">M188</f>
        <v>0</v>
      </c>
      <c r="N187" s="84">
        <f>N188</f>
        <v>0</v>
      </c>
      <c r="O187" s="84">
        <f t="shared" si="57"/>
        <v>100000</v>
      </c>
      <c r="P187" s="83">
        <f t="shared" si="57"/>
        <v>100000</v>
      </c>
      <c r="Q187" s="135">
        <f t="shared" si="57"/>
        <v>0</v>
      </c>
      <c r="R187" s="107">
        <f t="shared" si="57"/>
        <v>86000</v>
      </c>
      <c r="S187" s="419">
        <f t="shared" si="57"/>
        <v>37500</v>
      </c>
      <c r="T187" s="339">
        <f>S187/R187</f>
        <v>0.436046511627907</v>
      </c>
      <c r="U187" s="137">
        <f aca="true" t="shared" si="58" ref="U187:W189">P187/O187*100</f>
        <v>100</v>
      </c>
      <c r="V187" s="137">
        <f t="shared" si="58"/>
        <v>0</v>
      </c>
      <c r="W187" s="137" t="e">
        <f t="shared" si="58"/>
        <v>#DIV/0!</v>
      </c>
    </row>
    <row r="188" spans="1:23" ht="14.25">
      <c r="A188" s="64" t="s">
        <v>416</v>
      </c>
      <c r="I188" s="1">
        <v>112</v>
      </c>
      <c r="J188" s="24">
        <v>42</v>
      </c>
      <c r="K188" s="24" t="s">
        <v>97</v>
      </c>
      <c r="L188" s="24"/>
      <c r="M188" s="25">
        <f t="shared" si="57"/>
        <v>0</v>
      </c>
      <c r="N188" s="25">
        <f t="shared" si="57"/>
        <v>0</v>
      </c>
      <c r="O188" s="25">
        <f t="shared" si="57"/>
        <v>100000</v>
      </c>
      <c r="P188" s="29">
        <f t="shared" si="57"/>
        <v>100000</v>
      </c>
      <c r="Q188" s="139">
        <f t="shared" si="57"/>
        <v>0</v>
      </c>
      <c r="R188" s="107">
        <f t="shared" si="57"/>
        <v>86000</v>
      </c>
      <c r="S188" s="420">
        <f t="shared" si="57"/>
        <v>37500</v>
      </c>
      <c r="T188" s="340">
        <f>S188/R188</f>
        <v>0.436046511627907</v>
      </c>
      <c r="U188" s="137">
        <f t="shared" si="58"/>
        <v>100</v>
      </c>
      <c r="V188" s="137">
        <f t="shared" si="58"/>
        <v>0</v>
      </c>
      <c r="W188" s="137" t="e">
        <f t="shared" si="58"/>
        <v>#DIV/0!</v>
      </c>
    </row>
    <row r="189" spans="1:24" ht="15" thickBot="1">
      <c r="A189" s="64" t="s">
        <v>416</v>
      </c>
      <c r="E189" s="1">
        <v>4</v>
      </c>
      <c r="G189" s="1">
        <v>6</v>
      </c>
      <c r="I189" s="1">
        <v>112</v>
      </c>
      <c r="J189" s="24">
        <v>4264</v>
      </c>
      <c r="K189" s="24" t="s">
        <v>236</v>
      </c>
      <c r="L189" s="24"/>
      <c r="M189" s="25">
        <v>0</v>
      </c>
      <c r="N189" s="25">
        <v>0</v>
      </c>
      <c r="O189" s="25">
        <v>100000</v>
      </c>
      <c r="P189" s="29">
        <v>100000</v>
      </c>
      <c r="Q189" s="139">
        <v>0</v>
      </c>
      <c r="R189" s="107">
        <v>86000</v>
      </c>
      <c r="S189" s="420">
        <v>37500</v>
      </c>
      <c r="T189" s="340">
        <f>S189/R189</f>
        <v>0.436046511627907</v>
      </c>
      <c r="U189" s="137">
        <f t="shared" si="58"/>
        <v>100</v>
      </c>
      <c r="V189" s="137">
        <f t="shared" si="58"/>
        <v>0</v>
      </c>
      <c r="W189" s="137" t="e">
        <f t="shared" si="58"/>
        <v>#DIV/0!</v>
      </c>
      <c r="X189" s="322">
        <v>37500</v>
      </c>
    </row>
    <row r="190" spans="10:23" ht="15.75" thickBot="1">
      <c r="J190" s="184"/>
      <c r="K190" s="184" t="s">
        <v>316</v>
      </c>
      <c r="L190" s="184"/>
      <c r="M190" s="185">
        <f aca="true" t="shared" si="59" ref="M190:R190">M187</f>
        <v>0</v>
      </c>
      <c r="N190" s="185">
        <f t="shared" si="59"/>
        <v>0</v>
      </c>
      <c r="O190" s="185">
        <f t="shared" si="59"/>
        <v>100000</v>
      </c>
      <c r="P190" s="185">
        <f t="shared" si="59"/>
        <v>100000</v>
      </c>
      <c r="Q190" s="186">
        <f>Q187</f>
        <v>0</v>
      </c>
      <c r="R190" s="264">
        <f t="shared" si="59"/>
        <v>86000</v>
      </c>
      <c r="S190" s="438">
        <f>S187</f>
        <v>37500</v>
      </c>
      <c r="T190" s="381">
        <f>S190/R190</f>
        <v>0.436046511627907</v>
      </c>
      <c r="U190" s="187"/>
      <c r="V190" s="187"/>
      <c r="W190" s="187"/>
    </row>
    <row r="191" spans="10:23" ht="15.75" thickBot="1">
      <c r="J191" s="161"/>
      <c r="K191" s="161" t="s">
        <v>320</v>
      </c>
      <c r="L191" s="161"/>
      <c r="M191" s="162">
        <f aca="true" t="shared" si="60" ref="M191:S191">M132+M146+M152+M158+M169+M184+M190</f>
        <v>1730335</v>
      </c>
      <c r="N191" s="162">
        <f>N132+N146+N152+N158+N169+N184+N190</f>
        <v>1769188</v>
      </c>
      <c r="O191" s="162">
        <f>O132+O146+O152+O158+O169+O184+O190</f>
        <v>1609100</v>
      </c>
      <c r="P191" s="162">
        <f t="shared" si="60"/>
        <v>2295360</v>
      </c>
      <c r="Q191" s="163">
        <f t="shared" si="60"/>
        <v>1530900</v>
      </c>
      <c r="R191" s="257">
        <f t="shared" si="60"/>
        <v>2359200</v>
      </c>
      <c r="S191" s="429">
        <f t="shared" si="60"/>
        <v>976239</v>
      </c>
      <c r="T191" s="378">
        <f>S191/R191</f>
        <v>0.4138008646998983</v>
      </c>
      <c r="U191" s="164"/>
      <c r="V191" s="164"/>
      <c r="W191" s="164"/>
    </row>
    <row r="192" spans="10:23" ht="15.75" thickTop="1">
      <c r="J192" s="146"/>
      <c r="K192" s="146"/>
      <c r="L192" s="146"/>
      <c r="M192" s="116"/>
      <c r="N192" s="116"/>
      <c r="O192" s="116"/>
      <c r="P192" s="116"/>
      <c r="Q192" s="153"/>
      <c r="R192" s="252"/>
      <c r="S192" s="425"/>
      <c r="T192" s="375"/>
      <c r="U192" s="208"/>
      <c r="V192" s="208"/>
      <c r="W192" s="208"/>
    </row>
    <row r="193" spans="1:23" ht="15">
      <c r="A193" s="20"/>
      <c r="B193" s="20"/>
      <c r="C193" s="20"/>
      <c r="D193" s="20"/>
      <c r="E193" s="20"/>
      <c r="F193" s="20"/>
      <c r="G193" s="20"/>
      <c r="H193" s="20"/>
      <c r="I193" s="20"/>
      <c r="J193" s="130" t="s">
        <v>148</v>
      </c>
      <c r="K193" s="130" t="s">
        <v>147</v>
      </c>
      <c r="L193" s="130"/>
      <c r="M193" s="18"/>
      <c r="N193" s="18"/>
      <c r="O193" s="18"/>
      <c r="P193" s="18"/>
      <c r="Q193" s="173"/>
      <c r="R193" s="261"/>
      <c r="S193" s="444"/>
      <c r="T193" s="384"/>
      <c r="U193" s="175"/>
      <c r="V193" s="175"/>
      <c r="W193" s="175"/>
    </row>
    <row r="194" spans="1:23" ht="15">
      <c r="A194" s="20"/>
      <c r="B194" s="20"/>
      <c r="C194" s="20"/>
      <c r="D194" s="20"/>
      <c r="E194" s="20"/>
      <c r="F194" s="20"/>
      <c r="G194" s="20"/>
      <c r="H194" s="20"/>
      <c r="I194" s="20">
        <v>300</v>
      </c>
      <c r="J194" s="20" t="s">
        <v>188</v>
      </c>
      <c r="K194" s="20"/>
      <c r="L194" s="20"/>
      <c r="M194" s="21"/>
      <c r="N194" s="21"/>
      <c r="O194" s="21"/>
      <c r="P194" s="21"/>
      <c r="Q194" s="169"/>
      <c r="R194" s="262"/>
      <c r="S194" s="445"/>
      <c r="T194" s="385"/>
      <c r="U194" s="177"/>
      <c r="V194" s="177"/>
      <c r="W194" s="177"/>
    </row>
    <row r="195" spans="1:23" ht="15">
      <c r="A195" s="7" t="s">
        <v>390</v>
      </c>
      <c r="B195" s="7"/>
      <c r="C195" s="7"/>
      <c r="D195" s="7"/>
      <c r="E195" s="7"/>
      <c r="F195" s="7"/>
      <c r="G195" s="7"/>
      <c r="H195" s="7"/>
      <c r="I195" s="7"/>
      <c r="J195" s="132" t="s">
        <v>150</v>
      </c>
      <c r="K195" s="132" t="s">
        <v>149</v>
      </c>
      <c r="L195" s="132"/>
      <c r="M195" s="16"/>
      <c r="N195" s="16"/>
      <c r="O195" s="16"/>
      <c r="P195" s="16"/>
      <c r="Q195" s="156"/>
      <c r="R195" s="255"/>
      <c r="S195" s="426"/>
      <c r="T195" s="376"/>
      <c r="U195" s="157"/>
      <c r="V195" s="157"/>
      <c r="W195" s="157"/>
    </row>
    <row r="196" spans="1:23" ht="15">
      <c r="A196" s="8" t="s">
        <v>417</v>
      </c>
      <c r="B196" s="8"/>
      <c r="C196" s="8"/>
      <c r="D196" s="8"/>
      <c r="E196" s="8"/>
      <c r="F196" s="8"/>
      <c r="G196" s="8"/>
      <c r="H196" s="8"/>
      <c r="I196" s="8">
        <v>321</v>
      </c>
      <c r="J196" s="8" t="s">
        <v>137</v>
      </c>
      <c r="K196" s="8" t="s">
        <v>151</v>
      </c>
      <c r="L196" s="8"/>
      <c r="M196" s="17"/>
      <c r="N196" s="17"/>
      <c r="O196" s="17"/>
      <c r="P196" s="17"/>
      <c r="Q196" s="150"/>
      <c r="R196" s="253"/>
      <c r="S196" s="424"/>
      <c r="T196" s="374"/>
      <c r="U196" s="151"/>
      <c r="V196" s="151"/>
      <c r="W196" s="151"/>
    </row>
    <row r="197" spans="1:23" ht="15">
      <c r="A197" s="64" t="s">
        <v>417</v>
      </c>
      <c r="I197" s="1">
        <v>321</v>
      </c>
      <c r="J197" s="71">
        <v>3</v>
      </c>
      <c r="K197" s="71" t="s">
        <v>8</v>
      </c>
      <c r="L197" s="71"/>
      <c r="M197" s="84">
        <f aca="true" t="shared" si="61" ref="M197:S198">M198</f>
        <v>94000</v>
      </c>
      <c r="N197" s="83">
        <f t="shared" si="61"/>
        <v>90000</v>
      </c>
      <c r="O197" s="83">
        <f t="shared" si="61"/>
        <v>90000</v>
      </c>
      <c r="P197" s="83">
        <f t="shared" si="61"/>
        <v>140000</v>
      </c>
      <c r="Q197" s="135">
        <f t="shared" si="61"/>
        <v>100000</v>
      </c>
      <c r="R197" s="107">
        <f t="shared" si="61"/>
        <v>150000</v>
      </c>
      <c r="S197" s="419">
        <f t="shared" si="61"/>
        <v>50000</v>
      </c>
      <c r="T197" s="339">
        <f>S197/R197</f>
        <v>0.3333333333333333</v>
      </c>
      <c r="U197" s="137">
        <f aca="true" t="shared" si="62" ref="U197:W199">P197/O197*100</f>
        <v>155.55555555555557</v>
      </c>
      <c r="V197" s="137">
        <f t="shared" si="62"/>
        <v>71.42857142857143</v>
      </c>
      <c r="W197" s="137">
        <f t="shared" si="62"/>
        <v>150</v>
      </c>
    </row>
    <row r="198" spans="1:23" ht="14.25">
      <c r="A198" s="64" t="s">
        <v>417</v>
      </c>
      <c r="I198" s="1">
        <v>321</v>
      </c>
      <c r="J198" s="24">
        <v>38</v>
      </c>
      <c r="K198" s="24" t="s">
        <v>51</v>
      </c>
      <c r="L198" s="24"/>
      <c r="M198" s="25">
        <f t="shared" si="61"/>
        <v>94000</v>
      </c>
      <c r="N198" s="29">
        <f t="shared" si="61"/>
        <v>90000</v>
      </c>
      <c r="O198" s="29">
        <f t="shared" si="61"/>
        <v>90000</v>
      </c>
      <c r="P198" s="29">
        <f t="shared" si="61"/>
        <v>140000</v>
      </c>
      <c r="Q198" s="139">
        <f t="shared" si="61"/>
        <v>100000</v>
      </c>
      <c r="R198" s="107">
        <f t="shared" si="61"/>
        <v>150000</v>
      </c>
      <c r="S198" s="420">
        <f t="shared" si="61"/>
        <v>50000</v>
      </c>
      <c r="T198" s="340">
        <f>S198/R198</f>
        <v>0.3333333333333333</v>
      </c>
      <c r="U198" s="137">
        <f t="shared" si="62"/>
        <v>155.55555555555557</v>
      </c>
      <c r="V198" s="137">
        <f t="shared" si="62"/>
        <v>71.42857142857143</v>
      </c>
      <c r="W198" s="137">
        <f t="shared" si="62"/>
        <v>150</v>
      </c>
    </row>
    <row r="199" spans="1:24" ht="15" thickBot="1">
      <c r="A199" s="64" t="s">
        <v>417</v>
      </c>
      <c r="B199" s="1">
        <v>1</v>
      </c>
      <c r="C199" s="1">
        <v>2</v>
      </c>
      <c r="E199" s="1">
        <v>4</v>
      </c>
      <c r="I199" s="1">
        <v>321</v>
      </c>
      <c r="J199" s="24">
        <v>3811</v>
      </c>
      <c r="K199" s="24" t="s">
        <v>237</v>
      </c>
      <c r="L199" s="24"/>
      <c r="M199" s="25">
        <v>94000</v>
      </c>
      <c r="N199" s="29">
        <v>90000</v>
      </c>
      <c r="O199" s="29">
        <v>90000</v>
      </c>
      <c r="P199" s="29">
        <v>140000</v>
      </c>
      <c r="Q199" s="139">
        <v>100000</v>
      </c>
      <c r="R199" s="107">
        <v>150000</v>
      </c>
      <c r="S199" s="420">
        <v>50000</v>
      </c>
      <c r="T199" s="340">
        <f>S199/R199</f>
        <v>0.3333333333333333</v>
      </c>
      <c r="U199" s="137">
        <f t="shared" si="62"/>
        <v>155.55555555555557</v>
      </c>
      <c r="V199" s="137">
        <f t="shared" si="62"/>
        <v>71.42857142857143</v>
      </c>
      <c r="W199" s="137">
        <f t="shared" si="62"/>
        <v>150</v>
      </c>
      <c r="X199" s="322">
        <v>100000</v>
      </c>
    </row>
    <row r="200" spans="10:23" ht="15">
      <c r="J200" s="184"/>
      <c r="K200" s="184" t="s">
        <v>316</v>
      </c>
      <c r="L200" s="184"/>
      <c r="M200" s="185">
        <f aca="true" t="shared" si="63" ref="M200:R200">M197</f>
        <v>94000</v>
      </c>
      <c r="N200" s="185">
        <f>N197</f>
        <v>90000</v>
      </c>
      <c r="O200" s="185">
        <f t="shared" si="63"/>
        <v>90000</v>
      </c>
      <c r="P200" s="185">
        <f t="shared" si="63"/>
        <v>140000</v>
      </c>
      <c r="Q200" s="186">
        <f>Q197</f>
        <v>100000</v>
      </c>
      <c r="R200" s="264">
        <f t="shared" si="63"/>
        <v>150000</v>
      </c>
      <c r="S200" s="438">
        <f>S197</f>
        <v>50000</v>
      </c>
      <c r="T200" s="381">
        <f>S200/R200</f>
        <v>0.3333333333333333</v>
      </c>
      <c r="U200" s="187"/>
      <c r="V200" s="187"/>
      <c r="W200" s="187"/>
    </row>
    <row r="201" spans="10:23" ht="14.25">
      <c r="J201" s="32"/>
      <c r="K201" s="32"/>
      <c r="L201" s="32"/>
      <c r="M201" s="33"/>
      <c r="N201" s="97"/>
      <c r="O201" s="33"/>
      <c r="P201" s="36"/>
      <c r="Q201" s="209"/>
      <c r="R201" s="265"/>
      <c r="S201" s="423"/>
      <c r="T201" s="342"/>
      <c r="U201" s="210"/>
      <c r="V201" s="210"/>
      <c r="W201" s="210"/>
    </row>
    <row r="202" spans="1:23" ht="14.25">
      <c r="A202" s="8" t="s">
        <v>418</v>
      </c>
      <c r="B202" s="8"/>
      <c r="C202" s="8"/>
      <c r="D202" s="8"/>
      <c r="E202" s="8"/>
      <c r="F202" s="8"/>
      <c r="G202" s="8"/>
      <c r="H202" s="8"/>
      <c r="I202" s="8">
        <v>321</v>
      </c>
      <c r="J202" s="8" t="s">
        <v>137</v>
      </c>
      <c r="K202" s="8" t="s">
        <v>152</v>
      </c>
      <c r="L202" s="8"/>
      <c r="M202" s="17"/>
      <c r="N202" s="211"/>
      <c r="O202" s="17"/>
      <c r="P202" s="17"/>
      <c r="Q202" s="150"/>
      <c r="R202" s="253"/>
      <c r="S202" s="439"/>
      <c r="T202" s="371"/>
      <c r="U202" s="151"/>
      <c r="V202" s="151"/>
      <c r="W202" s="151"/>
    </row>
    <row r="203" spans="1:23" ht="15">
      <c r="A203" s="64" t="s">
        <v>418</v>
      </c>
      <c r="I203" s="1">
        <v>321</v>
      </c>
      <c r="J203" s="71">
        <v>3</v>
      </c>
      <c r="K203" s="71" t="s">
        <v>8</v>
      </c>
      <c r="L203" s="71"/>
      <c r="M203" s="84">
        <f>M204</f>
        <v>0</v>
      </c>
      <c r="N203" s="83">
        <f aca="true" t="shared" si="64" ref="N203:S203">N204+N208</f>
        <v>16284</v>
      </c>
      <c r="O203" s="84">
        <f t="shared" si="64"/>
        <v>43500</v>
      </c>
      <c r="P203" s="84">
        <f>P204+P208</f>
        <v>42000</v>
      </c>
      <c r="Q203" s="84">
        <f t="shared" si="64"/>
        <v>43500</v>
      </c>
      <c r="R203" s="107">
        <f t="shared" si="64"/>
        <v>18000</v>
      </c>
      <c r="S203" s="419">
        <f t="shared" si="64"/>
        <v>0</v>
      </c>
      <c r="T203" s="339">
        <f>S203/R203</f>
        <v>0</v>
      </c>
      <c r="U203" s="137">
        <f aca="true" t="shared" si="65" ref="U203:W207">P203/O203*100</f>
        <v>96.55172413793103</v>
      </c>
      <c r="V203" s="137">
        <f t="shared" si="65"/>
        <v>103.57142857142858</v>
      </c>
      <c r="W203" s="137">
        <f t="shared" si="65"/>
        <v>41.37931034482759</v>
      </c>
    </row>
    <row r="204" spans="1:23" ht="14.25">
      <c r="A204" s="64" t="s">
        <v>418</v>
      </c>
      <c r="I204" s="1">
        <v>321</v>
      </c>
      <c r="J204" s="24">
        <v>32</v>
      </c>
      <c r="K204" s="31" t="s">
        <v>40</v>
      </c>
      <c r="L204" s="30"/>
      <c r="M204" s="25">
        <f>M205+M206</f>
        <v>0</v>
      </c>
      <c r="N204" s="29">
        <f>N205+N206</f>
        <v>13284</v>
      </c>
      <c r="O204" s="25">
        <f>O205+O206</f>
        <v>36500</v>
      </c>
      <c r="P204" s="139">
        <f>P205+P206+P207</f>
        <v>35000</v>
      </c>
      <c r="Q204" s="139">
        <f>Q205+Q206+Q207</f>
        <v>36500</v>
      </c>
      <c r="R204" s="107">
        <f>R205+R206+R207</f>
        <v>13000</v>
      </c>
      <c r="S204" s="420">
        <f>S205+S206+S207</f>
        <v>0</v>
      </c>
      <c r="T204" s="352">
        <f aca="true" t="shared" si="66" ref="T204:T217">S204/R204</f>
        <v>0</v>
      </c>
      <c r="U204" s="137">
        <f t="shared" si="65"/>
        <v>95.8904109589041</v>
      </c>
      <c r="V204" s="137">
        <f t="shared" si="65"/>
        <v>104.28571428571429</v>
      </c>
      <c r="W204" s="137">
        <f t="shared" si="65"/>
        <v>35.61643835616438</v>
      </c>
    </row>
    <row r="205" spans="1:23" ht="14.25" hidden="1">
      <c r="A205" s="64" t="s">
        <v>418</v>
      </c>
      <c r="C205" s="1">
        <v>2</v>
      </c>
      <c r="D205" s="1">
        <v>3</v>
      </c>
      <c r="E205" s="1">
        <v>4</v>
      </c>
      <c r="I205" s="1">
        <v>321</v>
      </c>
      <c r="J205" s="24">
        <v>3237</v>
      </c>
      <c r="K205" s="24" t="s">
        <v>238</v>
      </c>
      <c r="L205" s="24"/>
      <c r="M205" s="25">
        <v>0</v>
      </c>
      <c r="N205" s="29">
        <v>0</v>
      </c>
      <c r="O205" s="25">
        <v>20000</v>
      </c>
      <c r="P205" s="29">
        <v>20000</v>
      </c>
      <c r="Q205" s="139">
        <v>20000</v>
      </c>
      <c r="R205" s="107">
        <v>0</v>
      </c>
      <c r="S205" s="420"/>
      <c r="T205" s="352" t="e">
        <f t="shared" si="66"/>
        <v>#DIV/0!</v>
      </c>
      <c r="U205" s="137">
        <f t="shared" si="65"/>
        <v>100</v>
      </c>
      <c r="V205" s="137">
        <f t="shared" si="65"/>
        <v>100</v>
      </c>
      <c r="W205" s="137">
        <f t="shared" si="65"/>
        <v>0</v>
      </c>
    </row>
    <row r="206" spans="1:23" ht="14.25">
      <c r="A206" s="64" t="s">
        <v>418</v>
      </c>
      <c r="C206" s="1">
        <v>2</v>
      </c>
      <c r="D206" s="1">
        <v>3</v>
      </c>
      <c r="E206" s="1">
        <v>4</v>
      </c>
      <c r="I206" s="1">
        <v>321</v>
      </c>
      <c r="J206" s="24">
        <v>3237</v>
      </c>
      <c r="K206" s="24" t="s">
        <v>484</v>
      </c>
      <c r="L206" s="24"/>
      <c r="M206" s="25">
        <v>0</v>
      </c>
      <c r="N206" s="29">
        <v>13284</v>
      </c>
      <c r="O206" s="25">
        <v>16500</v>
      </c>
      <c r="P206" s="29">
        <v>15000</v>
      </c>
      <c r="Q206" s="139">
        <v>16500</v>
      </c>
      <c r="R206" s="107">
        <v>10000</v>
      </c>
      <c r="S206" s="420">
        <v>0</v>
      </c>
      <c r="T206" s="340">
        <f t="shared" si="66"/>
        <v>0</v>
      </c>
      <c r="U206" s="137">
        <f t="shared" si="65"/>
        <v>90.9090909090909</v>
      </c>
      <c r="V206" s="137">
        <f t="shared" si="65"/>
        <v>110.00000000000001</v>
      </c>
      <c r="W206" s="137">
        <f t="shared" si="65"/>
        <v>60.60606060606061</v>
      </c>
    </row>
    <row r="207" spans="1:23" ht="14.25">
      <c r="A207" s="64" t="s">
        <v>418</v>
      </c>
      <c r="C207" s="1">
        <v>2</v>
      </c>
      <c r="D207" s="1">
        <v>3</v>
      </c>
      <c r="E207" s="1">
        <v>4</v>
      </c>
      <c r="I207" s="1">
        <v>321</v>
      </c>
      <c r="J207" s="56">
        <v>3237</v>
      </c>
      <c r="K207" s="24" t="s">
        <v>351</v>
      </c>
      <c r="L207" s="56"/>
      <c r="M207" s="57">
        <v>0</v>
      </c>
      <c r="N207" s="62">
        <v>0</v>
      </c>
      <c r="O207" s="57">
        <v>0</v>
      </c>
      <c r="P207" s="62">
        <v>0</v>
      </c>
      <c r="Q207" s="139">
        <v>0</v>
      </c>
      <c r="R207" s="266">
        <v>3000</v>
      </c>
      <c r="S207" s="420">
        <v>0</v>
      </c>
      <c r="T207" s="339">
        <f t="shared" si="66"/>
        <v>0</v>
      </c>
      <c r="U207" s="137" t="e">
        <f t="shared" si="65"/>
        <v>#DIV/0!</v>
      </c>
      <c r="V207" s="137" t="e">
        <f t="shared" si="65"/>
        <v>#DIV/0!</v>
      </c>
      <c r="W207" s="137" t="e">
        <f t="shared" si="65"/>
        <v>#DIV/0!</v>
      </c>
    </row>
    <row r="208" spans="1:23" ht="14.25">
      <c r="A208" s="64" t="s">
        <v>418</v>
      </c>
      <c r="C208" s="1">
        <v>2</v>
      </c>
      <c r="D208" s="1">
        <v>3</v>
      </c>
      <c r="E208" s="1">
        <v>4</v>
      </c>
      <c r="J208" s="56">
        <v>381</v>
      </c>
      <c r="K208" s="31" t="s">
        <v>52</v>
      </c>
      <c r="L208" s="65"/>
      <c r="M208" s="57"/>
      <c r="N208" s="62">
        <f aca="true" t="shared" si="67" ref="N208:S208">N209</f>
        <v>3000</v>
      </c>
      <c r="O208" s="57">
        <f t="shared" si="67"/>
        <v>7000</v>
      </c>
      <c r="P208" s="62">
        <f t="shared" si="67"/>
        <v>7000</v>
      </c>
      <c r="Q208" s="194">
        <f t="shared" si="67"/>
        <v>7000</v>
      </c>
      <c r="R208" s="266">
        <f t="shared" si="67"/>
        <v>5000</v>
      </c>
      <c r="S208" s="441">
        <f t="shared" si="67"/>
        <v>0</v>
      </c>
      <c r="T208" s="340">
        <f t="shared" si="66"/>
        <v>0</v>
      </c>
      <c r="U208" s="141"/>
      <c r="V208" s="141"/>
      <c r="W208" s="141"/>
    </row>
    <row r="209" spans="1:23" ht="15" thickBot="1">
      <c r="A209" s="64" t="s">
        <v>418</v>
      </c>
      <c r="C209" s="1">
        <v>2</v>
      </c>
      <c r="D209" s="1">
        <v>3</v>
      </c>
      <c r="E209" s="1">
        <v>4</v>
      </c>
      <c r="J209" s="56">
        <v>3811</v>
      </c>
      <c r="K209" s="56" t="s">
        <v>463</v>
      </c>
      <c r="L209" s="56"/>
      <c r="M209" s="57"/>
      <c r="N209" s="62">
        <v>3000</v>
      </c>
      <c r="O209" s="57">
        <v>7000</v>
      </c>
      <c r="P209" s="62">
        <v>7000</v>
      </c>
      <c r="Q209" s="195">
        <v>7000</v>
      </c>
      <c r="R209" s="266">
        <v>5000</v>
      </c>
      <c r="S209" s="441">
        <v>0</v>
      </c>
      <c r="T209" s="386">
        <f t="shared" si="66"/>
        <v>0</v>
      </c>
      <c r="U209" s="141"/>
      <c r="V209" s="141"/>
      <c r="W209" s="141"/>
    </row>
    <row r="210" spans="10:23" ht="15.75" thickBot="1">
      <c r="J210" s="184"/>
      <c r="K210" s="184" t="s">
        <v>316</v>
      </c>
      <c r="L210" s="184"/>
      <c r="M210" s="185">
        <f aca="true" t="shared" si="68" ref="M210:R210">M203</f>
        <v>0</v>
      </c>
      <c r="N210" s="185">
        <f t="shared" si="68"/>
        <v>16284</v>
      </c>
      <c r="O210" s="185">
        <f t="shared" si="68"/>
        <v>43500</v>
      </c>
      <c r="P210" s="185">
        <f t="shared" si="68"/>
        <v>42000</v>
      </c>
      <c r="Q210" s="186">
        <f t="shared" si="68"/>
        <v>43500</v>
      </c>
      <c r="R210" s="264">
        <f t="shared" si="68"/>
        <v>18000</v>
      </c>
      <c r="S210" s="438">
        <f>S203</f>
        <v>0</v>
      </c>
      <c r="T210" s="387">
        <f t="shared" si="66"/>
        <v>0</v>
      </c>
      <c r="U210" s="187"/>
      <c r="V210" s="187"/>
      <c r="W210" s="187"/>
    </row>
    <row r="211" spans="10:23" ht="15" hidden="1" thickBot="1">
      <c r="J211" s="32"/>
      <c r="K211" s="32"/>
      <c r="L211" s="32"/>
      <c r="M211" s="33"/>
      <c r="N211" s="97"/>
      <c r="O211" s="33"/>
      <c r="P211" s="36"/>
      <c r="Q211" s="209"/>
      <c r="R211" s="265"/>
      <c r="S211" s="423"/>
      <c r="T211" s="388" t="e">
        <f t="shared" si="66"/>
        <v>#DIV/0!</v>
      </c>
      <c r="U211" s="210"/>
      <c r="V211" s="210"/>
      <c r="W211" s="210"/>
    </row>
    <row r="212" spans="1:23" ht="15" hidden="1" thickBot="1">
      <c r="A212" s="8"/>
      <c r="B212" s="8"/>
      <c r="C212" s="8"/>
      <c r="D212" s="8"/>
      <c r="E212" s="8"/>
      <c r="F212" s="8"/>
      <c r="G212" s="8"/>
      <c r="H212" s="8"/>
      <c r="I212" s="8">
        <v>321</v>
      </c>
      <c r="J212" s="8" t="s">
        <v>154</v>
      </c>
      <c r="K212" s="8" t="s">
        <v>153</v>
      </c>
      <c r="L212" s="8"/>
      <c r="M212" s="17"/>
      <c r="N212" s="212"/>
      <c r="O212" s="17"/>
      <c r="P212" s="21"/>
      <c r="Q212" s="150"/>
      <c r="R212" s="253"/>
      <c r="S212" s="431"/>
      <c r="T212" s="339" t="e">
        <f t="shared" si="66"/>
        <v>#DIV/0!</v>
      </c>
      <c r="U212" s="151"/>
      <c r="V212" s="151"/>
      <c r="W212" s="151"/>
    </row>
    <row r="213" spans="10:23" ht="15" hidden="1" thickBot="1">
      <c r="J213" s="71">
        <v>3</v>
      </c>
      <c r="K213" s="71" t="s">
        <v>8</v>
      </c>
      <c r="L213" s="71"/>
      <c r="M213" s="84">
        <f aca="true" t="shared" si="69" ref="M213:S214">M214</f>
        <v>0</v>
      </c>
      <c r="N213" s="179">
        <f t="shared" si="69"/>
        <v>0</v>
      </c>
      <c r="O213" s="84">
        <f t="shared" si="69"/>
        <v>0</v>
      </c>
      <c r="P213" s="83">
        <f t="shared" si="69"/>
        <v>0</v>
      </c>
      <c r="Q213" s="139">
        <f t="shared" si="69"/>
        <v>0</v>
      </c>
      <c r="R213" s="108">
        <f t="shared" si="69"/>
        <v>0</v>
      </c>
      <c r="S213" s="420">
        <f t="shared" si="69"/>
        <v>0</v>
      </c>
      <c r="T213" s="339" t="e">
        <f t="shared" si="66"/>
        <v>#DIV/0!</v>
      </c>
      <c r="U213" s="137" t="e">
        <f aca="true" t="shared" si="70" ref="U213:W215">P213/O213</f>
        <v>#DIV/0!</v>
      </c>
      <c r="V213" s="137" t="e">
        <f t="shared" si="70"/>
        <v>#DIV/0!</v>
      </c>
      <c r="W213" s="137" t="e">
        <f t="shared" si="70"/>
        <v>#DIV/0!</v>
      </c>
    </row>
    <row r="214" spans="10:23" ht="15" hidden="1" thickBot="1">
      <c r="J214" s="27">
        <v>38</v>
      </c>
      <c r="K214" s="27" t="s">
        <v>51</v>
      </c>
      <c r="L214" s="27"/>
      <c r="M214" s="25">
        <f t="shared" si="69"/>
        <v>0</v>
      </c>
      <c r="N214" s="213">
        <f t="shared" si="69"/>
        <v>0</v>
      </c>
      <c r="O214" s="25">
        <f t="shared" si="69"/>
        <v>0</v>
      </c>
      <c r="P214" s="29">
        <f t="shared" si="69"/>
        <v>0</v>
      </c>
      <c r="Q214" s="139">
        <f t="shared" si="69"/>
        <v>0</v>
      </c>
      <c r="R214" s="108">
        <f t="shared" si="69"/>
        <v>0</v>
      </c>
      <c r="S214" s="420">
        <f t="shared" si="69"/>
        <v>0</v>
      </c>
      <c r="T214" s="339" t="e">
        <f t="shared" si="66"/>
        <v>#DIV/0!</v>
      </c>
      <c r="U214" s="137" t="e">
        <f t="shared" si="70"/>
        <v>#DIV/0!</v>
      </c>
      <c r="V214" s="137" t="e">
        <f t="shared" si="70"/>
        <v>#DIV/0!</v>
      </c>
      <c r="W214" s="137" t="e">
        <f t="shared" si="70"/>
        <v>#DIV/0!</v>
      </c>
    </row>
    <row r="215" spans="10:23" ht="15" hidden="1" thickBot="1">
      <c r="J215" s="24">
        <v>3821</v>
      </c>
      <c r="K215" s="24" t="s">
        <v>239</v>
      </c>
      <c r="L215" s="24"/>
      <c r="M215" s="25">
        <v>0</v>
      </c>
      <c r="N215" s="213">
        <v>0</v>
      </c>
      <c r="O215" s="25">
        <v>0</v>
      </c>
      <c r="P215" s="29">
        <v>0</v>
      </c>
      <c r="Q215" s="139">
        <v>0</v>
      </c>
      <c r="R215" s="108">
        <v>0</v>
      </c>
      <c r="S215" s="420">
        <v>0</v>
      </c>
      <c r="T215" s="339" t="e">
        <f t="shared" si="66"/>
        <v>#DIV/0!</v>
      </c>
      <c r="U215" s="137" t="e">
        <f t="shared" si="70"/>
        <v>#DIV/0!</v>
      </c>
      <c r="V215" s="137" t="e">
        <f t="shared" si="70"/>
        <v>#DIV/0!</v>
      </c>
      <c r="W215" s="137" t="e">
        <f t="shared" si="70"/>
        <v>#DIV/0!</v>
      </c>
    </row>
    <row r="216" spans="10:23" ht="15.75" hidden="1" thickBot="1">
      <c r="J216" s="184"/>
      <c r="K216" s="184" t="s">
        <v>316</v>
      </c>
      <c r="L216" s="184"/>
      <c r="M216" s="185">
        <f aca="true" t="shared" si="71" ref="M216:R216">M213</f>
        <v>0</v>
      </c>
      <c r="N216" s="214">
        <f>N213</f>
        <v>0</v>
      </c>
      <c r="O216" s="185">
        <f t="shared" si="71"/>
        <v>0</v>
      </c>
      <c r="P216" s="206">
        <f t="shared" si="71"/>
        <v>0</v>
      </c>
      <c r="Q216" s="186">
        <f>Q213</f>
        <v>0</v>
      </c>
      <c r="R216" s="264">
        <f t="shared" si="71"/>
        <v>0</v>
      </c>
      <c r="S216" s="443">
        <f>S213</f>
        <v>0</v>
      </c>
      <c r="T216" s="339" t="e">
        <f t="shared" si="66"/>
        <v>#DIV/0!</v>
      </c>
      <c r="U216" s="187"/>
      <c r="V216" s="187"/>
      <c r="W216" s="187"/>
    </row>
    <row r="217" spans="10:23" ht="15.75" thickBot="1">
      <c r="J217" s="161"/>
      <c r="K217" s="161" t="s">
        <v>321</v>
      </c>
      <c r="L217" s="161"/>
      <c r="M217" s="162">
        <f aca="true" t="shared" si="72" ref="M217:S217">M200+M210+M216</f>
        <v>94000</v>
      </c>
      <c r="N217" s="162">
        <f t="shared" si="72"/>
        <v>106284</v>
      </c>
      <c r="O217" s="162">
        <f t="shared" si="72"/>
        <v>133500</v>
      </c>
      <c r="P217" s="162">
        <f t="shared" si="72"/>
        <v>182000</v>
      </c>
      <c r="Q217" s="163">
        <f t="shared" si="72"/>
        <v>143500</v>
      </c>
      <c r="R217" s="257">
        <f t="shared" si="72"/>
        <v>168000</v>
      </c>
      <c r="S217" s="429">
        <f t="shared" si="72"/>
        <v>50000</v>
      </c>
      <c r="T217" s="389">
        <f t="shared" si="66"/>
        <v>0.2976190476190476</v>
      </c>
      <c r="U217" s="164"/>
      <c r="V217" s="164"/>
      <c r="W217" s="164"/>
    </row>
    <row r="218" spans="10:23" ht="15" thickTop="1">
      <c r="J218" s="32"/>
      <c r="K218" s="32"/>
      <c r="L218" s="32"/>
      <c r="M218" s="33"/>
      <c r="N218" s="97"/>
      <c r="O218" s="33"/>
      <c r="P218" s="36"/>
      <c r="Q218" s="209"/>
      <c r="R218" s="265"/>
      <c r="S218" s="423"/>
      <c r="T218" s="342"/>
      <c r="U218" s="210"/>
      <c r="V218" s="210"/>
      <c r="W218" s="210"/>
    </row>
    <row r="219" spans="1:23" ht="15">
      <c r="A219" s="20"/>
      <c r="B219" s="20"/>
      <c r="C219" s="20"/>
      <c r="D219" s="20"/>
      <c r="E219" s="20"/>
      <c r="F219" s="20"/>
      <c r="G219" s="20"/>
      <c r="H219" s="20"/>
      <c r="I219" s="20"/>
      <c r="J219" s="130" t="s">
        <v>282</v>
      </c>
      <c r="K219" s="130" t="s">
        <v>281</v>
      </c>
      <c r="L219" s="130"/>
      <c r="M219" s="18"/>
      <c r="N219" s="215"/>
      <c r="O219" s="18"/>
      <c r="P219" s="18"/>
      <c r="Q219" s="173"/>
      <c r="R219" s="261"/>
      <c r="S219" s="444"/>
      <c r="T219" s="384"/>
      <c r="U219" s="175"/>
      <c r="V219" s="175"/>
      <c r="W219" s="175"/>
    </row>
    <row r="220" spans="1:23" ht="15">
      <c r="A220" s="20"/>
      <c r="B220" s="20"/>
      <c r="C220" s="20"/>
      <c r="D220" s="20"/>
      <c r="E220" s="20"/>
      <c r="F220" s="20"/>
      <c r="G220" s="20"/>
      <c r="H220" s="20"/>
      <c r="I220" s="20">
        <v>400</v>
      </c>
      <c r="J220" s="20" t="s">
        <v>202</v>
      </c>
      <c r="K220" s="20" t="s">
        <v>204</v>
      </c>
      <c r="L220" s="20"/>
      <c r="M220" s="21"/>
      <c r="N220" s="212"/>
      <c r="O220" s="21"/>
      <c r="P220" s="21"/>
      <c r="Q220" s="169"/>
      <c r="R220" s="262"/>
      <c r="S220" s="445"/>
      <c r="T220" s="385"/>
      <c r="U220" s="177"/>
      <c r="V220" s="177"/>
      <c r="W220" s="177"/>
    </row>
    <row r="221" spans="1:23" ht="15">
      <c r="A221" s="7" t="s">
        <v>391</v>
      </c>
      <c r="B221" s="7"/>
      <c r="C221" s="7"/>
      <c r="D221" s="7"/>
      <c r="E221" s="7"/>
      <c r="F221" s="7"/>
      <c r="G221" s="7"/>
      <c r="H221" s="7"/>
      <c r="I221" s="7"/>
      <c r="J221" s="132" t="s">
        <v>156</v>
      </c>
      <c r="K221" s="132" t="s">
        <v>155</v>
      </c>
      <c r="L221" s="132"/>
      <c r="M221" s="16"/>
      <c r="N221" s="216"/>
      <c r="O221" s="16"/>
      <c r="P221" s="16"/>
      <c r="Q221" s="156"/>
      <c r="R221" s="255"/>
      <c r="S221" s="426"/>
      <c r="T221" s="376"/>
      <c r="U221" s="157"/>
      <c r="V221" s="157"/>
      <c r="W221" s="157"/>
    </row>
    <row r="222" spans="1:23" ht="15">
      <c r="A222" s="8" t="s">
        <v>419</v>
      </c>
      <c r="B222" s="8"/>
      <c r="C222" s="8"/>
      <c r="D222" s="8"/>
      <c r="E222" s="8"/>
      <c r="F222" s="8"/>
      <c r="G222" s="8"/>
      <c r="H222" s="8"/>
      <c r="I222" s="8">
        <v>451</v>
      </c>
      <c r="J222" s="8" t="s">
        <v>158</v>
      </c>
      <c r="K222" s="8" t="s">
        <v>157</v>
      </c>
      <c r="L222" s="8"/>
      <c r="M222" s="17"/>
      <c r="N222" s="211"/>
      <c r="O222" s="17"/>
      <c r="P222" s="17"/>
      <c r="Q222" s="150"/>
      <c r="R222" s="253"/>
      <c r="S222" s="424"/>
      <c r="T222" s="374"/>
      <c r="U222" s="151"/>
      <c r="V222" s="151"/>
      <c r="W222" s="151"/>
    </row>
    <row r="223" spans="1:23" ht="15">
      <c r="A223" s="64" t="s">
        <v>419</v>
      </c>
      <c r="I223" s="1">
        <v>451</v>
      </c>
      <c r="J223" s="71">
        <v>3</v>
      </c>
      <c r="K223" s="71" t="s">
        <v>8</v>
      </c>
      <c r="L223" s="71"/>
      <c r="M223" s="84">
        <f aca="true" t="shared" si="73" ref="M223:S223">M224</f>
        <v>464686</v>
      </c>
      <c r="N223" s="83">
        <f t="shared" si="73"/>
        <v>67616</v>
      </c>
      <c r="O223" s="83">
        <f t="shared" si="73"/>
        <v>80000</v>
      </c>
      <c r="P223" s="83">
        <f t="shared" si="73"/>
        <v>426826</v>
      </c>
      <c r="Q223" s="135">
        <f t="shared" si="73"/>
        <v>100000</v>
      </c>
      <c r="R223" s="107">
        <f t="shared" si="73"/>
        <v>200000</v>
      </c>
      <c r="S223" s="419">
        <f t="shared" si="73"/>
        <v>403507</v>
      </c>
      <c r="T223" s="339">
        <f>S223/R223</f>
        <v>2.017535</v>
      </c>
      <c r="U223" s="137">
        <f aca="true" t="shared" si="74" ref="U223:W225">P223/O223*100</f>
        <v>533.5325</v>
      </c>
      <c r="V223" s="137">
        <f t="shared" si="74"/>
        <v>23.428750825863467</v>
      </c>
      <c r="W223" s="137">
        <f t="shared" si="74"/>
        <v>200</v>
      </c>
    </row>
    <row r="224" spans="1:23" ht="14.25">
      <c r="A224" s="64" t="s">
        <v>419</v>
      </c>
      <c r="I224" s="1">
        <v>451</v>
      </c>
      <c r="J224" s="24">
        <v>32</v>
      </c>
      <c r="K224" s="31" t="s">
        <v>40</v>
      </c>
      <c r="L224" s="30"/>
      <c r="M224" s="25">
        <f>M225</f>
        <v>464686</v>
      </c>
      <c r="N224" s="29">
        <f>N225</f>
        <v>67616</v>
      </c>
      <c r="O224" s="29">
        <f>O225</f>
        <v>80000</v>
      </c>
      <c r="P224" s="29">
        <f>P225+P226</f>
        <v>426826</v>
      </c>
      <c r="Q224" s="139">
        <f>Q225</f>
        <v>100000</v>
      </c>
      <c r="R224" s="107">
        <f>R225+R226</f>
        <v>200000</v>
      </c>
      <c r="S224" s="420">
        <f>S225</f>
        <v>403507</v>
      </c>
      <c r="T224" s="340">
        <f>S224/R224</f>
        <v>2.017535</v>
      </c>
      <c r="U224" s="137">
        <f t="shared" si="74"/>
        <v>533.5325</v>
      </c>
      <c r="V224" s="137">
        <f t="shared" si="74"/>
        <v>23.428750825863467</v>
      </c>
      <c r="W224" s="137">
        <f t="shared" si="74"/>
        <v>200</v>
      </c>
    </row>
    <row r="225" spans="1:30" ht="15" thickBot="1">
      <c r="A225" s="64" t="s">
        <v>419</v>
      </c>
      <c r="C225" s="1">
        <v>2</v>
      </c>
      <c r="D225" s="1">
        <v>3</v>
      </c>
      <c r="E225" s="1">
        <v>4</v>
      </c>
      <c r="I225" s="1">
        <v>451</v>
      </c>
      <c r="J225" s="24">
        <v>3232</v>
      </c>
      <c r="K225" s="24" t="s">
        <v>380</v>
      </c>
      <c r="L225" s="24"/>
      <c r="M225" s="25">
        <v>464686</v>
      </c>
      <c r="N225" s="29">
        <v>67616</v>
      </c>
      <c r="O225" s="29">
        <v>80000</v>
      </c>
      <c r="P225" s="29">
        <v>350000</v>
      </c>
      <c r="Q225" s="139">
        <v>100000</v>
      </c>
      <c r="R225" s="107">
        <v>200000</v>
      </c>
      <c r="S225" s="420">
        <v>403507</v>
      </c>
      <c r="T225" s="340">
        <f>S225/R225</f>
        <v>2.017535</v>
      </c>
      <c r="U225" s="137">
        <f t="shared" si="74"/>
        <v>437.5</v>
      </c>
      <c r="V225" s="137">
        <f t="shared" si="74"/>
        <v>28.57142857142857</v>
      </c>
      <c r="W225" s="137">
        <f t="shared" si="74"/>
        <v>200</v>
      </c>
      <c r="X225" s="322">
        <v>403506.88</v>
      </c>
      <c r="Z225" s="100" t="s">
        <v>626</v>
      </c>
      <c r="AA225" s="324"/>
      <c r="AB225" s="476">
        <v>100000</v>
      </c>
      <c r="AC225" s="470" t="s">
        <v>660</v>
      </c>
      <c r="AD225" s="100"/>
    </row>
    <row r="226" spans="1:23" ht="15" hidden="1" thickBot="1">
      <c r="A226" s="64" t="s">
        <v>419</v>
      </c>
      <c r="I226" s="1">
        <v>451</v>
      </c>
      <c r="J226" s="56">
        <v>3232</v>
      </c>
      <c r="K226" s="24" t="s">
        <v>588</v>
      </c>
      <c r="L226" s="56"/>
      <c r="M226" s="57"/>
      <c r="N226" s="62">
        <v>0</v>
      </c>
      <c r="O226" s="62">
        <v>0</v>
      </c>
      <c r="P226" s="62">
        <v>76826</v>
      </c>
      <c r="Q226" s="195">
        <v>0</v>
      </c>
      <c r="R226" s="266">
        <v>0</v>
      </c>
      <c r="S226" s="441">
        <v>0</v>
      </c>
      <c r="T226" s="343" t="e">
        <f>S226/R226</f>
        <v>#DIV/0!</v>
      </c>
      <c r="U226" s="141"/>
      <c r="V226" s="141"/>
      <c r="W226" s="141"/>
    </row>
    <row r="227" spans="10:23" ht="15">
      <c r="J227" s="184"/>
      <c r="K227" s="184" t="s">
        <v>316</v>
      </c>
      <c r="L227" s="184"/>
      <c r="M227" s="185">
        <f aca="true" t="shared" si="75" ref="M227:R227">M223</f>
        <v>464686</v>
      </c>
      <c r="N227" s="185">
        <f>N223</f>
        <v>67616</v>
      </c>
      <c r="O227" s="185">
        <f t="shared" si="75"/>
        <v>80000</v>
      </c>
      <c r="P227" s="185">
        <f t="shared" si="75"/>
        <v>426826</v>
      </c>
      <c r="Q227" s="186">
        <f>Q223</f>
        <v>100000</v>
      </c>
      <c r="R227" s="264">
        <f t="shared" si="75"/>
        <v>200000</v>
      </c>
      <c r="S227" s="438">
        <f>S223</f>
        <v>403507</v>
      </c>
      <c r="T227" s="381">
        <f>S227/R227</f>
        <v>2.017535</v>
      </c>
      <c r="U227" s="187"/>
      <c r="V227" s="187"/>
      <c r="W227" s="187"/>
    </row>
    <row r="228" spans="10:23" ht="14.25">
      <c r="J228" s="32"/>
      <c r="K228" s="32"/>
      <c r="L228" s="32"/>
      <c r="M228" s="33"/>
      <c r="N228" s="36"/>
      <c r="O228" s="33"/>
      <c r="P228" s="36"/>
      <c r="Q228" s="209"/>
      <c r="R228" s="265"/>
      <c r="S228" s="423"/>
      <c r="T228" s="342"/>
      <c r="U228" s="210"/>
      <c r="V228" s="210"/>
      <c r="W228" s="210"/>
    </row>
    <row r="229" spans="1:23" ht="15">
      <c r="A229" s="8" t="s">
        <v>420</v>
      </c>
      <c r="B229" s="8"/>
      <c r="C229" s="8"/>
      <c r="D229" s="8"/>
      <c r="E229" s="8"/>
      <c r="F229" s="8"/>
      <c r="G229" s="8"/>
      <c r="H229" s="8"/>
      <c r="I229" s="8">
        <v>560</v>
      </c>
      <c r="J229" s="8" t="s">
        <v>159</v>
      </c>
      <c r="K229" s="8" t="s">
        <v>371</v>
      </c>
      <c r="L229" s="8"/>
      <c r="M229" s="17"/>
      <c r="N229" s="17"/>
      <c r="O229" s="17"/>
      <c r="P229" s="17"/>
      <c r="Q229" s="150"/>
      <c r="R229" s="253"/>
      <c r="S229" s="424"/>
      <c r="T229" s="374"/>
      <c r="U229" s="151"/>
      <c r="V229" s="151"/>
      <c r="W229" s="151"/>
    </row>
    <row r="230" spans="1:23" ht="15">
      <c r="A230" s="64" t="s">
        <v>420</v>
      </c>
      <c r="I230" s="1">
        <v>560</v>
      </c>
      <c r="J230" s="71">
        <v>3</v>
      </c>
      <c r="K230" s="71" t="s">
        <v>8</v>
      </c>
      <c r="L230" s="71"/>
      <c r="M230" s="84">
        <f>M231</f>
        <v>0</v>
      </c>
      <c r="N230" s="83">
        <f aca="true" t="shared" si="76" ref="N230:S230">N231+N235</f>
        <v>42487</v>
      </c>
      <c r="O230" s="83">
        <f t="shared" si="76"/>
        <v>20000</v>
      </c>
      <c r="P230" s="83">
        <f t="shared" si="76"/>
        <v>20000</v>
      </c>
      <c r="Q230" s="83">
        <f t="shared" si="76"/>
        <v>330000</v>
      </c>
      <c r="R230" s="107">
        <f t="shared" si="76"/>
        <v>535000</v>
      </c>
      <c r="S230" s="436">
        <f t="shared" si="76"/>
        <v>311414</v>
      </c>
      <c r="T230" s="339">
        <f>S230/R230</f>
        <v>0.5820822429906543</v>
      </c>
      <c r="U230" s="137">
        <f aca="true" t="shared" si="77" ref="U230:W232">P230/O230*100</f>
        <v>100</v>
      </c>
      <c r="V230" s="137">
        <f t="shared" si="77"/>
        <v>1650</v>
      </c>
      <c r="W230" s="137">
        <f t="shared" si="77"/>
        <v>162.12121212121212</v>
      </c>
    </row>
    <row r="231" spans="1:23" ht="15">
      <c r="A231" s="64" t="s">
        <v>420</v>
      </c>
      <c r="I231" s="1">
        <v>560</v>
      </c>
      <c r="J231" s="24">
        <v>32</v>
      </c>
      <c r="K231" s="31" t="s">
        <v>40</v>
      </c>
      <c r="L231" s="30"/>
      <c r="M231" s="25">
        <f>M232</f>
        <v>0</v>
      </c>
      <c r="N231" s="29">
        <f>N232</f>
        <v>42487</v>
      </c>
      <c r="O231" s="29">
        <f>O232</f>
        <v>20000</v>
      </c>
      <c r="P231" s="29">
        <f>P232</f>
        <v>20000</v>
      </c>
      <c r="Q231" s="139">
        <f>Q232</f>
        <v>30000</v>
      </c>
      <c r="R231" s="107">
        <f>R232+R233+R234</f>
        <v>470000</v>
      </c>
      <c r="S231" s="436">
        <f>S232+S233+S234</f>
        <v>311414</v>
      </c>
      <c r="T231" s="339">
        <f aca="true" t="shared" si="78" ref="T231:T238">S231/R231</f>
        <v>0.6625829787234042</v>
      </c>
      <c r="U231" s="137">
        <f t="shared" si="77"/>
        <v>100</v>
      </c>
      <c r="V231" s="137">
        <f t="shared" si="77"/>
        <v>150</v>
      </c>
      <c r="W231" s="137">
        <f t="shared" si="77"/>
        <v>1566.6666666666665</v>
      </c>
    </row>
    <row r="232" spans="1:25" ht="14.25">
      <c r="A232" s="64" t="s">
        <v>420</v>
      </c>
      <c r="C232" s="1">
        <v>2</v>
      </c>
      <c r="D232" s="1">
        <v>3</v>
      </c>
      <c r="E232" s="1">
        <v>4</v>
      </c>
      <c r="I232" s="1">
        <v>560</v>
      </c>
      <c r="J232" s="24">
        <v>3232</v>
      </c>
      <c r="K232" s="24" t="s">
        <v>241</v>
      </c>
      <c r="L232" s="24"/>
      <c r="M232" s="25">
        <v>0</v>
      </c>
      <c r="N232" s="29">
        <v>42487</v>
      </c>
      <c r="O232" s="29">
        <v>20000</v>
      </c>
      <c r="P232" s="29">
        <v>20000</v>
      </c>
      <c r="Q232" s="139">
        <v>30000</v>
      </c>
      <c r="R232" s="107">
        <v>20000</v>
      </c>
      <c r="S232" s="420">
        <v>90717</v>
      </c>
      <c r="T232" s="352">
        <f t="shared" si="78"/>
        <v>4.53585</v>
      </c>
      <c r="U232" s="137">
        <f t="shared" si="77"/>
        <v>100</v>
      </c>
      <c r="V232" s="137">
        <f t="shared" si="77"/>
        <v>150</v>
      </c>
      <c r="W232" s="137">
        <f t="shared" si="77"/>
        <v>66.66666666666666</v>
      </c>
      <c r="X232" s="322">
        <v>90717.42</v>
      </c>
      <c r="Y232" s="1" t="s">
        <v>602</v>
      </c>
    </row>
    <row r="233" spans="1:23" ht="14.25">
      <c r="A233" s="64" t="s">
        <v>420</v>
      </c>
      <c r="I233" s="1">
        <v>560</v>
      </c>
      <c r="J233" s="56">
        <v>3232</v>
      </c>
      <c r="K233" s="24" t="s">
        <v>535</v>
      </c>
      <c r="L233" s="56"/>
      <c r="M233" s="57"/>
      <c r="N233" s="62">
        <v>0</v>
      </c>
      <c r="O233" s="62">
        <v>0</v>
      </c>
      <c r="P233" s="62">
        <v>0</v>
      </c>
      <c r="Q233" s="195">
        <v>0</v>
      </c>
      <c r="R233" s="266">
        <v>50000</v>
      </c>
      <c r="S233" s="441">
        <v>0</v>
      </c>
      <c r="T233" s="340">
        <f t="shared" si="78"/>
        <v>0</v>
      </c>
      <c r="U233" s="141"/>
      <c r="V233" s="141"/>
      <c r="W233" s="141"/>
    </row>
    <row r="234" spans="1:24" ht="14.25">
      <c r="A234" s="64" t="s">
        <v>420</v>
      </c>
      <c r="I234" s="1">
        <v>560</v>
      </c>
      <c r="J234" s="56">
        <v>3232</v>
      </c>
      <c r="K234" s="24" t="s">
        <v>574</v>
      </c>
      <c r="L234" s="56"/>
      <c r="M234" s="57"/>
      <c r="N234" s="62">
        <v>0</v>
      </c>
      <c r="O234" s="62">
        <v>0</v>
      </c>
      <c r="P234" s="62">
        <v>0</v>
      </c>
      <c r="Q234" s="195">
        <v>0</v>
      </c>
      <c r="R234" s="266">
        <v>400000</v>
      </c>
      <c r="S234" s="441">
        <v>220697</v>
      </c>
      <c r="T234" s="340">
        <f t="shared" si="78"/>
        <v>0.5517425</v>
      </c>
      <c r="U234" s="141"/>
      <c r="V234" s="141"/>
      <c r="W234" s="141"/>
      <c r="X234" s="322">
        <v>265874</v>
      </c>
    </row>
    <row r="235" spans="1:23" ht="14.25">
      <c r="A235" s="64" t="s">
        <v>420</v>
      </c>
      <c r="I235" s="1">
        <v>560</v>
      </c>
      <c r="J235" s="56">
        <v>4</v>
      </c>
      <c r="K235" s="71" t="s">
        <v>96</v>
      </c>
      <c r="L235" s="56"/>
      <c r="M235" s="57"/>
      <c r="N235" s="62">
        <f>N236</f>
        <v>0</v>
      </c>
      <c r="O235" s="62">
        <f aca="true" t="shared" si="79" ref="O235:S236">O236</f>
        <v>0</v>
      </c>
      <c r="P235" s="62">
        <f t="shared" si="79"/>
        <v>0</v>
      </c>
      <c r="Q235" s="62">
        <f t="shared" si="79"/>
        <v>300000</v>
      </c>
      <c r="R235" s="125">
        <f t="shared" si="79"/>
        <v>65000</v>
      </c>
      <c r="S235" s="446">
        <f t="shared" si="79"/>
        <v>0</v>
      </c>
      <c r="T235" s="339">
        <f t="shared" si="78"/>
        <v>0</v>
      </c>
      <c r="U235" s="141"/>
      <c r="V235" s="141"/>
      <c r="W235" s="141"/>
    </row>
    <row r="236" spans="1:23" ht="14.25">
      <c r="A236" s="64" t="s">
        <v>420</v>
      </c>
      <c r="I236" s="1">
        <v>560</v>
      </c>
      <c r="J236" s="24">
        <v>42</v>
      </c>
      <c r="K236" s="24" t="s">
        <v>99</v>
      </c>
      <c r="L236" s="24"/>
      <c r="M236" s="57"/>
      <c r="N236" s="62">
        <f>N237</f>
        <v>0</v>
      </c>
      <c r="O236" s="62">
        <f t="shared" si="79"/>
        <v>0</v>
      </c>
      <c r="P236" s="62">
        <f t="shared" si="79"/>
        <v>0</v>
      </c>
      <c r="Q236" s="62">
        <f t="shared" si="79"/>
        <v>300000</v>
      </c>
      <c r="R236" s="125">
        <f t="shared" si="79"/>
        <v>65000</v>
      </c>
      <c r="S236" s="446">
        <f t="shared" si="79"/>
        <v>0</v>
      </c>
      <c r="T236" s="352">
        <f t="shared" si="78"/>
        <v>0</v>
      </c>
      <c r="U236" s="141"/>
      <c r="V236" s="141"/>
      <c r="W236" s="141"/>
    </row>
    <row r="237" spans="1:23" ht="15" thickBot="1">
      <c r="A237" s="64" t="s">
        <v>420</v>
      </c>
      <c r="I237" s="1">
        <v>560</v>
      </c>
      <c r="J237" s="56">
        <v>4214</v>
      </c>
      <c r="K237" s="56" t="s">
        <v>523</v>
      </c>
      <c r="L237" s="56"/>
      <c r="M237" s="57"/>
      <c r="N237" s="62">
        <v>0</v>
      </c>
      <c r="O237" s="62">
        <v>0</v>
      </c>
      <c r="P237" s="62">
        <v>0</v>
      </c>
      <c r="Q237" s="195">
        <v>300000</v>
      </c>
      <c r="R237" s="266">
        <v>65000</v>
      </c>
      <c r="S237" s="441">
        <v>0</v>
      </c>
      <c r="T237" s="382">
        <f t="shared" si="78"/>
        <v>0</v>
      </c>
      <c r="U237" s="141"/>
      <c r="V237" s="141"/>
      <c r="W237" s="141"/>
    </row>
    <row r="238" spans="10:23" ht="15">
      <c r="J238" s="184"/>
      <c r="K238" s="184" t="s">
        <v>316</v>
      </c>
      <c r="L238" s="184"/>
      <c r="M238" s="185">
        <f aca="true" t="shared" si="80" ref="M238:R238">M230</f>
        <v>0</v>
      </c>
      <c r="N238" s="185">
        <f>N230</f>
        <v>42487</v>
      </c>
      <c r="O238" s="185">
        <f t="shared" si="80"/>
        <v>20000</v>
      </c>
      <c r="P238" s="185">
        <f t="shared" si="80"/>
        <v>20000</v>
      </c>
      <c r="Q238" s="186">
        <f>Q230</f>
        <v>330000</v>
      </c>
      <c r="R238" s="264">
        <f t="shared" si="80"/>
        <v>535000</v>
      </c>
      <c r="S238" s="438">
        <f>S230</f>
        <v>311414</v>
      </c>
      <c r="T238" s="373">
        <f t="shared" si="78"/>
        <v>0.5820822429906543</v>
      </c>
      <c r="U238" s="187"/>
      <c r="V238" s="187"/>
      <c r="W238" s="187"/>
    </row>
    <row r="239" spans="10:23" ht="15">
      <c r="J239" s="146"/>
      <c r="K239" s="146"/>
      <c r="L239" s="146"/>
      <c r="M239" s="116"/>
      <c r="N239" s="116"/>
      <c r="O239" s="116"/>
      <c r="P239" s="116"/>
      <c r="Q239" s="153"/>
      <c r="R239" s="252"/>
      <c r="S239" s="425"/>
      <c r="T239" s="375"/>
      <c r="U239" s="154"/>
      <c r="V239" s="154"/>
      <c r="W239" s="154"/>
    </row>
    <row r="240" spans="1:28" ht="15">
      <c r="A240" s="8"/>
      <c r="B240" s="8"/>
      <c r="C240" s="8"/>
      <c r="D240" s="8"/>
      <c r="E240" s="8"/>
      <c r="F240" s="8"/>
      <c r="G240" s="8"/>
      <c r="H240" s="8"/>
      <c r="I240" s="8">
        <v>560</v>
      </c>
      <c r="J240" s="217" t="s">
        <v>159</v>
      </c>
      <c r="K240" s="217" t="s">
        <v>373</v>
      </c>
      <c r="L240" s="217"/>
      <c r="M240" s="218"/>
      <c r="N240" s="218"/>
      <c r="O240" s="218"/>
      <c r="P240" s="218"/>
      <c r="Q240" s="219"/>
      <c r="R240" s="270"/>
      <c r="S240" s="447"/>
      <c r="T240" s="390"/>
      <c r="U240" s="219"/>
      <c r="V240" s="219"/>
      <c r="W240" s="219"/>
      <c r="X240" s="325"/>
      <c r="Y240" s="97"/>
      <c r="Z240" s="34"/>
      <c r="AA240" s="91"/>
      <c r="AB240" s="91"/>
    </row>
    <row r="241" spans="1:28" ht="15">
      <c r="A241" s="64" t="s">
        <v>420</v>
      </c>
      <c r="I241" s="1">
        <v>560</v>
      </c>
      <c r="J241" s="112">
        <v>3</v>
      </c>
      <c r="K241" s="112" t="s">
        <v>8</v>
      </c>
      <c r="L241" s="112"/>
      <c r="M241" s="83">
        <f aca="true" t="shared" si="81" ref="M241:S242">M242</f>
        <v>0</v>
      </c>
      <c r="N241" s="83">
        <f>N242+N248</f>
        <v>144228</v>
      </c>
      <c r="O241" s="83">
        <f>O242+O248</f>
        <v>142850</v>
      </c>
      <c r="P241" s="83">
        <f>P242+P248+P260</f>
        <v>234100</v>
      </c>
      <c r="Q241" s="83">
        <f>Q242+Q248</f>
        <v>142850</v>
      </c>
      <c r="R241" s="271">
        <f>R242+R248</f>
        <v>232100</v>
      </c>
      <c r="S241" s="448">
        <f>S242+S248</f>
        <v>140112</v>
      </c>
      <c r="T241" s="391">
        <f>S241/R241</f>
        <v>0.6036708315381302</v>
      </c>
      <c r="U241" s="220"/>
      <c r="V241" s="220"/>
      <c r="W241" s="220"/>
      <c r="X241" s="326"/>
      <c r="Y241" s="97"/>
      <c r="Z241" s="34"/>
      <c r="AA241" s="91"/>
      <c r="AB241" s="91"/>
    </row>
    <row r="242" spans="1:28" ht="14.25">
      <c r="A242" s="64" t="s">
        <v>420</v>
      </c>
      <c r="E242" s="1">
        <v>4</v>
      </c>
      <c r="I242" s="1">
        <v>560</v>
      </c>
      <c r="J242" s="28">
        <v>31</v>
      </c>
      <c r="K242" s="28" t="s">
        <v>36</v>
      </c>
      <c r="L242" s="28"/>
      <c r="M242" s="29">
        <f t="shared" si="81"/>
        <v>0</v>
      </c>
      <c r="N242" s="29">
        <f t="shared" si="81"/>
        <v>111145</v>
      </c>
      <c r="O242" s="29">
        <f t="shared" si="81"/>
        <v>110400</v>
      </c>
      <c r="P242" s="29">
        <f t="shared" si="81"/>
        <v>182100</v>
      </c>
      <c r="Q242" s="29">
        <f t="shared" si="81"/>
        <v>110400</v>
      </c>
      <c r="R242" s="271">
        <f t="shared" si="81"/>
        <v>182100</v>
      </c>
      <c r="S242" s="427">
        <f t="shared" si="81"/>
        <v>106984</v>
      </c>
      <c r="T242" s="392">
        <f aca="true" t="shared" si="82" ref="T242:T263">S242/R242</f>
        <v>0.5875013728720483</v>
      </c>
      <c r="U242" s="220"/>
      <c r="V242" s="220"/>
      <c r="W242" s="220"/>
      <c r="X242" s="325"/>
      <c r="Y242" s="97"/>
      <c r="Z242" s="34"/>
      <c r="AA242" s="91"/>
      <c r="AB242" s="91"/>
    </row>
    <row r="243" spans="1:28" ht="14.25">
      <c r="A243" s="64" t="s">
        <v>420</v>
      </c>
      <c r="E243" s="1">
        <v>4</v>
      </c>
      <c r="I243" s="1">
        <v>560</v>
      </c>
      <c r="J243" s="28">
        <v>311</v>
      </c>
      <c r="K243" s="28" t="s">
        <v>213</v>
      </c>
      <c r="L243" s="28"/>
      <c r="M243" s="29">
        <v>0</v>
      </c>
      <c r="N243" s="29">
        <f>N244+N246+N247+N245</f>
        <v>111145</v>
      </c>
      <c r="O243" s="29">
        <f>O244+O246+O247</f>
        <v>110400</v>
      </c>
      <c r="P243" s="29">
        <f>P244+P246+P247</f>
        <v>182100</v>
      </c>
      <c r="Q243" s="29">
        <f>Q244+Q246+Q247</f>
        <v>110400</v>
      </c>
      <c r="R243" s="271">
        <f>R244+R246+R247+R245</f>
        <v>182100</v>
      </c>
      <c r="S243" s="427">
        <f>S244+S246+S247+S245</f>
        <v>106984</v>
      </c>
      <c r="T243" s="392">
        <f t="shared" si="82"/>
        <v>0.5875013728720483</v>
      </c>
      <c r="U243" s="29"/>
      <c r="V243" s="29"/>
      <c r="W243" s="29"/>
      <c r="X243" s="325"/>
      <c r="Y243" s="97"/>
      <c r="Z243" s="34"/>
      <c r="AA243" s="91"/>
      <c r="AB243" s="91"/>
    </row>
    <row r="244" spans="1:28" ht="14.25">
      <c r="A244" s="64" t="s">
        <v>420</v>
      </c>
      <c r="E244" s="1">
        <v>4</v>
      </c>
      <c r="I244" s="1">
        <v>560</v>
      </c>
      <c r="J244" s="24">
        <v>3111</v>
      </c>
      <c r="K244" s="24" t="s">
        <v>213</v>
      </c>
      <c r="L244" s="24"/>
      <c r="M244" s="29"/>
      <c r="N244" s="29">
        <v>96504</v>
      </c>
      <c r="O244" s="29">
        <v>96500</v>
      </c>
      <c r="P244" s="29">
        <v>158000</v>
      </c>
      <c r="Q244" s="29">
        <v>96500</v>
      </c>
      <c r="R244" s="271">
        <v>158000</v>
      </c>
      <c r="S244" s="427">
        <v>92868</v>
      </c>
      <c r="T244" s="392">
        <f t="shared" si="82"/>
        <v>0.5877721518987342</v>
      </c>
      <c r="U244" s="220"/>
      <c r="V244" s="220"/>
      <c r="W244" s="220"/>
      <c r="X244" s="325">
        <v>92868.36</v>
      </c>
      <c r="Y244" s="97" t="s">
        <v>614</v>
      </c>
      <c r="Z244" s="34"/>
      <c r="AA244" s="91"/>
      <c r="AB244" s="91"/>
    </row>
    <row r="245" spans="1:28" ht="14.25" hidden="1">
      <c r="A245" s="64" t="s">
        <v>420</v>
      </c>
      <c r="E245" s="1">
        <v>4</v>
      </c>
      <c r="I245" s="1">
        <v>560</v>
      </c>
      <c r="J245" s="24">
        <v>3113</v>
      </c>
      <c r="K245" s="24" t="s">
        <v>485</v>
      </c>
      <c r="L245" s="24"/>
      <c r="M245" s="29"/>
      <c r="N245" s="29">
        <v>763</v>
      </c>
      <c r="O245" s="29">
        <v>0</v>
      </c>
      <c r="P245" s="29">
        <v>0</v>
      </c>
      <c r="Q245" s="29">
        <v>0</v>
      </c>
      <c r="R245" s="271">
        <v>0</v>
      </c>
      <c r="S245" s="427">
        <v>0</v>
      </c>
      <c r="T245" s="392" t="e">
        <f t="shared" si="82"/>
        <v>#DIV/0!</v>
      </c>
      <c r="U245" s="220"/>
      <c r="V245" s="220"/>
      <c r="W245" s="220"/>
      <c r="X245" s="325"/>
      <c r="Y245" s="97"/>
      <c r="Z245" s="34"/>
      <c r="AA245" s="91"/>
      <c r="AB245" s="91"/>
    </row>
    <row r="246" spans="1:28" ht="14.25">
      <c r="A246" s="64" t="s">
        <v>420</v>
      </c>
      <c r="E246" s="1">
        <v>4</v>
      </c>
      <c r="I246" s="1">
        <v>560</v>
      </c>
      <c r="J246" s="24">
        <v>3132</v>
      </c>
      <c r="K246" s="24" t="s">
        <v>258</v>
      </c>
      <c r="L246" s="24"/>
      <c r="M246" s="29"/>
      <c r="N246" s="29">
        <v>12506</v>
      </c>
      <c r="O246" s="29">
        <v>12500</v>
      </c>
      <c r="P246" s="29">
        <v>21400</v>
      </c>
      <c r="Q246" s="29">
        <v>12500</v>
      </c>
      <c r="R246" s="271">
        <v>21400</v>
      </c>
      <c r="S246" s="427">
        <v>12537</v>
      </c>
      <c r="T246" s="392">
        <f t="shared" si="82"/>
        <v>0.5858411214953271</v>
      </c>
      <c r="U246" s="220"/>
      <c r="V246" s="220"/>
      <c r="W246" s="220"/>
      <c r="X246" s="325">
        <v>12537.21</v>
      </c>
      <c r="Y246" s="97"/>
      <c r="Z246" s="34"/>
      <c r="AA246" s="91"/>
      <c r="AB246" s="91"/>
    </row>
    <row r="247" spans="1:28" ht="14.25">
      <c r="A247" s="64" t="s">
        <v>420</v>
      </c>
      <c r="E247" s="1">
        <v>4</v>
      </c>
      <c r="I247" s="1">
        <v>560</v>
      </c>
      <c r="J247" s="24">
        <v>3133</v>
      </c>
      <c r="K247" s="24" t="s">
        <v>214</v>
      </c>
      <c r="L247" s="24"/>
      <c r="M247" s="29"/>
      <c r="N247" s="29">
        <v>1372</v>
      </c>
      <c r="O247" s="29">
        <v>1400</v>
      </c>
      <c r="P247" s="29">
        <v>2700</v>
      </c>
      <c r="Q247" s="29">
        <v>1400</v>
      </c>
      <c r="R247" s="271">
        <v>2700</v>
      </c>
      <c r="S247" s="427">
        <v>1579</v>
      </c>
      <c r="T247" s="392">
        <f t="shared" si="82"/>
        <v>0.5848148148148148</v>
      </c>
      <c r="U247" s="220"/>
      <c r="V247" s="220"/>
      <c r="W247" s="220"/>
      <c r="X247" s="325">
        <v>1578.7</v>
      </c>
      <c r="Y247" s="97"/>
      <c r="Z247" s="34"/>
      <c r="AA247" s="91"/>
      <c r="AB247" s="91"/>
    </row>
    <row r="248" spans="1:28" ht="14.25">
      <c r="A248" s="64" t="s">
        <v>420</v>
      </c>
      <c r="E248" s="1">
        <v>4</v>
      </c>
      <c r="I248" s="1">
        <v>560</v>
      </c>
      <c r="J248" s="24">
        <v>32</v>
      </c>
      <c r="K248" s="31" t="s">
        <v>40</v>
      </c>
      <c r="L248" s="30"/>
      <c r="M248" s="29"/>
      <c r="N248" s="29">
        <f aca="true" t="shared" si="83" ref="N248:S248">N249+N252</f>
        <v>33083</v>
      </c>
      <c r="O248" s="29">
        <f t="shared" si="83"/>
        <v>32450</v>
      </c>
      <c r="P248" s="29">
        <f t="shared" si="83"/>
        <v>43500</v>
      </c>
      <c r="Q248" s="29">
        <f t="shared" si="83"/>
        <v>32450</v>
      </c>
      <c r="R248" s="271">
        <f t="shared" si="83"/>
        <v>50000</v>
      </c>
      <c r="S248" s="427">
        <f t="shared" si="83"/>
        <v>33128</v>
      </c>
      <c r="T248" s="392">
        <f t="shared" si="82"/>
        <v>0.66256</v>
      </c>
      <c r="U248" s="220"/>
      <c r="V248" s="220"/>
      <c r="W248" s="220"/>
      <c r="X248" s="325"/>
      <c r="Y248" s="97"/>
      <c r="Z248" s="34"/>
      <c r="AA248" s="91"/>
      <c r="AB248" s="91"/>
    </row>
    <row r="249" spans="1:28" ht="15">
      <c r="A249" s="64" t="s">
        <v>420</v>
      </c>
      <c r="E249" s="1">
        <v>4</v>
      </c>
      <c r="I249" s="1">
        <v>560</v>
      </c>
      <c r="J249" s="68">
        <v>321</v>
      </c>
      <c r="K249" s="68" t="s">
        <v>41</v>
      </c>
      <c r="L249" s="68"/>
      <c r="M249" s="29"/>
      <c r="N249" s="83">
        <f>N250+N251</f>
        <v>9921</v>
      </c>
      <c r="O249" s="83">
        <f>O250+O251</f>
        <v>9100</v>
      </c>
      <c r="P249" s="83">
        <f>P250+P251</f>
        <v>12000</v>
      </c>
      <c r="Q249" s="83">
        <f>Q250</f>
        <v>9100</v>
      </c>
      <c r="R249" s="271">
        <f>R250</f>
        <v>12000</v>
      </c>
      <c r="S249" s="436">
        <f>S250</f>
        <v>12587</v>
      </c>
      <c r="T249" s="391">
        <f t="shared" si="82"/>
        <v>1.0489166666666667</v>
      </c>
      <c r="U249" s="220"/>
      <c r="V249" s="220"/>
      <c r="W249" s="220"/>
      <c r="X249" s="326"/>
      <c r="Y249" s="97"/>
      <c r="Z249" s="34"/>
      <c r="AA249" s="91"/>
      <c r="AB249" s="91"/>
    </row>
    <row r="250" spans="1:28" ht="14.25">
      <c r="A250" s="64" t="s">
        <v>420</v>
      </c>
      <c r="E250" s="1">
        <v>4</v>
      </c>
      <c r="I250" s="1">
        <v>560</v>
      </c>
      <c r="J250" s="24">
        <v>3212</v>
      </c>
      <c r="K250" s="24" t="s">
        <v>216</v>
      </c>
      <c r="L250" s="24"/>
      <c r="M250" s="29"/>
      <c r="N250" s="29">
        <v>9046</v>
      </c>
      <c r="O250" s="29">
        <v>9100</v>
      </c>
      <c r="P250" s="29">
        <v>12000</v>
      </c>
      <c r="Q250" s="29">
        <v>9100</v>
      </c>
      <c r="R250" s="271">
        <v>12000</v>
      </c>
      <c r="S250" s="427">
        <v>12587</v>
      </c>
      <c r="T250" s="392">
        <f>S250/R250</f>
        <v>1.0489166666666667</v>
      </c>
      <c r="U250" s="220"/>
      <c r="V250" s="220"/>
      <c r="W250" s="220"/>
      <c r="X250" s="325">
        <v>12586.97</v>
      </c>
      <c r="Y250" s="97"/>
      <c r="Z250" s="34"/>
      <c r="AA250" s="91"/>
      <c r="AB250" s="91"/>
    </row>
    <row r="251" spans="1:28" ht="14.25" hidden="1">
      <c r="A251" s="64" t="s">
        <v>420</v>
      </c>
      <c r="E251" s="1">
        <v>4</v>
      </c>
      <c r="I251" s="1">
        <v>560</v>
      </c>
      <c r="J251" s="24">
        <v>3214</v>
      </c>
      <c r="K251" s="24" t="s">
        <v>486</v>
      </c>
      <c r="L251" s="24"/>
      <c r="M251" s="29"/>
      <c r="N251" s="29">
        <v>875</v>
      </c>
      <c r="O251" s="29">
        <v>0</v>
      </c>
      <c r="P251" s="29">
        <v>0</v>
      </c>
      <c r="Q251" s="29">
        <v>0</v>
      </c>
      <c r="R251" s="271">
        <v>0</v>
      </c>
      <c r="S251" s="427">
        <v>0</v>
      </c>
      <c r="T251" s="392" t="e">
        <f t="shared" si="82"/>
        <v>#DIV/0!</v>
      </c>
      <c r="U251" s="220"/>
      <c r="V251" s="220"/>
      <c r="W251" s="220"/>
      <c r="X251" s="325"/>
      <c r="Y251" s="97"/>
      <c r="Z251" s="34"/>
      <c r="AA251" s="91"/>
      <c r="AB251" s="91"/>
    </row>
    <row r="252" spans="1:28" ht="15">
      <c r="A252" s="64" t="s">
        <v>420</v>
      </c>
      <c r="I252" s="1">
        <v>560</v>
      </c>
      <c r="J252" s="68">
        <v>322</v>
      </c>
      <c r="K252" s="68" t="s">
        <v>95</v>
      </c>
      <c r="L252" s="68"/>
      <c r="M252" s="24"/>
      <c r="N252" s="83">
        <f aca="true" t="shared" si="84" ref="N252:W252">N253+N255+N254+N258+N257+N259</f>
        <v>23162</v>
      </c>
      <c r="O252" s="83">
        <f t="shared" si="84"/>
        <v>23350</v>
      </c>
      <c r="P252" s="83">
        <f>P253+P255+P254+P258+P257+P259+P256</f>
        <v>31500</v>
      </c>
      <c r="Q252" s="83">
        <f t="shared" si="84"/>
        <v>23350</v>
      </c>
      <c r="R252" s="107">
        <f t="shared" si="84"/>
        <v>38000</v>
      </c>
      <c r="S252" s="436">
        <f>S253+S255+S254+S258+S257+S259+S256</f>
        <v>20541</v>
      </c>
      <c r="T252" s="391">
        <f t="shared" si="82"/>
        <v>0.5405526315789474</v>
      </c>
      <c r="U252" s="83">
        <f t="shared" si="84"/>
        <v>0</v>
      </c>
      <c r="V252" s="83">
        <f t="shared" si="84"/>
        <v>0</v>
      </c>
      <c r="W252" s="83">
        <f t="shared" si="84"/>
        <v>0</v>
      </c>
      <c r="X252" s="326"/>
      <c r="Y252" s="97"/>
      <c r="Z252" s="34"/>
      <c r="AA252" s="91"/>
      <c r="AB252" s="91"/>
    </row>
    <row r="253" spans="1:28" ht="14.25">
      <c r="A253" s="64" t="s">
        <v>420</v>
      </c>
      <c r="C253" s="1">
        <v>2</v>
      </c>
      <c r="I253" s="1">
        <v>560</v>
      </c>
      <c r="J253" s="24">
        <v>32271</v>
      </c>
      <c r="K253" s="24" t="s">
        <v>374</v>
      </c>
      <c r="L253" s="24"/>
      <c r="M253" s="29"/>
      <c r="N253" s="29">
        <v>236</v>
      </c>
      <c r="O253" s="29">
        <v>250</v>
      </c>
      <c r="P253" s="29">
        <v>4000</v>
      </c>
      <c r="Q253" s="29">
        <v>250</v>
      </c>
      <c r="R253" s="271">
        <v>4000</v>
      </c>
      <c r="S253" s="427">
        <v>0</v>
      </c>
      <c r="T253" s="392">
        <f t="shared" si="82"/>
        <v>0</v>
      </c>
      <c r="U253" s="220"/>
      <c r="V253" s="220"/>
      <c r="W253" s="220"/>
      <c r="X253" s="325"/>
      <c r="Y253" s="97"/>
      <c r="Z253" s="34"/>
      <c r="AA253" s="91"/>
      <c r="AB253" s="91"/>
    </row>
    <row r="254" spans="1:28" ht="14.25">
      <c r="A254" s="64" t="s">
        <v>420</v>
      </c>
      <c r="C254" s="1">
        <v>2</v>
      </c>
      <c r="I254" s="1">
        <v>560</v>
      </c>
      <c r="J254" s="43">
        <v>32219</v>
      </c>
      <c r="K254" s="221" t="s">
        <v>375</v>
      </c>
      <c r="L254" s="222"/>
      <c r="M254" s="79"/>
      <c r="N254" s="29">
        <v>775</v>
      </c>
      <c r="O254" s="79">
        <v>800</v>
      </c>
      <c r="P254" s="29">
        <v>8000</v>
      </c>
      <c r="Q254" s="29">
        <v>800</v>
      </c>
      <c r="R254" s="272">
        <v>8000</v>
      </c>
      <c r="S254" s="427">
        <v>4109</v>
      </c>
      <c r="T254" s="392">
        <f t="shared" si="82"/>
        <v>0.513625</v>
      </c>
      <c r="U254" s="220"/>
      <c r="V254" s="220"/>
      <c r="W254" s="220"/>
      <c r="X254" s="325">
        <v>4911</v>
      </c>
      <c r="Y254" s="97"/>
      <c r="Z254" s="34"/>
      <c r="AA254" s="91"/>
      <c r="AB254" s="91"/>
    </row>
    <row r="255" spans="1:28" ht="14.25">
      <c r="A255" s="64" t="s">
        <v>420</v>
      </c>
      <c r="C255" s="1">
        <v>2</v>
      </c>
      <c r="I255" s="1">
        <v>560</v>
      </c>
      <c r="J255" s="43">
        <v>3223</v>
      </c>
      <c r="K255" s="221" t="s">
        <v>219</v>
      </c>
      <c r="L255" s="222"/>
      <c r="M255" s="79"/>
      <c r="N255" s="29">
        <v>7032</v>
      </c>
      <c r="O255" s="79">
        <v>7100</v>
      </c>
      <c r="P255" s="29">
        <v>10000</v>
      </c>
      <c r="Q255" s="29">
        <v>7100</v>
      </c>
      <c r="R255" s="272">
        <v>10000</v>
      </c>
      <c r="S255" s="427">
        <v>4581</v>
      </c>
      <c r="T255" s="392">
        <f t="shared" si="82"/>
        <v>0.4581</v>
      </c>
      <c r="U255" s="220"/>
      <c r="V255" s="220"/>
      <c r="W255" s="220"/>
      <c r="X255" s="325">
        <v>5207.46</v>
      </c>
      <c r="Y255" s="97"/>
      <c r="Z255" s="34"/>
      <c r="AA255" s="91"/>
      <c r="AB255" s="91"/>
    </row>
    <row r="256" spans="1:28" ht="14.25">
      <c r="A256" s="64" t="s">
        <v>420</v>
      </c>
      <c r="I256" s="1">
        <v>560</v>
      </c>
      <c r="J256" s="43">
        <v>3225</v>
      </c>
      <c r="K256" s="221" t="s">
        <v>589</v>
      </c>
      <c r="L256" s="222"/>
      <c r="M256" s="79"/>
      <c r="N256" s="79">
        <v>0</v>
      </c>
      <c r="O256" s="79">
        <v>0</v>
      </c>
      <c r="P256" s="79">
        <v>3000</v>
      </c>
      <c r="Q256" s="29">
        <v>0</v>
      </c>
      <c r="R256" s="272">
        <v>3000</v>
      </c>
      <c r="S256" s="427">
        <v>0</v>
      </c>
      <c r="T256" s="392">
        <f t="shared" si="82"/>
        <v>0</v>
      </c>
      <c r="U256" s="220"/>
      <c r="V256" s="220"/>
      <c r="W256" s="220"/>
      <c r="X256" s="325"/>
      <c r="Y256" s="97"/>
      <c r="Z256" s="34"/>
      <c r="AA256" s="91"/>
      <c r="AB256" s="91"/>
    </row>
    <row r="257" spans="1:28" ht="14.25" hidden="1">
      <c r="A257" s="64" t="s">
        <v>420</v>
      </c>
      <c r="C257" s="1">
        <v>2</v>
      </c>
      <c r="I257" s="1">
        <v>560</v>
      </c>
      <c r="J257" s="43">
        <v>3232</v>
      </c>
      <c r="K257" s="221" t="s">
        <v>376</v>
      </c>
      <c r="L257" s="222"/>
      <c r="M257" s="79"/>
      <c r="N257" s="79">
        <v>0</v>
      </c>
      <c r="O257" s="79">
        <v>0</v>
      </c>
      <c r="P257" s="79">
        <v>0</v>
      </c>
      <c r="Q257" s="29">
        <v>0</v>
      </c>
      <c r="R257" s="272">
        <v>0</v>
      </c>
      <c r="S257" s="427"/>
      <c r="T257" s="392" t="e">
        <f t="shared" si="82"/>
        <v>#DIV/0!</v>
      </c>
      <c r="U257" s="220"/>
      <c r="V257" s="220"/>
      <c r="W257" s="220"/>
      <c r="X257" s="325"/>
      <c r="Y257" s="97"/>
      <c r="Z257" s="34"/>
      <c r="AA257" s="91"/>
      <c r="AB257" s="91"/>
    </row>
    <row r="258" spans="1:28" ht="15" thickBot="1">
      <c r="A258" s="64" t="s">
        <v>420</v>
      </c>
      <c r="C258" s="1">
        <v>2</v>
      </c>
      <c r="I258" s="1">
        <v>560</v>
      </c>
      <c r="J258" s="24">
        <v>32369</v>
      </c>
      <c r="K258" s="31" t="s">
        <v>377</v>
      </c>
      <c r="L258" s="30"/>
      <c r="M258" s="29"/>
      <c r="N258" s="29">
        <v>9119</v>
      </c>
      <c r="O258" s="29">
        <v>9200</v>
      </c>
      <c r="P258" s="29">
        <v>6500</v>
      </c>
      <c r="Q258" s="29">
        <v>9200</v>
      </c>
      <c r="R258" s="271">
        <v>10000</v>
      </c>
      <c r="S258" s="427">
        <v>3451</v>
      </c>
      <c r="T258" s="392">
        <f t="shared" si="82"/>
        <v>0.3451</v>
      </c>
      <c r="U258" s="223"/>
      <c r="V258" s="223"/>
      <c r="W258" s="223"/>
      <c r="X258" s="325">
        <v>3451.4</v>
      </c>
      <c r="Y258" s="97"/>
      <c r="Z258" s="34"/>
      <c r="AA258" s="91"/>
      <c r="AB258" s="91"/>
    </row>
    <row r="259" spans="1:28" ht="14.25">
      <c r="A259" s="64" t="s">
        <v>420</v>
      </c>
      <c r="C259" s="1">
        <v>2</v>
      </c>
      <c r="I259" s="1">
        <v>560</v>
      </c>
      <c r="J259" s="24">
        <v>32379</v>
      </c>
      <c r="K259" s="31" t="s">
        <v>515</v>
      </c>
      <c r="L259" s="30"/>
      <c r="M259" s="29"/>
      <c r="N259" s="29">
        <v>6000</v>
      </c>
      <c r="O259" s="29">
        <v>6000</v>
      </c>
      <c r="P259" s="29">
        <v>0</v>
      </c>
      <c r="Q259" s="29">
        <v>6000</v>
      </c>
      <c r="R259" s="271">
        <v>6000</v>
      </c>
      <c r="S259" s="427">
        <v>8400</v>
      </c>
      <c r="T259" s="392">
        <f t="shared" si="82"/>
        <v>1.4</v>
      </c>
      <c r="U259" s="224"/>
      <c r="V259" s="224"/>
      <c r="W259" s="224"/>
      <c r="X259" s="325">
        <v>8400</v>
      </c>
      <c r="Y259" s="97"/>
      <c r="Z259" s="34"/>
      <c r="AA259" s="91"/>
      <c r="AB259" s="91"/>
    </row>
    <row r="260" spans="1:28" ht="15" hidden="1">
      <c r="A260" s="64" t="s">
        <v>420</v>
      </c>
      <c r="I260" s="1">
        <v>560</v>
      </c>
      <c r="J260" s="318">
        <v>4</v>
      </c>
      <c r="K260" s="318" t="s">
        <v>9</v>
      </c>
      <c r="L260" s="318"/>
      <c r="M260" s="29"/>
      <c r="N260" s="26">
        <f>N261</f>
        <v>0</v>
      </c>
      <c r="O260" s="26">
        <f aca="true" t="shared" si="85" ref="O260:S261">O261</f>
        <v>0</v>
      </c>
      <c r="P260" s="26">
        <f t="shared" si="85"/>
        <v>8500</v>
      </c>
      <c r="Q260" s="26">
        <f t="shared" si="85"/>
        <v>0</v>
      </c>
      <c r="R260" s="104">
        <f t="shared" si="85"/>
        <v>0</v>
      </c>
      <c r="S260" s="436">
        <f t="shared" si="85"/>
        <v>0</v>
      </c>
      <c r="T260" s="391" t="e">
        <f t="shared" si="82"/>
        <v>#DIV/0!</v>
      </c>
      <c r="U260" s="224"/>
      <c r="V260" s="224"/>
      <c r="W260" s="224"/>
      <c r="X260" s="325"/>
      <c r="Y260" s="97"/>
      <c r="Z260" s="34"/>
      <c r="AA260" s="91"/>
      <c r="AB260" s="91"/>
    </row>
    <row r="261" spans="1:28" ht="14.25" hidden="1">
      <c r="A261" s="64" t="s">
        <v>420</v>
      </c>
      <c r="I261" s="1">
        <v>560</v>
      </c>
      <c r="J261" s="24">
        <v>42</v>
      </c>
      <c r="K261" s="24" t="s">
        <v>590</v>
      </c>
      <c r="L261" s="24"/>
      <c r="M261" s="29"/>
      <c r="N261" s="29">
        <f>N262</f>
        <v>0</v>
      </c>
      <c r="O261" s="29">
        <f t="shared" si="85"/>
        <v>0</v>
      </c>
      <c r="P261" s="29">
        <f t="shared" si="85"/>
        <v>8500</v>
      </c>
      <c r="Q261" s="29">
        <f t="shared" si="85"/>
        <v>0</v>
      </c>
      <c r="R261" s="104">
        <f t="shared" si="85"/>
        <v>0</v>
      </c>
      <c r="S261" s="427">
        <f t="shared" si="85"/>
        <v>0</v>
      </c>
      <c r="T261" s="392" t="e">
        <f t="shared" si="82"/>
        <v>#DIV/0!</v>
      </c>
      <c r="U261" s="224"/>
      <c r="V261" s="224"/>
      <c r="W261" s="224"/>
      <c r="X261" s="325"/>
      <c r="Y261" s="97"/>
      <c r="Z261" s="34"/>
      <c r="AA261" s="91"/>
      <c r="AB261" s="91"/>
    </row>
    <row r="262" spans="1:28" ht="15" hidden="1" thickBot="1">
      <c r="A262" s="64" t="s">
        <v>420</v>
      </c>
      <c r="I262" s="1">
        <v>560</v>
      </c>
      <c r="J262" s="46">
        <v>4227</v>
      </c>
      <c r="K262" s="48" t="s">
        <v>591</v>
      </c>
      <c r="L262" s="49"/>
      <c r="M262" s="80"/>
      <c r="N262" s="80">
        <v>0</v>
      </c>
      <c r="O262" s="80">
        <v>0</v>
      </c>
      <c r="P262" s="80">
        <v>8500</v>
      </c>
      <c r="Q262" s="80">
        <v>0</v>
      </c>
      <c r="R262" s="250">
        <v>0</v>
      </c>
      <c r="S262" s="449">
        <v>0</v>
      </c>
      <c r="T262" s="392" t="e">
        <f t="shared" si="82"/>
        <v>#DIV/0!</v>
      </c>
      <c r="U262" s="224"/>
      <c r="V262" s="224"/>
      <c r="W262" s="224"/>
      <c r="X262" s="325"/>
      <c r="Y262" s="97"/>
      <c r="Z262" s="34"/>
      <c r="AA262" s="91"/>
      <c r="AB262" s="91"/>
    </row>
    <row r="263" spans="10:28" ht="15">
      <c r="J263" s="142"/>
      <c r="K263" s="142" t="s">
        <v>316</v>
      </c>
      <c r="L263" s="142"/>
      <c r="M263" s="143">
        <f aca="true" t="shared" si="86" ref="M263:S263">M241</f>
        <v>0</v>
      </c>
      <c r="N263" s="143">
        <f t="shared" si="86"/>
        <v>144228</v>
      </c>
      <c r="O263" s="143">
        <f t="shared" si="86"/>
        <v>142850</v>
      </c>
      <c r="P263" s="143">
        <f t="shared" si="86"/>
        <v>234100</v>
      </c>
      <c r="Q263" s="143">
        <f t="shared" si="86"/>
        <v>142850</v>
      </c>
      <c r="R263" s="273">
        <f t="shared" si="86"/>
        <v>232100</v>
      </c>
      <c r="S263" s="450">
        <f t="shared" si="86"/>
        <v>140112</v>
      </c>
      <c r="T263" s="393">
        <f t="shared" si="82"/>
        <v>0.6036708315381302</v>
      </c>
      <c r="U263" s="152"/>
      <c r="V263" s="152"/>
      <c r="W263" s="152"/>
      <c r="X263" s="326"/>
      <c r="Y263" s="97"/>
      <c r="Z263" s="34"/>
      <c r="AA263" s="91"/>
      <c r="AB263" s="91"/>
    </row>
    <row r="264" spans="10:23" ht="15">
      <c r="J264" s="146"/>
      <c r="K264" s="146"/>
      <c r="L264" s="146"/>
      <c r="M264" s="116"/>
      <c r="N264" s="116"/>
      <c r="O264" s="116"/>
      <c r="P264" s="116"/>
      <c r="Q264" s="153"/>
      <c r="R264" s="252"/>
      <c r="S264" s="425"/>
      <c r="T264" s="375"/>
      <c r="U264" s="154"/>
      <c r="V264" s="154"/>
      <c r="W264" s="154"/>
    </row>
    <row r="265" spans="1:23" ht="15">
      <c r="A265" s="8" t="s">
        <v>421</v>
      </c>
      <c r="B265" s="8"/>
      <c r="C265" s="8"/>
      <c r="D265" s="8"/>
      <c r="E265" s="8"/>
      <c r="F265" s="8"/>
      <c r="G265" s="8"/>
      <c r="H265" s="8"/>
      <c r="I265" s="8">
        <v>640</v>
      </c>
      <c r="J265" s="8" t="s">
        <v>160</v>
      </c>
      <c r="K265" s="8" t="s">
        <v>240</v>
      </c>
      <c r="L265" s="8"/>
      <c r="M265" s="17"/>
      <c r="N265" s="17"/>
      <c r="O265" s="17"/>
      <c r="P265" s="17"/>
      <c r="Q265" s="150"/>
      <c r="R265" s="253"/>
      <c r="S265" s="424"/>
      <c r="T265" s="374"/>
      <c r="U265" s="151"/>
      <c r="V265" s="151"/>
      <c r="W265" s="151"/>
    </row>
    <row r="266" spans="1:23" ht="15">
      <c r="A266" s="64" t="s">
        <v>421</v>
      </c>
      <c r="I266" s="1">
        <v>640</v>
      </c>
      <c r="J266" s="71">
        <v>3</v>
      </c>
      <c r="K266" s="71" t="s">
        <v>8</v>
      </c>
      <c r="L266" s="71"/>
      <c r="M266" s="84">
        <f aca="true" t="shared" si="87" ref="M266:S266">M267</f>
        <v>537205</v>
      </c>
      <c r="N266" s="83">
        <f t="shared" si="87"/>
        <v>515200</v>
      </c>
      <c r="O266" s="83">
        <f t="shared" si="87"/>
        <v>580000</v>
      </c>
      <c r="P266" s="83">
        <f t="shared" si="87"/>
        <v>750000</v>
      </c>
      <c r="Q266" s="135">
        <f t="shared" si="87"/>
        <v>580000</v>
      </c>
      <c r="R266" s="107">
        <f t="shared" si="87"/>
        <v>600000</v>
      </c>
      <c r="S266" s="419">
        <f t="shared" si="87"/>
        <v>369860</v>
      </c>
      <c r="T266" s="339">
        <f>S266/R266</f>
        <v>0.6164333333333334</v>
      </c>
      <c r="U266" s="137">
        <f aca="true" t="shared" si="88" ref="U266:W269">P266/O266*100</f>
        <v>129.31034482758622</v>
      </c>
      <c r="V266" s="137">
        <f t="shared" si="88"/>
        <v>77.33333333333333</v>
      </c>
      <c r="W266" s="137">
        <f t="shared" si="88"/>
        <v>103.44827586206897</v>
      </c>
    </row>
    <row r="267" spans="1:23" ht="14.25">
      <c r="A267" s="64" t="s">
        <v>421</v>
      </c>
      <c r="I267" s="1">
        <v>640</v>
      </c>
      <c r="J267" s="24">
        <v>32</v>
      </c>
      <c r="K267" s="31" t="s">
        <v>40</v>
      </c>
      <c r="L267" s="30"/>
      <c r="M267" s="25">
        <f aca="true" t="shared" si="89" ref="M267:R267">M268+M269</f>
        <v>537205</v>
      </c>
      <c r="N267" s="29">
        <f>N268+N269</f>
        <v>515200</v>
      </c>
      <c r="O267" s="29">
        <f t="shared" si="89"/>
        <v>580000</v>
      </c>
      <c r="P267" s="29">
        <f t="shared" si="89"/>
        <v>750000</v>
      </c>
      <c r="Q267" s="139">
        <f>Q268+Q269</f>
        <v>580000</v>
      </c>
      <c r="R267" s="107">
        <f t="shared" si="89"/>
        <v>600000</v>
      </c>
      <c r="S267" s="420">
        <f>S268+S269</f>
        <v>369860</v>
      </c>
      <c r="T267" s="339">
        <f>S267/R267</f>
        <v>0.6164333333333334</v>
      </c>
      <c r="U267" s="137">
        <f t="shared" si="88"/>
        <v>129.31034482758622</v>
      </c>
      <c r="V267" s="137">
        <f t="shared" si="88"/>
        <v>77.33333333333333</v>
      </c>
      <c r="W267" s="137">
        <f t="shared" si="88"/>
        <v>103.44827586206897</v>
      </c>
    </row>
    <row r="268" spans="1:24" ht="14.25">
      <c r="A268" s="64" t="s">
        <v>421</v>
      </c>
      <c r="E268" s="1">
        <v>4</v>
      </c>
      <c r="I268" s="1">
        <v>640</v>
      </c>
      <c r="J268" s="24">
        <v>3223</v>
      </c>
      <c r="K268" s="31" t="s">
        <v>219</v>
      </c>
      <c r="L268" s="30"/>
      <c r="M268" s="25">
        <v>335523</v>
      </c>
      <c r="N268" s="29">
        <v>340231</v>
      </c>
      <c r="O268" s="29">
        <v>380000</v>
      </c>
      <c r="P268" s="29">
        <v>450000</v>
      </c>
      <c r="Q268" s="139">
        <v>380000</v>
      </c>
      <c r="R268" s="107">
        <v>450000</v>
      </c>
      <c r="S268" s="420">
        <v>225063</v>
      </c>
      <c r="T268" s="339">
        <f>S268/R268</f>
        <v>0.50014</v>
      </c>
      <c r="U268" s="137">
        <f t="shared" si="88"/>
        <v>118.42105263157893</v>
      </c>
      <c r="V268" s="137">
        <f t="shared" si="88"/>
        <v>84.44444444444444</v>
      </c>
      <c r="W268" s="137">
        <f t="shared" si="88"/>
        <v>118.42105263157893</v>
      </c>
      <c r="X268" s="322">
        <v>270395.56</v>
      </c>
    </row>
    <row r="269" spans="1:24" ht="15" thickBot="1">
      <c r="A269" s="64" t="s">
        <v>421</v>
      </c>
      <c r="C269" s="1">
        <v>2</v>
      </c>
      <c r="D269" s="1">
        <v>3</v>
      </c>
      <c r="E269" s="1">
        <v>4</v>
      </c>
      <c r="I269" s="1">
        <v>640</v>
      </c>
      <c r="J269" s="24">
        <v>3232</v>
      </c>
      <c r="K269" s="24" t="s">
        <v>241</v>
      </c>
      <c r="L269" s="24"/>
      <c r="M269" s="25">
        <v>201682</v>
      </c>
      <c r="N269" s="29">
        <v>174969</v>
      </c>
      <c r="O269" s="29">
        <v>200000</v>
      </c>
      <c r="P269" s="29">
        <v>300000</v>
      </c>
      <c r="Q269" s="139">
        <v>200000</v>
      </c>
      <c r="R269" s="107">
        <v>150000</v>
      </c>
      <c r="S269" s="420">
        <v>144797</v>
      </c>
      <c r="T269" s="386">
        <f>S269/R269</f>
        <v>0.9653133333333334</v>
      </c>
      <c r="U269" s="137">
        <f t="shared" si="88"/>
        <v>150</v>
      </c>
      <c r="V269" s="137">
        <f t="shared" si="88"/>
        <v>66.66666666666666</v>
      </c>
      <c r="W269" s="137">
        <f t="shared" si="88"/>
        <v>75</v>
      </c>
      <c r="X269" s="322">
        <v>144797.5</v>
      </c>
    </row>
    <row r="270" spans="10:23" ht="15">
      <c r="J270" s="184"/>
      <c r="K270" s="184" t="s">
        <v>316</v>
      </c>
      <c r="L270" s="184"/>
      <c r="M270" s="185">
        <f aca="true" t="shared" si="90" ref="M270:R270">M266</f>
        <v>537205</v>
      </c>
      <c r="N270" s="185">
        <f>N266</f>
        <v>515200</v>
      </c>
      <c r="O270" s="185">
        <f t="shared" si="90"/>
        <v>580000</v>
      </c>
      <c r="P270" s="185">
        <f t="shared" si="90"/>
        <v>750000</v>
      </c>
      <c r="Q270" s="186">
        <f>Q266</f>
        <v>580000</v>
      </c>
      <c r="R270" s="264">
        <f t="shared" si="90"/>
        <v>600000</v>
      </c>
      <c r="S270" s="438">
        <f>S266</f>
        <v>369860</v>
      </c>
      <c r="T270" s="373">
        <f>S270/R270</f>
        <v>0.6164333333333334</v>
      </c>
      <c r="U270" s="187"/>
      <c r="V270" s="187"/>
      <c r="W270" s="187"/>
    </row>
    <row r="271" spans="10:23" ht="14.25">
      <c r="J271" s="32"/>
      <c r="K271" s="32"/>
      <c r="L271" s="32"/>
      <c r="M271" s="33"/>
      <c r="N271" s="36"/>
      <c r="O271" s="33"/>
      <c r="P271" s="36"/>
      <c r="Q271" s="209"/>
      <c r="R271" s="265"/>
      <c r="S271" s="423"/>
      <c r="T271" s="342"/>
      <c r="U271" s="210"/>
      <c r="V271" s="210"/>
      <c r="W271" s="210"/>
    </row>
    <row r="272" spans="1:23" ht="15">
      <c r="A272" s="8" t="s">
        <v>422</v>
      </c>
      <c r="B272" s="8"/>
      <c r="C272" s="8"/>
      <c r="D272" s="8"/>
      <c r="E272" s="8"/>
      <c r="F272" s="8"/>
      <c r="G272" s="8"/>
      <c r="H272" s="8"/>
      <c r="I272" s="8">
        <v>520</v>
      </c>
      <c r="J272" s="8" t="s">
        <v>137</v>
      </c>
      <c r="K272" s="8" t="s">
        <v>242</v>
      </c>
      <c r="L272" s="8"/>
      <c r="M272" s="17"/>
      <c r="N272" s="17"/>
      <c r="O272" s="17"/>
      <c r="P272" s="17"/>
      <c r="Q272" s="150"/>
      <c r="R272" s="253"/>
      <c r="S272" s="424"/>
      <c r="T272" s="374"/>
      <c r="U272" s="151"/>
      <c r="V272" s="151"/>
      <c r="W272" s="151"/>
    </row>
    <row r="273" spans="1:23" ht="15">
      <c r="A273" s="64" t="s">
        <v>422</v>
      </c>
      <c r="I273" s="1">
        <v>520</v>
      </c>
      <c r="J273" s="71">
        <v>3</v>
      </c>
      <c r="K273" s="71" t="s">
        <v>8</v>
      </c>
      <c r="L273" s="71"/>
      <c r="M273" s="84">
        <f aca="true" t="shared" si="91" ref="M273:S273">M274</f>
        <v>39284</v>
      </c>
      <c r="N273" s="83">
        <f t="shared" si="91"/>
        <v>19890</v>
      </c>
      <c r="O273" s="83">
        <f t="shared" si="91"/>
        <v>25000</v>
      </c>
      <c r="P273" s="83">
        <f t="shared" si="91"/>
        <v>65000</v>
      </c>
      <c r="Q273" s="135">
        <f t="shared" si="91"/>
        <v>30000</v>
      </c>
      <c r="R273" s="107">
        <f t="shared" si="91"/>
        <v>25000</v>
      </c>
      <c r="S273" s="419">
        <f t="shared" si="91"/>
        <v>12187</v>
      </c>
      <c r="T273" s="339">
        <f>S273/R273</f>
        <v>0.48748</v>
      </c>
      <c r="U273" s="137">
        <f aca="true" t="shared" si="92" ref="U273:U278">P273/O273*100</f>
        <v>260</v>
      </c>
      <c r="V273" s="137">
        <f aca="true" t="shared" si="93" ref="V273:V278">Q273/P273*100</f>
        <v>46.15384615384615</v>
      </c>
      <c r="W273" s="137">
        <f aca="true" t="shared" si="94" ref="W273:W278">R273/Q273*100</f>
        <v>83.33333333333334</v>
      </c>
    </row>
    <row r="274" spans="1:23" ht="14.25">
      <c r="A274" s="64" t="s">
        <v>422</v>
      </c>
      <c r="I274" s="1">
        <v>520</v>
      </c>
      <c r="J274" s="24">
        <v>32</v>
      </c>
      <c r="K274" s="31" t="s">
        <v>40</v>
      </c>
      <c r="L274" s="30"/>
      <c r="M274" s="25">
        <f aca="true" t="shared" si="95" ref="M274:R274">M275+M276+M277+M278</f>
        <v>39284</v>
      </c>
      <c r="N274" s="29">
        <f>N275+N276+N277+N278</f>
        <v>19890</v>
      </c>
      <c r="O274" s="29">
        <f t="shared" si="95"/>
        <v>25000</v>
      </c>
      <c r="P274" s="29">
        <f t="shared" si="95"/>
        <v>65000</v>
      </c>
      <c r="Q274" s="139">
        <f>Q275+Q276+Q277+Q278</f>
        <v>30000</v>
      </c>
      <c r="R274" s="107">
        <f t="shared" si="95"/>
        <v>25000</v>
      </c>
      <c r="S274" s="420">
        <f>S275+S276+S277+S278</f>
        <v>12187</v>
      </c>
      <c r="T274" s="352">
        <f aca="true" t="shared" si="96" ref="T274:T279">S274/R274</f>
        <v>0.48748</v>
      </c>
      <c r="U274" s="137">
        <f t="shared" si="92"/>
        <v>260</v>
      </c>
      <c r="V274" s="137">
        <f t="shared" si="93"/>
        <v>46.15384615384615</v>
      </c>
      <c r="W274" s="137">
        <f t="shared" si="94"/>
        <v>83.33333333333334</v>
      </c>
    </row>
    <row r="275" spans="1:27" ht="14.25">
      <c r="A275" s="64" t="s">
        <v>422</v>
      </c>
      <c r="C275" s="1">
        <v>2</v>
      </c>
      <c r="D275" s="1">
        <v>3</v>
      </c>
      <c r="E275" s="1">
        <v>4</v>
      </c>
      <c r="I275" s="1">
        <v>520</v>
      </c>
      <c r="J275" s="24">
        <v>3234</v>
      </c>
      <c r="K275" s="24" t="s">
        <v>243</v>
      </c>
      <c r="L275" s="24"/>
      <c r="M275" s="25">
        <v>39284</v>
      </c>
      <c r="N275" s="29">
        <v>15000</v>
      </c>
      <c r="O275" s="29">
        <v>15000</v>
      </c>
      <c r="P275" s="29">
        <v>15000</v>
      </c>
      <c r="Q275" s="139">
        <v>15000</v>
      </c>
      <c r="R275" s="107">
        <v>15000</v>
      </c>
      <c r="S275" s="420">
        <v>12187</v>
      </c>
      <c r="T275" s="352">
        <f t="shared" si="96"/>
        <v>0.8124666666666667</v>
      </c>
      <c r="U275" s="137">
        <f t="shared" si="92"/>
        <v>100</v>
      </c>
      <c r="V275" s="137">
        <f t="shared" si="93"/>
        <v>100</v>
      </c>
      <c r="W275" s="137">
        <f t="shared" si="94"/>
        <v>100</v>
      </c>
      <c r="X275" s="322">
        <v>12187.5</v>
      </c>
      <c r="Z275" s="476">
        <v>20000</v>
      </c>
      <c r="AA275" s="470" t="s">
        <v>656</v>
      </c>
    </row>
    <row r="276" spans="1:23" ht="15" thickBot="1">
      <c r="A276" s="64" t="s">
        <v>422</v>
      </c>
      <c r="C276" s="1">
        <v>2</v>
      </c>
      <c r="D276" s="1">
        <v>3</v>
      </c>
      <c r="E276" s="1">
        <v>4</v>
      </c>
      <c r="I276" s="1">
        <v>520</v>
      </c>
      <c r="J276" s="24">
        <v>3234</v>
      </c>
      <c r="K276" s="24" t="s">
        <v>244</v>
      </c>
      <c r="L276" s="24"/>
      <c r="M276" s="25">
        <v>0</v>
      </c>
      <c r="N276" s="29">
        <v>4890</v>
      </c>
      <c r="O276" s="29">
        <v>10000</v>
      </c>
      <c r="P276" s="29">
        <v>10000</v>
      </c>
      <c r="Q276" s="139">
        <v>15000</v>
      </c>
      <c r="R276" s="107">
        <v>10000</v>
      </c>
      <c r="S276" s="420">
        <v>0</v>
      </c>
      <c r="T276" s="352">
        <f t="shared" si="96"/>
        <v>0</v>
      </c>
      <c r="U276" s="137">
        <f t="shared" si="92"/>
        <v>100</v>
      </c>
      <c r="V276" s="137">
        <f t="shared" si="93"/>
        <v>150</v>
      </c>
      <c r="W276" s="137">
        <f t="shared" si="94"/>
        <v>66.66666666666666</v>
      </c>
    </row>
    <row r="277" spans="1:23" ht="15" hidden="1" thickBot="1">
      <c r="A277" s="64" t="s">
        <v>422</v>
      </c>
      <c r="C277" s="1">
        <v>2</v>
      </c>
      <c r="D277" s="1">
        <v>3</v>
      </c>
      <c r="E277" s="1">
        <v>4</v>
      </c>
      <c r="I277" s="1">
        <v>520</v>
      </c>
      <c r="J277" s="24">
        <v>3234</v>
      </c>
      <c r="K277" s="24" t="s">
        <v>592</v>
      </c>
      <c r="L277" s="24"/>
      <c r="M277" s="25">
        <v>0</v>
      </c>
      <c r="N277" s="29">
        <v>0</v>
      </c>
      <c r="O277" s="29">
        <v>0</v>
      </c>
      <c r="P277" s="29">
        <v>40000</v>
      </c>
      <c r="Q277" s="139">
        <v>0</v>
      </c>
      <c r="R277" s="107">
        <v>0</v>
      </c>
      <c r="S277" s="420">
        <v>0</v>
      </c>
      <c r="T277" s="352" t="e">
        <f t="shared" si="96"/>
        <v>#DIV/0!</v>
      </c>
      <c r="U277" s="137" t="e">
        <f t="shared" si="92"/>
        <v>#DIV/0!</v>
      </c>
      <c r="V277" s="137">
        <f t="shared" si="93"/>
        <v>0</v>
      </c>
      <c r="W277" s="137" t="e">
        <f t="shared" si="94"/>
        <v>#DIV/0!</v>
      </c>
    </row>
    <row r="278" spans="1:23" ht="15" hidden="1" thickBot="1">
      <c r="A278" s="64" t="s">
        <v>422</v>
      </c>
      <c r="C278" s="1">
        <v>2</v>
      </c>
      <c r="D278" s="1">
        <v>3</v>
      </c>
      <c r="E278" s="1">
        <v>4</v>
      </c>
      <c r="I278" s="1">
        <v>520</v>
      </c>
      <c r="J278" s="56">
        <v>3234</v>
      </c>
      <c r="K278" s="56" t="s">
        <v>342</v>
      </c>
      <c r="L278" s="56"/>
      <c r="M278" s="57">
        <v>0</v>
      </c>
      <c r="N278" s="62">
        <v>0</v>
      </c>
      <c r="O278" s="62">
        <v>0</v>
      </c>
      <c r="P278" s="62">
        <v>0</v>
      </c>
      <c r="Q278" s="139">
        <v>0</v>
      </c>
      <c r="R278" s="266">
        <v>0</v>
      </c>
      <c r="S278" s="420">
        <v>0</v>
      </c>
      <c r="T278" s="339" t="e">
        <f t="shared" si="96"/>
        <v>#DIV/0!</v>
      </c>
      <c r="U278" s="137" t="e">
        <f t="shared" si="92"/>
        <v>#DIV/0!</v>
      </c>
      <c r="V278" s="137" t="e">
        <f t="shared" si="93"/>
        <v>#DIV/0!</v>
      </c>
      <c r="W278" s="137" t="e">
        <f t="shared" si="94"/>
        <v>#DIV/0!</v>
      </c>
    </row>
    <row r="279" spans="10:23" ht="15">
      <c r="J279" s="184"/>
      <c r="K279" s="184" t="s">
        <v>316</v>
      </c>
      <c r="L279" s="184"/>
      <c r="M279" s="185">
        <f aca="true" t="shared" si="97" ref="M279:R279">M273</f>
        <v>39284</v>
      </c>
      <c r="N279" s="185">
        <f>N273</f>
        <v>19890</v>
      </c>
      <c r="O279" s="185">
        <f t="shared" si="97"/>
        <v>25000</v>
      </c>
      <c r="P279" s="185">
        <f t="shared" si="97"/>
        <v>65000</v>
      </c>
      <c r="Q279" s="186">
        <f>Q273</f>
        <v>30000</v>
      </c>
      <c r="R279" s="264">
        <f t="shared" si="97"/>
        <v>25000</v>
      </c>
      <c r="S279" s="438">
        <f>S273</f>
        <v>12187</v>
      </c>
      <c r="T279" s="394">
        <f t="shared" si="96"/>
        <v>0.48748</v>
      </c>
      <c r="U279" s="187"/>
      <c r="V279" s="187"/>
      <c r="W279" s="187"/>
    </row>
    <row r="280" spans="10:23" ht="14.25">
      <c r="J280" s="32"/>
      <c r="K280" s="32"/>
      <c r="L280" s="32"/>
      <c r="M280" s="33"/>
      <c r="N280" s="36"/>
      <c r="O280" s="33"/>
      <c r="P280" s="36"/>
      <c r="Q280" s="209"/>
      <c r="R280" s="265"/>
      <c r="S280" s="423"/>
      <c r="T280" s="342"/>
      <c r="U280" s="210"/>
      <c r="V280" s="210"/>
      <c r="W280" s="210"/>
    </row>
    <row r="281" spans="1:24" s="20" customFormat="1" ht="15">
      <c r="A281" s="8" t="s">
        <v>423</v>
      </c>
      <c r="B281" s="8"/>
      <c r="C281" s="8"/>
      <c r="D281" s="8"/>
      <c r="E281" s="8"/>
      <c r="F281" s="8"/>
      <c r="G281" s="8"/>
      <c r="H281" s="8"/>
      <c r="I281" s="8">
        <v>520</v>
      </c>
      <c r="J281" s="8" t="s">
        <v>137</v>
      </c>
      <c r="K281" s="8" t="s">
        <v>364</v>
      </c>
      <c r="L281" s="8"/>
      <c r="M281" s="17"/>
      <c r="N281" s="17"/>
      <c r="O281" s="17"/>
      <c r="P281" s="17"/>
      <c r="Q281" s="150"/>
      <c r="R281" s="253"/>
      <c r="S281" s="424"/>
      <c r="T281" s="374"/>
      <c r="U281" s="151"/>
      <c r="V281" s="151"/>
      <c r="W281" s="151"/>
      <c r="X281" s="323"/>
    </row>
    <row r="282" spans="1:23" ht="15">
      <c r="A282" s="64" t="s">
        <v>423</v>
      </c>
      <c r="I282" s="1">
        <v>520</v>
      </c>
      <c r="J282" s="71">
        <v>3</v>
      </c>
      <c r="K282" s="71" t="s">
        <v>8</v>
      </c>
      <c r="L282" s="71"/>
      <c r="M282" s="84">
        <f aca="true" t="shared" si="98" ref="M282:S282">M283</f>
        <v>100000</v>
      </c>
      <c r="N282" s="83">
        <f t="shared" si="98"/>
        <v>8391</v>
      </c>
      <c r="O282" s="84">
        <f t="shared" si="98"/>
        <v>20000</v>
      </c>
      <c r="P282" s="83">
        <f t="shared" si="98"/>
        <v>50000</v>
      </c>
      <c r="Q282" s="135">
        <f t="shared" si="98"/>
        <v>40000</v>
      </c>
      <c r="R282" s="107">
        <f t="shared" si="98"/>
        <v>350000</v>
      </c>
      <c r="S282" s="419">
        <f t="shared" si="98"/>
        <v>301709</v>
      </c>
      <c r="T282" s="339">
        <f>S282/R282</f>
        <v>0.8620257142857143</v>
      </c>
      <c r="U282" s="137">
        <f aca="true" t="shared" si="99" ref="U282:W284">P282/O282*100</f>
        <v>250</v>
      </c>
      <c r="V282" s="137">
        <f t="shared" si="99"/>
        <v>80</v>
      </c>
      <c r="W282" s="137">
        <f t="shared" si="99"/>
        <v>875</v>
      </c>
    </row>
    <row r="283" spans="1:23" ht="14.25">
      <c r="A283" s="64" t="s">
        <v>423</v>
      </c>
      <c r="I283" s="1">
        <v>520</v>
      </c>
      <c r="J283" s="24">
        <v>32</v>
      </c>
      <c r="K283" s="31" t="s">
        <v>40</v>
      </c>
      <c r="L283" s="30"/>
      <c r="M283" s="25">
        <f aca="true" t="shared" si="100" ref="M283:S283">M284</f>
        <v>100000</v>
      </c>
      <c r="N283" s="29">
        <f t="shared" si="100"/>
        <v>8391</v>
      </c>
      <c r="O283" s="25">
        <f t="shared" si="100"/>
        <v>20000</v>
      </c>
      <c r="P283" s="29">
        <f t="shared" si="100"/>
        <v>50000</v>
      </c>
      <c r="Q283" s="139">
        <f t="shared" si="100"/>
        <v>40000</v>
      </c>
      <c r="R283" s="107">
        <f t="shared" si="100"/>
        <v>350000</v>
      </c>
      <c r="S283" s="420">
        <f t="shared" si="100"/>
        <v>301709</v>
      </c>
      <c r="T283" s="340">
        <f>S283/R283</f>
        <v>0.8620257142857143</v>
      </c>
      <c r="U283" s="137">
        <f t="shared" si="99"/>
        <v>250</v>
      </c>
      <c r="V283" s="137">
        <f t="shared" si="99"/>
        <v>80</v>
      </c>
      <c r="W283" s="137">
        <f t="shared" si="99"/>
        <v>875</v>
      </c>
    </row>
    <row r="284" spans="1:24" ht="15" thickBot="1">
      <c r="A284" s="64" t="s">
        <v>423</v>
      </c>
      <c r="C284" s="1">
        <v>2</v>
      </c>
      <c r="D284" s="1">
        <v>3</v>
      </c>
      <c r="E284" s="1">
        <v>4</v>
      </c>
      <c r="I284" s="1">
        <v>520</v>
      </c>
      <c r="J284" s="24">
        <v>3232</v>
      </c>
      <c r="K284" s="24" t="s">
        <v>259</v>
      </c>
      <c r="L284" s="24"/>
      <c r="M284" s="25">
        <v>100000</v>
      </c>
      <c r="N284" s="29">
        <v>8391</v>
      </c>
      <c r="O284" s="25">
        <v>20000</v>
      </c>
      <c r="P284" s="29">
        <v>50000</v>
      </c>
      <c r="Q284" s="139">
        <v>40000</v>
      </c>
      <c r="R284" s="107">
        <v>350000</v>
      </c>
      <c r="S284" s="420">
        <v>301709</v>
      </c>
      <c r="T284" s="340">
        <f>S284/R284</f>
        <v>0.8620257142857143</v>
      </c>
      <c r="U284" s="137">
        <f t="shared" si="99"/>
        <v>250</v>
      </c>
      <c r="V284" s="137">
        <f t="shared" si="99"/>
        <v>80</v>
      </c>
      <c r="W284" s="137">
        <f t="shared" si="99"/>
        <v>875</v>
      </c>
      <c r="X284" s="322">
        <v>301709.16</v>
      </c>
    </row>
    <row r="285" spans="10:23" ht="15">
      <c r="J285" s="184"/>
      <c r="K285" s="184" t="s">
        <v>316</v>
      </c>
      <c r="L285" s="184"/>
      <c r="M285" s="185">
        <f aca="true" t="shared" si="101" ref="M285:R285">M282</f>
        <v>100000</v>
      </c>
      <c r="N285" s="185">
        <f>N282</f>
        <v>8391</v>
      </c>
      <c r="O285" s="185">
        <f t="shared" si="101"/>
        <v>20000</v>
      </c>
      <c r="P285" s="185">
        <f t="shared" si="101"/>
        <v>50000</v>
      </c>
      <c r="Q285" s="186">
        <f>Q282</f>
        <v>40000</v>
      </c>
      <c r="R285" s="264">
        <f t="shared" si="101"/>
        <v>350000</v>
      </c>
      <c r="S285" s="438">
        <f>S282</f>
        <v>301709</v>
      </c>
      <c r="T285" s="381">
        <f>S285/R285</f>
        <v>0.8620257142857143</v>
      </c>
      <c r="U285" s="187"/>
      <c r="V285" s="187"/>
      <c r="W285" s="187"/>
    </row>
    <row r="286" spans="10:23" ht="14.25">
      <c r="J286" s="32"/>
      <c r="K286" s="32"/>
      <c r="L286" s="32"/>
      <c r="M286" s="33"/>
      <c r="N286" s="36"/>
      <c r="O286" s="33"/>
      <c r="P286" s="36"/>
      <c r="Q286" s="209"/>
      <c r="R286" s="265"/>
      <c r="S286" s="423"/>
      <c r="T286" s="342"/>
      <c r="U286" s="210"/>
      <c r="V286" s="210"/>
      <c r="W286" s="210"/>
    </row>
    <row r="287" spans="1:23" ht="15">
      <c r="A287" s="8" t="s">
        <v>424</v>
      </c>
      <c r="B287" s="8"/>
      <c r="C287" s="8"/>
      <c r="D287" s="8"/>
      <c r="E287" s="8"/>
      <c r="F287" s="8"/>
      <c r="G287" s="8"/>
      <c r="H287" s="8"/>
      <c r="I287" s="8">
        <v>510</v>
      </c>
      <c r="J287" s="8" t="s">
        <v>137</v>
      </c>
      <c r="K287" s="8" t="s">
        <v>245</v>
      </c>
      <c r="L287" s="8"/>
      <c r="M287" s="17"/>
      <c r="N287" s="17"/>
      <c r="O287" s="17"/>
      <c r="P287" s="17"/>
      <c r="Q287" s="150"/>
      <c r="R287" s="253"/>
      <c r="S287" s="424"/>
      <c r="T287" s="374"/>
      <c r="U287" s="151"/>
      <c r="V287" s="151"/>
      <c r="W287" s="151"/>
    </row>
    <row r="288" spans="1:23" ht="15">
      <c r="A288" s="64" t="s">
        <v>424</v>
      </c>
      <c r="I288" s="1">
        <v>510</v>
      </c>
      <c r="J288" s="71">
        <v>4</v>
      </c>
      <c r="K288" s="71" t="s">
        <v>9</v>
      </c>
      <c r="L288" s="71"/>
      <c r="M288" s="84">
        <f aca="true" t="shared" si="102" ref="M288:S288">M289</f>
        <v>120780</v>
      </c>
      <c r="N288" s="83">
        <f t="shared" si="102"/>
        <v>69252</v>
      </c>
      <c r="O288" s="83">
        <f t="shared" si="102"/>
        <v>0</v>
      </c>
      <c r="P288" s="83">
        <f t="shared" si="102"/>
        <v>90000</v>
      </c>
      <c r="Q288" s="135">
        <f t="shared" si="102"/>
        <v>60000</v>
      </c>
      <c r="R288" s="107">
        <f t="shared" si="102"/>
        <v>193500</v>
      </c>
      <c r="S288" s="419">
        <f t="shared" si="102"/>
        <v>4042</v>
      </c>
      <c r="T288" s="339">
        <f>S288/R288</f>
        <v>0.020888888888888887</v>
      </c>
      <c r="U288" s="137" t="e">
        <f aca="true" t="shared" si="103" ref="U288:U298">P288/O288*100</f>
        <v>#DIV/0!</v>
      </c>
      <c r="V288" s="137">
        <f aca="true" t="shared" si="104" ref="V288:V298">Q288/P288*100</f>
        <v>66.66666666666666</v>
      </c>
      <c r="W288" s="137">
        <f aca="true" t="shared" si="105" ref="W288:W298">R288/Q288*100</f>
        <v>322.5</v>
      </c>
    </row>
    <row r="289" spans="1:23" ht="15">
      <c r="A289" s="64" t="s">
        <v>424</v>
      </c>
      <c r="I289" s="1">
        <v>510</v>
      </c>
      <c r="J289" s="24">
        <v>42</v>
      </c>
      <c r="K289" s="24" t="s">
        <v>98</v>
      </c>
      <c r="L289" s="24"/>
      <c r="M289" s="25">
        <f>M290+M294+M291</f>
        <v>120780</v>
      </c>
      <c r="N289" s="29">
        <f>N290+N294+N291</f>
        <v>69252</v>
      </c>
      <c r="O289" s="29">
        <f>O290+O294+O291</f>
        <v>0</v>
      </c>
      <c r="P289" s="29">
        <f>P290+P294+P291+P295</f>
        <v>90000</v>
      </c>
      <c r="Q289" s="139">
        <f>Q290+Q291+Q294+Q295+Q296+Q297</f>
        <v>60000</v>
      </c>
      <c r="R289" s="107">
        <f>R290+R294+R291+R292+R293+R297</f>
        <v>193500</v>
      </c>
      <c r="S289" s="436">
        <f>S290+S294+S291+S292+S293+S297+S296</f>
        <v>4042</v>
      </c>
      <c r="T289" s="352">
        <f aca="true" t="shared" si="106" ref="T289:T299">S289/R289</f>
        <v>0.020888888888888887</v>
      </c>
      <c r="U289" s="137" t="e">
        <f t="shared" si="103"/>
        <v>#DIV/0!</v>
      </c>
      <c r="V289" s="137">
        <f t="shared" si="104"/>
        <v>66.66666666666666</v>
      </c>
      <c r="W289" s="137">
        <f t="shared" si="105"/>
        <v>322.5</v>
      </c>
    </row>
    <row r="290" spans="1:23" ht="14.25" hidden="1">
      <c r="A290" s="64" t="s">
        <v>424</v>
      </c>
      <c r="E290" s="1">
        <v>4</v>
      </c>
      <c r="G290" s="1">
        <v>6</v>
      </c>
      <c r="I290" s="1">
        <v>510</v>
      </c>
      <c r="J290" s="24">
        <v>4227</v>
      </c>
      <c r="K290" s="24" t="s">
        <v>487</v>
      </c>
      <c r="L290" s="24"/>
      <c r="M290" s="25">
        <v>120780</v>
      </c>
      <c r="N290" s="29">
        <v>36657</v>
      </c>
      <c r="O290" s="29">
        <v>0</v>
      </c>
      <c r="P290" s="29">
        <v>0</v>
      </c>
      <c r="Q290" s="139">
        <v>0</v>
      </c>
      <c r="R290" s="107">
        <v>0</v>
      </c>
      <c r="S290" s="420">
        <v>0</v>
      </c>
      <c r="T290" s="352" t="e">
        <f t="shared" si="106"/>
        <v>#DIV/0!</v>
      </c>
      <c r="U290" s="137" t="e">
        <f t="shared" si="103"/>
        <v>#DIV/0!</v>
      </c>
      <c r="V290" s="137" t="e">
        <f t="shared" si="104"/>
        <v>#DIV/0!</v>
      </c>
      <c r="W290" s="137" t="e">
        <f t="shared" si="105"/>
        <v>#DIV/0!</v>
      </c>
    </row>
    <row r="291" spans="1:27" ht="14.25">
      <c r="A291" s="64" t="s">
        <v>424</v>
      </c>
      <c r="E291" s="1">
        <v>4</v>
      </c>
      <c r="G291" s="1">
        <v>6</v>
      </c>
      <c r="I291" s="1">
        <v>510</v>
      </c>
      <c r="J291" s="24">
        <v>4227</v>
      </c>
      <c r="K291" s="24" t="s">
        <v>513</v>
      </c>
      <c r="L291" s="24"/>
      <c r="M291" s="25">
        <v>0</v>
      </c>
      <c r="N291" s="29">
        <v>0</v>
      </c>
      <c r="O291" s="29">
        <v>0</v>
      </c>
      <c r="P291" s="29">
        <v>70000</v>
      </c>
      <c r="Q291" s="139">
        <v>60000</v>
      </c>
      <c r="R291" s="107">
        <v>50000</v>
      </c>
      <c r="S291" s="420">
        <v>0</v>
      </c>
      <c r="T291" s="340">
        <f t="shared" si="106"/>
        <v>0</v>
      </c>
      <c r="U291" s="137" t="e">
        <f t="shared" si="103"/>
        <v>#DIV/0!</v>
      </c>
      <c r="V291" s="137">
        <f t="shared" si="104"/>
        <v>85.71428571428571</v>
      </c>
      <c r="W291" s="137">
        <f t="shared" si="105"/>
        <v>83.33333333333334</v>
      </c>
      <c r="X291" s="464" t="s">
        <v>630</v>
      </c>
      <c r="Y291" s="100"/>
      <c r="Z291" s="100"/>
      <c r="AA291" s="460" t="s">
        <v>631</v>
      </c>
    </row>
    <row r="292" spans="1:24" ht="14.25">
      <c r="A292" s="64" t="s">
        <v>424</v>
      </c>
      <c r="I292" s="1">
        <v>510</v>
      </c>
      <c r="J292" s="24">
        <v>4227</v>
      </c>
      <c r="K292" s="24" t="s">
        <v>537</v>
      </c>
      <c r="L292" s="24"/>
      <c r="M292" s="25"/>
      <c r="N292" s="29">
        <v>0</v>
      </c>
      <c r="O292" s="29">
        <v>0</v>
      </c>
      <c r="P292" s="29">
        <v>0</v>
      </c>
      <c r="Q292" s="139">
        <v>0</v>
      </c>
      <c r="R292" s="107">
        <v>3500</v>
      </c>
      <c r="S292" s="420">
        <v>4042</v>
      </c>
      <c r="T292" s="340">
        <f t="shared" si="106"/>
        <v>1.1548571428571428</v>
      </c>
      <c r="U292" s="137"/>
      <c r="V292" s="137"/>
      <c r="W292" s="137"/>
      <c r="X292" s="322">
        <v>4042.5</v>
      </c>
    </row>
    <row r="293" spans="1:23" ht="14.25">
      <c r="A293" s="64" t="s">
        <v>424</v>
      </c>
      <c r="I293" s="1">
        <v>510</v>
      </c>
      <c r="J293" s="24">
        <v>4227</v>
      </c>
      <c r="K293" s="24" t="s">
        <v>536</v>
      </c>
      <c r="L293" s="24"/>
      <c r="M293" s="25"/>
      <c r="N293" s="29">
        <v>0</v>
      </c>
      <c r="O293" s="29">
        <v>0</v>
      </c>
      <c r="P293" s="29">
        <v>0</v>
      </c>
      <c r="Q293" s="139">
        <v>0</v>
      </c>
      <c r="R293" s="107">
        <v>10000</v>
      </c>
      <c r="S293" s="420">
        <v>0</v>
      </c>
      <c r="T293" s="340">
        <f t="shared" si="106"/>
        <v>0</v>
      </c>
      <c r="U293" s="137"/>
      <c r="V293" s="137"/>
      <c r="W293" s="137"/>
    </row>
    <row r="294" spans="1:23" ht="14.25" hidden="1">
      <c r="A294" s="64" t="s">
        <v>424</v>
      </c>
      <c r="E294" s="1">
        <v>4</v>
      </c>
      <c r="G294" s="1">
        <v>6</v>
      </c>
      <c r="I294" s="1">
        <v>510</v>
      </c>
      <c r="J294" s="24">
        <v>4227</v>
      </c>
      <c r="K294" s="24" t="s">
        <v>488</v>
      </c>
      <c r="L294" s="24"/>
      <c r="M294" s="25">
        <v>0</v>
      </c>
      <c r="N294" s="29">
        <v>32595</v>
      </c>
      <c r="O294" s="29">
        <v>0</v>
      </c>
      <c r="P294" s="29">
        <v>0</v>
      </c>
      <c r="Q294" s="139">
        <v>0</v>
      </c>
      <c r="R294" s="107">
        <v>0</v>
      </c>
      <c r="S294" s="420">
        <v>0</v>
      </c>
      <c r="T294" s="340" t="e">
        <f t="shared" si="106"/>
        <v>#DIV/0!</v>
      </c>
      <c r="U294" s="137" t="e">
        <f t="shared" si="103"/>
        <v>#DIV/0!</v>
      </c>
      <c r="V294" s="137" t="e">
        <f t="shared" si="104"/>
        <v>#DIV/0!</v>
      </c>
      <c r="W294" s="137" t="e">
        <f t="shared" si="105"/>
        <v>#DIV/0!</v>
      </c>
    </row>
    <row r="295" spans="1:23" ht="14.25" hidden="1">
      <c r="A295" s="64" t="s">
        <v>424</v>
      </c>
      <c r="E295" s="1">
        <v>4</v>
      </c>
      <c r="G295" s="1">
        <v>6</v>
      </c>
      <c r="I295" s="1">
        <v>510</v>
      </c>
      <c r="J295" s="56">
        <v>4227</v>
      </c>
      <c r="K295" s="24" t="s">
        <v>357</v>
      </c>
      <c r="L295" s="56"/>
      <c r="M295" s="57">
        <v>0</v>
      </c>
      <c r="N295" s="62">
        <v>0</v>
      </c>
      <c r="O295" s="62">
        <v>0</v>
      </c>
      <c r="P295" s="62">
        <v>20000</v>
      </c>
      <c r="Q295" s="139">
        <v>0</v>
      </c>
      <c r="R295" s="266">
        <v>0</v>
      </c>
      <c r="S295" s="420">
        <v>0</v>
      </c>
      <c r="T295" s="340" t="e">
        <f t="shared" si="106"/>
        <v>#DIV/0!</v>
      </c>
      <c r="U295" s="137" t="e">
        <f t="shared" si="103"/>
        <v>#DIV/0!</v>
      </c>
      <c r="V295" s="137">
        <f t="shared" si="104"/>
        <v>0</v>
      </c>
      <c r="W295" s="137" t="e">
        <f t="shared" si="105"/>
        <v>#DIV/0!</v>
      </c>
    </row>
    <row r="296" spans="1:23" ht="14.25">
      <c r="A296" s="64" t="s">
        <v>424</v>
      </c>
      <c r="E296" s="1">
        <v>4</v>
      </c>
      <c r="G296" s="1">
        <v>6</v>
      </c>
      <c r="I296" s="1">
        <v>510</v>
      </c>
      <c r="J296" s="24">
        <v>4227</v>
      </c>
      <c r="K296" s="24" t="s">
        <v>674</v>
      </c>
      <c r="L296" s="24"/>
      <c r="M296" s="25">
        <v>0</v>
      </c>
      <c r="N296" s="29">
        <v>0</v>
      </c>
      <c r="O296" s="29">
        <v>0</v>
      </c>
      <c r="P296" s="29">
        <v>0</v>
      </c>
      <c r="Q296" s="139">
        <v>0</v>
      </c>
      <c r="R296" s="107">
        <v>0</v>
      </c>
      <c r="S296" s="420">
        <v>0</v>
      </c>
      <c r="T296" s="340" t="e">
        <f t="shared" si="106"/>
        <v>#DIV/0!</v>
      </c>
      <c r="U296" s="137" t="e">
        <f t="shared" si="103"/>
        <v>#DIV/0!</v>
      </c>
      <c r="V296" s="137" t="e">
        <f t="shared" si="104"/>
        <v>#DIV/0!</v>
      </c>
      <c r="W296" s="137" t="e">
        <f t="shared" si="105"/>
        <v>#DIV/0!</v>
      </c>
    </row>
    <row r="297" spans="1:38" ht="15" thickBot="1">
      <c r="A297" s="64" t="s">
        <v>424</v>
      </c>
      <c r="E297" s="1">
        <v>4</v>
      </c>
      <c r="G297" s="1">
        <v>6</v>
      </c>
      <c r="I297" s="1">
        <v>510</v>
      </c>
      <c r="J297" s="24">
        <v>4227</v>
      </c>
      <c r="K297" s="24" t="s">
        <v>361</v>
      </c>
      <c r="L297" s="24"/>
      <c r="M297" s="25">
        <v>0</v>
      </c>
      <c r="N297" s="29">
        <v>0</v>
      </c>
      <c r="O297" s="25">
        <v>0</v>
      </c>
      <c r="P297" s="29">
        <v>0</v>
      </c>
      <c r="Q297" s="139">
        <v>0</v>
      </c>
      <c r="R297" s="107">
        <v>130000</v>
      </c>
      <c r="S297" s="420">
        <v>0</v>
      </c>
      <c r="T297" s="372">
        <f t="shared" si="106"/>
        <v>0</v>
      </c>
      <c r="U297" s="137" t="e">
        <f t="shared" si="103"/>
        <v>#DIV/0!</v>
      </c>
      <c r="V297" s="137" t="e">
        <f t="shared" si="104"/>
        <v>#DIV/0!</v>
      </c>
      <c r="W297" s="137" t="e">
        <f t="shared" si="105"/>
        <v>#DIV/0!</v>
      </c>
      <c r="X297" s="459" t="s">
        <v>627</v>
      </c>
      <c r="Y297" s="461"/>
      <c r="Z297" s="461"/>
      <c r="AA297" s="461"/>
      <c r="AB297" s="461" t="s">
        <v>628</v>
      </c>
      <c r="AC297" s="461"/>
      <c r="AD297" s="461"/>
      <c r="AE297" s="461"/>
      <c r="AF297" s="461" t="s">
        <v>632</v>
      </c>
      <c r="AI297" s="477" t="s">
        <v>661</v>
      </c>
      <c r="AJ297" s="468"/>
      <c r="AK297" s="468"/>
      <c r="AL297" s="468"/>
    </row>
    <row r="298" spans="1:23" ht="15" hidden="1" thickBot="1">
      <c r="A298" s="64" t="s">
        <v>424</v>
      </c>
      <c r="E298" s="1">
        <v>4</v>
      </c>
      <c r="G298" s="1">
        <v>6</v>
      </c>
      <c r="I298" s="1">
        <v>510</v>
      </c>
      <c r="J298" s="56">
        <v>4227</v>
      </c>
      <c r="K298" s="24" t="s">
        <v>520</v>
      </c>
      <c r="L298" s="56"/>
      <c r="M298" s="57"/>
      <c r="N298" s="62">
        <v>0</v>
      </c>
      <c r="O298" s="57">
        <v>0</v>
      </c>
      <c r="P298" s="62">
        <v>0</v>
      </c>
      <c r="Q298" s="195">
        <v>0</v>
      </c>
      <c r="R298" s="266">
        <v>0</v>
      </c>
      <c r="S298" s="441"/>
      <c r="T298" s="395" t="e">
        <f t="shared" si="106"/>
        <v>#DIV/0!</v>
      </c>
      <c r="U298" s="141" t="e">
        <f t="shared" si="103"/>
        <v>#DIV/0!</v>
      </c>
      <c r="V298" s="141" t="e">
        <f t="shared" si="104"/>
        <v>#DIV/0!</v>
      </c>
      <c r="W298" s="141" t="e">
        <f t="shared" si="105"/>
        <v>#DIV/0!</v>
      </c>
    </row>
    <row r="299" spans="10:33" ht="15">
      <c r="J299" s="184"/>
      <c r="K299" s="184" t="s">
        <v>316</v>
      </c>
      <c r="L299" s="184"/>
      <c r="M299" s="185">
        <f aca="true" t="shared" si="107" ref="M299:R299">M288</f>
        <v>120780</v>
      </c>
      <c r="N299" s="185">
        <f>N288</f>
        <v>69252</v>
      </c>
      <c r="O299" s="185">
        <f t="shared" si="107"/>
        <v>0</v>
      </c>
      <c r="P299" s="185">
        <f t="shared" si="107"/>
        <v>90000</v>
      </c>
      <c r="Q299" s="186">
        <f>Q288</f>
        <v>60000</v>
      </c>
      <c r="R299" s="264">
        <f t="shared" si="107"/>
        <v>193500</v>
      </c>
      <c r="S299" s="438">
        <f>S288</f>
        <v>4042</v>
      </c>
      <c r="T299" s="373">
        <f t="shared" si="106"/>
        <v>0.020888888888888887</v>
      </c>
      <c r="U299" s="187"/>
      <c r="V299" s="187"/>
      <c r="W299" s="187"/>
      <c r="X299" s="459" t="s">
        <v>633</v>
      </c>
      <c r="Y299" s="461"/>
      <c r="Z299" s="461"/>
      <c r="AA299" s="461"/>
      <c r="AB299" s="461"/>
      <c r="AC299" s="461"/>
      <c r="AD299" s="461"/>
      <c r="AE299" s="461"/>
      <c r="AF299" s="461"/>
      <c r="AG299" s="461"/>
    </row>
    <row r="300" spans="10:23" ht="14.25">
      <c r="J300" s="32"/>
      <c r="K300" s="32"/>
      <c r="L300" s="32"/>
      <c r="M300" s="33"/>
      <c r="N300" s="36"/>
      <c r="O300" s="33"/>
      <c r="P300" s="36"/>
      <c r="Q300" s="209"/>
      <c r="R300" s="265"/>
      <c r="S300" s="423"/>
      <c r="T300" s="342"/>
      <c r="U300" s="210"/>
      <c r="V300" s="210"/>
      <c r="W300" s="210"/>
    </row>
    <row r="301" spans="1:23" ht="15">
      <c r="A301" s="7" t="s">
        <v>392</v>
      </c>
      <c r="B301" s="7"/>
      <c r="C301" s="7"/>
      <c r="D301" s="7"/>
      <c r="E301" s="7"/>
      <c r="F301" s="7"/>
      <c r="G301" s="7"/>
      <c r="H301" s="7"/>
      <c r="I301" s="7"/>
      <c r="J301" s="132" t="s">
        <v>162</v>
      </c>
      <c r="K301" s="132" t="s">
        <v>161</v>
      </c>
      <c r="L301" s="132"/>
      <c r="M301" s="16"/>
      <c r="N301" s="216"/>
      <c r="O301" s="16"/>
      <c r="P301" s="16"/>
      <c r="Q301" s="156"/>
      <c r="R301" s="255"/>
      <c r="S301" s="426"/>
      <c r="T301" s="376"/>
      <c r="U301" s="157"/>
      <c r="V301" s="157"/>
      <c r="W301" s="157"/>
    </row>
    <row r="302" spans="1:23" ht="15">
      <c r="A302" s="8" t="s">
        <v>425</v>
      </c>
      <c r="B302" s="8"/>
      <c r="C302" s="8"/>
      <c r="D302" s="8"/>
      <c r="E302" s="8"/>
      <c r="F302" s="8"/>
      <c r="G302" s="8"/>
      <c r="H302" s="8"/>
      <c r="I302" s="8">
        <v>451</v>
      </c>
      <c r="J302" s="8" t="s">
        <v>164</v>
      </c>
      <c r="K302" s="8" t="s">
        <v>163</v>
      </c>
      <c r="L302" s="8"/>
      <c r="M302" s="17"/>
      <c r="N302" s="211"/>
      <c r="O302" s="17"/>
      <c r="P302" s="17"/>
      <c r="Q302" s="150"/>
      <c r="R302" s="253"/>
      <c r="S302" s="424"/>
      <c r="T302" s="374"/>
      <c r="U302" s="151"/>
      <c r="V302" s="151"/>
      <c r="W302" s="151"/>
    </row>
    <row r="303" spans="1:23" ht="15">
      <c r="A303" s="64" t="s">
        <v>425</v>
      </c>
      <c r="I303" s="1">
        <v>451</v>
      </c>
      <c r="J303" s="71">
        <v>4</v>
      </c>
      <c r="K303" s="71" t="s">
        <v>9</v>
      </c>
      <c r="L303" s="71"/>
      <c r="M303" s="84">
        <f aca="true" t="shared" si="108" ref="M303:S303">M304</f>
        <v>0</v>
      </c>
      <c r="N303" s="136">
        <f t="shared" si="108"/>
        <v>1281729</v>
      </c>
      <c r="O303" s="136">
        <f t="shared" si="108"/>
        <v>970000</v>
      </c>
      <c r="P303" s="136">
        <f t="shared" si="108"/>
        <v>170000</v>
      </c>
      <c r="Q303" s="136">
        <f t="shared" si="108"/>
        <v>506000</v>
      </c>
      <c r="R303" s="315">
        <f t="shared" si="108"/>
        <v>870000</v>
      </c>
      <c r="S303" s="419">
        <f t="shared" si="108"/>
        <v>40650</v>
      </c>
      <c r="T303" s="339">
        <f>S303/R303</f>
        <v>0.046724137931034485</v>
      </c>
      <c r="U303" s="137">
        <f aca="true" t="shared" si="109" ref="U303:U338">P303/O303*100</f>
        <v>17.525773195876287</v>
      </c>
      <c r="V303" s="137">
        <f aca="true" t="shared" si="110" ref="V303:V338">Q303/P303*100</f>
        <v>297.6470588235294</v>
      </c>
      <c r="W303" s="137">
        <f aca="true" t="shared" si="111" ref="W303:W338">R303/Q303*100</f>
        <v>171.93675889328063</v>
      </c>
    </row>
    <row r="304" spans="1:23" ht="14.25">
      <c r="A304" s="64" t="s">
        <v>425</v>
      </c>
      <c r="I304" s="1">
        <v>451</v>
      </c>
      <c r="J304" s="24">
        <v>42</v>
      </c>
      <c r="K304" s="24" t="s">
        <v>99</v>
      </c>
      <c r="L304" s="24"/>
      <c r="M304" s="25">
        <f>M307+M308+M309+M322+M332+M333+M334</f>
        <v>0</v>
      </c>
      <c r="N304" s="138">
        <f>N305+N306+N307+N308+N309+N322+N332+N333+N334+N335+N317+N318+N320+N321+N324+N336+N337+N330+N331+N323+N325+N316+N315+N314+N313+N312+N311+N310</f>
        <v>1281729</v>
      </c>
      <c r="O304" s="138">
        <f>O305+O306+O307+O308+O309+O322+O332+O333+O334+O335+O317+O318+O320+O321+O324+O336+O337+O330+O331+O323+O325+O311</f>
        <v>970000</v>
      </c>
      <c r="P304" s="138">
        <f>P305+P306+P307+P308+P309+P322+P332+P333+P334+P335+P317+P318+P320+P321+P324+P336+P337+P330+P331+P323+P325+P311+P319</f>
        <v>170000</v>
      </c>
      <c r="Q304" s="138">
        <f>Q305+Q306+Q307+Q308+Q309+Q322+Q332+Q333+Q334+Q335+Q317+Q318+Q320+Q321+Q324+Q336+Q337+Q330+Q331+Q323+Q325+Q311</f>
        <v>506000</v>
      </c>
      <c r="R304" s="315">
        <f>R305+R306+R307+R308+R309+R322+R332+R333+R334+R335+R317+R318+R320+R321+R324+R336+R337+R330+R331+R323+R325+R311+R326+R327+R328+R329</f>
        <v>870000</v>
      </c>
      <c r="S304" s="420">
        <f>S305+S306+S307+S308+S309+S322+S332+S333+S334+S335+S317+S318+S320+S321+S324+S336+S337+S330+S331+S323+S325+S311+S326+S327+S328+S329</f>
        <v>40650</v>
      </c>
      <c r="T304" s="352">
        <f aca="true" t="shared" si="112" ref="T304:T339">S304/R304</f>
        <v>0.046724137931034485</v>
      </c>
      <c r="U304" s="137">
        <f t="shared" si="109"/>
        <v>17.525773195876287</v>
      </c>
      <c r="V304" s="137">
        <f t="shared" si="110"/>
        <v>297.6470588235294</v>
      </c>
      <c r="W304" s="137">
        <f t="shared" si="111"/>
        <v>171.93675889328063</v>
      </c>
    </row>
    <row r="305" spans="1:23" ht="14.25" hidden="1">
      <c r="A305" s="64" t="s">
        <v>425</v>
      </c>
      <c r="I305" s="1">
        <v>451</v>
      </c>
      <c r="J305" s="24">
        <v>4212</v>
      </c>
      <c r="K305" s="24" t="s">
        <v>510</v>
      </c>
      <c r="L305" s="24"/>
      <c r="M305" s="25"/>
      <c r="N305" s="29">
        <v>0</v>
      </c>
      <c r="O305" s="29">
        <v>30000</v>
      </c>
      <c r="P305" s="29">
        <v>0</v>
      </c>
      <c r="Q305" s="139">
        <v>0</v>
      </c>
      <c r="R305" s="107">
        <v>0</v>
      </c>
      <c r="S305" s="420">
        <v>0</v>
      </c>
      <c r="T305" s="352" t="e">
        <f t="shared" si="112"/>
        <v>#DIV/0!</v>
      </c>
      <c r="U305" s="137"/>
      <c r="V305" s="137"/>
      <c r="W305" s="137"/>
    </row>
    <row r="306" spans="1:23" ht="14.25" hidden="1">
      <c r="A306" s="64" t="s">
        <v>425</v>
      </c>
      <c r="I306" s="1">
        <v>451</v>
      </c>
      <c r="J306" s="24">
        <v>4212</v>
      </c>
      <c r="K306" s="24" t="s">
        <v>384</v>
      </c>
      <c r="L306" s="24"/>
      <c r="M306" s="25"/>
      <c r="N306" s="29">
        <v>0</v>
      </c>
      <c r="O306" s="29">
        <v>0</v>
      </c>
      <c r="P306" s="29">
        <v>0</v>
      </c>
      <c r="Q306" s="139">
        <v>0</v>
      </c>
      <c r="R306" s="107">
        <v>0</v>
      </c>
      <c r="S306" s="420">
        <v>0</v>
      </c>
      <c r="T306" s="352" t="e">
        <f t="shared" si="112"/>
        <v>#DIV/0!</v>
      </c>
      <c r="U306" s="137"/>
      <c r="V306" s="137"/>
      <c r="W306" s="137"/>
    </row>
    <row r="307" spans="1:23" ht="14.25" hidden="1">
      <c r="A307" s="64" t="s">
        <v>425</v>
      </c>
      <c r="E307" s="1">
        <v>4</v>
      </c>
      <c r="G307" s="1">
        <v>6</v>
      </c>
      <c r="I307" s="1">
        <v>451</v>
      </c>
      <c r="J307" s="24">
        <v>4213</v>
      </c>
      <c r="K307" s="24" t="s">
        <v>571</v>
      </c>
      <c r="L307" s="24"/>
      <c r="M307" s="25">
        <v>0</v>
      </c>
      <c r="N307" s="29">
        <v>0</v>
      </c>
      <c r="O307" s="29">
        <v>0</v>
      </c>
      <c r="P307" s="29">
        <v>0</v>
      </c>
      <c r="Q307" s="139">
        <v>0</v>
      </c>
      <c r="R307" s="107">
        <v>0</v>
      </c>
      <c r="S307" s="420"/>
      <c r="T307" s="352" t="e">
        <f t="shared" si="112"/>
        <v>#DIV/0!</v>
      </c>
      <c r="U307" s="137" t="e">
        <f t="shared" si="109"/>
        <v>#DIV/0!</v>
      </c>
      <c r="V307" s="137" t="e">
        <f t="shared" si="110"/>
        <v>#DIV/0!</v>
      </c>
      <c r="W307" s="137" t="e">
        <f t="shared" si="111"/>
        <v>#DIV/0!</v>
      </c>
    </row>
    <row r="308" spans="1:23" ht="14.25" hidden="1">
      <c r="A308" s="64" t="s">
        <v>425</v>
      </c>
      <c r="E308" s="1">
        <v>4</v>
      </c>
      <c r="G308" s="1">
        <v>6</v>
      </c>
      <c r="I308" s="1">
        <v>451</v>
      </c>
      <c r="J308" s="24">
        <v>4213</v>
      </c>
      <c r="K308" s="24" t="s">
        <v>489</v>
      </c>
      <c r="L308" s="24"/>
      <c r="M308" s="25">
        <v>0</v>
      </c>
      <c r="N308" s="29">
        <v>9225</v>
      </c>
      <c r="O308" s="29">
        <v>0</v>
      </c>
      <c r="P308" s="29">
        <v>0</v>
      </c>
      <c r="Q308" s="139">
        <v>0</v>
      </c>
      <c r="R308" s="107">
        <v>0</v>
      </c>
      <c r="S308" s="420">
        <v>0</v>
      </c>
      <c r="T308" s="352" t="e">
        <f t="shared" si="112"/>
        <v>#DIV/0!</v>
      </c>
      <c r="U308" s="137" t="e">
        <f t="shared" si="109"/>
        <v>#DIV/0!</v>
      </c>
      <c r="V308" s="137" t="e">
        <f t="shared" si="110"/>
        <v>#DIV/0!</v>
      </c>
      <c r="W308" s="137" t="e">
        <f t="shared" si="111"/>
        <v>#DIV/0!</v>
      </c>
    </row>
    <row r="309" spans="1:23" ht="14.25" hidden="1">
      <c r="A309" s="64" t="s">
        <v>425</v>
      </c>
      <c r="E309" s="1">
        <v>4</v>
      </c>
      <c r="G309" s="1">
        <v>6</v>
      </c>
      <c r="I309" s="1">
        <v>451</v>
      </c>
      <c r="J309" s="24">
        <v>4213</v>
      </c>
      <c r="K309" s="24" t="s">
        <v>360</v>
      </c>
      <c r="L309" s="24"/>
      <c r="M309" s="25">
        <v>0</v>
      </c>
      <c r="N309" s="29">
        <v>596281</v>
      </c>
      <c r="O309" s="29">
        <v>0</v>
      </c>
      <c r="P309" s="29">
        <v>0</v>
      </c>
      <c r="Q309" s="139">
        <v>0</v>
      </c>
      <c r="R309" s="107">
        <v>0</v>
      </c>
      <c r="S309" s="420">
        <v>0</v>
      </c>
      <c r="T309" s="352" t="e">
        <f t="shared" si="112"/>
        <v>#DIV/0!</v>
      </c>
      <c r="U309" s="137" t="e">
        <f t="shared" si="109"/>
        <v>#DIV/0!</v>
      </c>
      <c r="V309" s="137" t="e">
        <f t="shared" si="110"/>
        <v>#DIV/0!</v>
      </c>
      <c r="W309" s="137" t="e">
        <f t="shared" si="111"/>
        <v>#DIV/0!</v>
      </c>
    </row>
    <row r="310" spans="1:23" ht="14.25" hidden="1">
      <c r="A310" s="64" t="s">
        <v>425</v>
      </c>
      <c r="C310" s="1">
        <v>2</v>
      </c>
      <c r="I310" s="1">
        <v>451</v>
      </c>
      <c r="J310" s="24">
        <v>4213</v>
      </c>
      <c r="K310" s="24" t="s">
        <v>490</v>
      </c>
      <c r="L310" s="24"/>
      <c r="M310" s="25"/>
      <c r="N310" s="29">
        <v>30777</v>
      </c>
      <c r="O310" s="29">
        <v>0</v>
      </c>
      <c r="P310" s="29">
        <v>0</v>
      </c>
      <c r="Q310" s="139">
        <v>0</v>
      </c>
      <c r="R310" s="107">
        <v>0</v>
      </c>
      <c r="S310" s="420">
        <v>0</v>
      </c>
      <c r="T310" s="352" t="e">
        <f t="shared" si="112"/>
        <v>#DIV/0!</v>
      </c>
      <c r="U310" s="137" t="e">
        <f t="shared" si="109"/>
        <v>#DIV/0!</v>
      </c>
      <c r="V310" s="137" t="e">
        <f t="shared" si="110"/>
        <v>#DIV/0!</v>
      </c>
      <c r="W310" s="137" t="e">
        <f t="shared" si="111"/>
        <v>#DIV/0!</v>
      </c>
    </row>
    <row r="311" spans="1:27" ht="14.25">
      <c r="A311" s="64" t="s">
        <v>425</v>
      </c>
      <c r="C311" s="1">
        <v>2</v>
      </c>
      <c r="I311" s="1">
        <v>451</v>
      </c>
      <c r="J311" s="24">
        <v>4213</v>
      </c>
      <c r="K311" s="24" t="s">
        <v>543</v>
      </c>
      <c r="L311" s="24"/>
      <c r="M311" s="25"/>
      <c r="N311" s="29">
        <v>0</v>
      </c>
      <c r="O311" s="29">
        <v>275000</v>
      </c>
      <c r="P311" s="29">
        <v>0</v>
      </c>
      <c r="Q311" s="139">
        <v>0</v>
      </c>
      <c r="R311" s="107">
        <v>200000</v>
      </c>
      <c r="S311" s="420">
        <v>0</v>
      </c>
      <c r="T311" s="352">
        <f t="shared" si="112"/>
        <v>0</v>
      </c>
      <c r="U311" s="137">
        <f t="shared" si="109"/>
        <v>0</v>
      </c>
      <c r="V311" s="137" t="e">
        <f t="shared" si="110"/>
        <v>#DIV/0!</v>
      </c>
      <c r="W311" s="137" t="e">
        <f t="shared" si="111"/>
        <v>#DIV/0!</v>
      </c>
      <c r="X311" s="464" t="s">
        <v>634</v>
      </c>
      <c r="Y311" s="100"/>
      <c r="Z311" s="100"/>
      <c r="AA311" s="462" t="s">
        <v>632</v>
      </c>
    </row>
    <row r="312" spans="1:23" ht="14.25" hidden="1">
      <c r="A312" s="64" t="s">
        <v>425</v>
      </c>
      <c r="C312" s="1">
        <v>2</v>
      </c>
      <c r="E312" s="1">
        <v>4</v>
      </c>
      <c r="I312" s="1">
        <v>451</v>
      </c>
      <c r="J312" s="24">
        <v>4213</v>
      </c>
      <c r="K312" s="24" t="s">
        <v>491</v>
      </c>
      <c r="L312" s="24"/>
      <c r="M312" s="25"/>
      <c r="N312" s="29">
        <v>254378</v>
      </c>
      <c r="O312" s="29">
        <v>0</v>
      </c>
      <c r="P312" s="29">
        <v>0</v>
      </c>
      <c r="Q312" s="139">
        <v>0</v>
      </c>
      <c r="R312" s="107">
        <v>0</v>
      </c>
      <c r="S312" s="420">
        <v>0</v>
      </c>
      <c r="T312" s="352" t="e">
        <f t="shared" si="112"/>
        <v>#DIV/0!</v>
      </c>
      <c r="U312" s="137" t="e">
        <f t="shared" si="109"/>
        <v>#DIV/0!</v>
      </c>
      <c r="V312" s="137" t="e">
        <f t="shared" si="110"/>
        <v>#DIV/0!</v>
      </c>
      <c r="W312" s="137" t="e">
        <f t="shared" si="111"/>
        <v>#DIV/0!</v>
      </c>
    </row>
    <row r="313" spans="1:23" ht="14.25" hidden="1">
      <c r="A313" s="64" t="s">
        <v>425</v>
      </c>
      <c r="C313" s="1">
        <v>2</v>
      </c>
      <c r="E313" s="1">
        <v>4</v>
      </c>
      <c r="I313" s="1">
        <v>451</v>
      </c>
      <c r="J313" s="24">
        <v>4213</v>
      </c>
      <c r="K313" s="24" t="s">
        <v>495</v>
      </c>
      <c r="L313" s="24"/>
      <c r="M313" s="25"/>
      <c r="N313" s="29">
        <v>5088</v>
      </c>
      <c r="O313" s="29">
        <v>0</v>
      </c>
      <c r="P313" s="29">
        <v>0</v>
      </c>
      <c r="Q313" s="139">
        <v>0</v>
      </c>
      <c r="R313" s="107">
        <v>0</v>
      </c>
      <c r="S313" s="420">
        <v>0</v>
      </c>
      <c r="T313" s="352" t="e">
        <f t="shared" si="112"/>
        <v>#DIV/0!</v>
      </c>
      <c r="U313" s="137" t="e">
        <f t="shared" si="109"/>
        <v>#DIV/0!</v>
      </c>
      <c r="V313" s="137" t="e">
        <f t="shared" si="110"/>
        <v>#DIV/0!</v>
      </c>
      <c r="W313" s="137" t="e">
        <f t="shared" si="111"/>
        <v>#DIV/0!</v>
      </c>
    </row>
    <row r="314" spans="1:23" ht="14.25" hidden="1">
      <c r="A314" s="64" t="s">
        <v>425</v>
      </c>
      <c r="C314" s="1">
        <v>2</v>
      </c>
      <c r="E314" s="1">
        <v>4</v>
      </c>
      <c r="I314" s="1">
        <v>451</v>
      </c>
      <c r="J314" s="24">
        <v>4213</v>
      </c>
      <c r="K314" s="24" t="s">
        <v>492</v>
      </c>
      <c r="L314" s="24"/>
      <c r="M314" s="25"/>
      <c r="N314" s="29">
        <v>100000</v>
      </c>
      <c r="O314" s="29">
        <v>0</v>
      </c>
      <c r="P314" s="29">
        <v>0</v>
      </c>
      <c r="Q314" s="139">
        <v>0</v>
      </c>
      <c r="R314" s="107">
        <v>0</v>
      </c>
      <c r="S314" s="420">
        <v>0</v>
      </c>
      <c r="T314" s="352" t="e">
        <f t="shared" si="112"/>
        <v>#DIV/0!</v>
      </c>
      <c r="U314" s="137" t="e">
        <f t="shared" si="109"/>
        <v>#DIV/0!</v>
      </c>
      <c r="V314" s="137" t="e">
        <f t="shared" si="110"/>
        <v>#DIV/0!</v>
      </c>
      <c r="W314" s="137" t="e">
        <f t="shared" si="111"/>
        <v>#DIV/0!</v>
      </c>
    </row>
    <row r="315" spans="1:23" ht="14.25" hidden="1">
      <c r="A315" s="64" t="s">
        <v>425</v>
      </c>
      <c r="C315" s="1">
        <v>2</v>
      </c>
      <c r="E315" s="1">
        <v>4</v>
      </c>
      <c r="I315" s="1">
        <v>451</v>
      </c>
      <c r="J315" s="24">
        <v>4213</v>
      </c>
      <c r="K315" s="24" t="s">
        <v>493</v>
      </c>
      <c r="L315" s="24"/>
      <c r="M315" s="25"/>
      <c r="N315" s="29">
        <v>270600</v>
      </c>
      <c r="O315" s="29">
        <v>0</v>
      </c>
      <c r="P315" s="29">
        <v>0</v>
      </c>
      <c r="Q315" s="139">
        <v>0</v>
      </c>
      <c r="R315" s="107">
        <v>0</v>
      </c>
      <c r="S315" s="420">
        <v>0</v>
      </c>
      <c r="T315" s="352" t="e">
        <f t="shared" si="112"/>
        <v>#DIV/0!</v>
      </c>
      <c r="U315" s="137" t="e">
        <f t="shared" si="109"/>
        <v>#DIV/0!</v>
      </c>
      <c r="V315" s="137" t="e">
        <f t="shared" si="110"/>
        <v>#DIV/0!</v>
      </c>
      <c r="W315" s="137" t="e">
        <f t="shared" si="111"/>
        <v>#DIV/0!</v>
      </c>
    </row>
    <row r="316" spans="1:23" ht="14.25" hidden="1">
      <c r="A316" s="64" t="s">
        <v>425</v>
      </c>
      <c r="C316" s="1">
        <v>2</v>
      </c>
      <c r="E316" s="1">
        <v>4</v>
      </c>
      <c r="I316" s="1">
        <v>451</v>
      </c>
      <c r="J316" s="24">
        <v>4213</v>
      </c>
      <c r="K316" s="24" t="s">
        <v>494</v>
      </c>
      <c r="L316" s="24"/>
      <c r="M316" s="25"/>
      <c r="N316" s="29">
        <v>8732</v>
      </c>
      <c r="O316" s="29">
        <v>0</v>
      </c>
      <c r="P316" s="29">
        <v>0</v>
      </c>
      <c r="Q316" s="139">
        <v>0</v>
      </c>
      <c r="R316" s="107">
        <v>0</v>
      </c>
      <c r="S316" s="420">
        <v>0</v>
      </c>
      <c r="T316" s="352" t="e">
        <f t="shared" si="112"/>
        <v>#DIV/0!</v>
      </c>
      <c r="U316" s="137" t="e">
        <f t="shared" si="109"/>
        <v>#DIV/0!</v>
      </c>
      <c r="V316" s="137" t="e">
        <f t="shared" si="110"/>
        <v>#DIV/0!</v>
      </c>
      <c r="W316" s="137" t="e">
        <f t="shared" si="111"/>
        <v>#DIV/0!</v>
      </c>
    </row>
    <row r="317" spans="1:23" ht="14.25" hidden="1">
      <c r="A317" s="64" t="s">
        <v>425</v>
      </c>
      <c r="I317" s="1">
        <v>451</v>
      </c>
      <c r="J317" s="24">
        <v>4213</v>
      </c>
      <c r="K317" s="31" t="s">
        <v>572</v>
      </c>
      <c r="L317" s="30"/>
      <c r="M317" s="25"/>
      <c r="N317" s="29">
        <v>0</v>
      </c>
      <c r="O317" s="29">
        <v>0</v>
      </c>
      <c r="P317" s="29">
        <v>0</v>
      </c>
      <c r="Q317" s="139">
        <v>0</v>
      </c>
      <c r="R317" s="107">
        <v>0</v>
      </c>
      <c r="S317" s="420"/>
      <c r="T317" s="352" t="e">
        <f t="shared" si="112"/>
        <v>#DIV/0!</v>
      </c>
      <c r="U317" s="137" t="e">
        <f t="shared" si="109"/>
        <v>#DIV/0!</v>
      </c>
      <c r="V317" s="137" t="e">
        <f t="shared" si="110"/>
        <v>#DIV/0!</v>
      </c>
      <c r="W317" s="137" t="e">
        <f t="shared" si="111"/>
        <v>#DIV/0!</v>
      </c>
    </row>
    <row r="318" spans="1:23" ht="14.25" hidden="1">
      <c r="A318" s="64" t="s">
        <v>425</v>
      </c>
      <c r="I318" s="1">
        <v>451</v>
      </c>
      <c r="J318" s="24">
        <v>4213</v>
      </c>
      <c r="K318" s="31" t="s">
        <v>593</v>
      </c>
      <c r="L318" s="30"/>
      <c r="M318" s="25"/>
      <c r="N318" s="29">
        <v>0</v>
      </c>
      <c r="O318" s="29">
        <v>0</v>
      </c>
      <c r="P318" s="29">
        <v>80000</v>
      </c>
      <c r="Q318" s="139">
        <v>0</v>
      </c>
      <c r="R318" s="107">
        <v>0</v>
      </c>
      <c r="S318" s="420">
        <v>0</v>
      </c>
      <c r="T318" s="352" t="e">
        <f t="shared" si="112"/>
        <v>#DIV/0!</v>
      </c>
      <c r="U318" s="137" t="e">
        <f t="shared" si="109"/>
        <v>#DIV/0!</v>
      </c>
      <c r="V318" s="137">
        <f t="shared" si="110"/>
        <v>0</v>
      </c>
      <c r="W318" s="137" t="e">
        <f t="shared" si="111"/>
        <v>#DIV/0!</v>
      </c>
    </row>
    <row r="319" spans="1:23" ht="14.25" hidden="1">
      <c r="A319" s="64" t="s">
        <v>425</v>
      </c>
      <c r="J319" s="24">
        <v>4213</v>
      </c>
      <c r="K319" s="31" t="s">
        <v>594</v>
      </c>
      <c r="L319" s="30"/>
      <c r="M319" s="25"/>
      <c r="N319" s="29">
        <v>0</v>
      </c>
      <c r="O319" s="29">
        <v>0</v>
      </c>
      <c r="P319" s="29">
        <v>5000</v>
      </c>
      <c r="Q319" s="139">
        <v>0</v>
      </c>
      <c r="R319" s="107">
        <v>0</v>
      </c>
      <c r="S319" s="420">
        <v>0</v>
      </c>
      <c r="T319" s="352" t="e">
        <f t="shared" si="112"/>
        <v>#DIV/0!</v>
      </c>
      <c r="U319" s="137" t="e">
        <f t="shared" si="109"/>
        <v>#DIV/0!</v>
      </c>
      <c r="V319" s="137">
        <f t="shared" si="110"/>
        <v>0</v>
      </c>
      <c r="W319" s="137" t="e">
        <f t="shared" si="111"/>
        <v>#DIV/0!</v>
      </c>
    </row>
    <row r="320" spans="1:24" ht="14.25">
      <c r="A320" s="64" t="s">
        <v>425</v>
      </c>
      <c r="C320" s="1">
        <v>2</v>
      </c>
      <c r="E320" s="1">
        <v>4</v>
      </c>
      <c r="I320" s="1">
        <v>451</v>
      </c>
      <c r="J320" s="24">
        <v>4213</v>
      </c>
      <c r="K320" s="31" t="s">
        <v>615</v>
      </c>
      <c r="L320" s="30"/>
      <c r="M320" s="25"/>
      <c r="N320" s="29">
        <v>0</v>
      </c>
      <c r="O320" s="29">
        <v>250000</v>
      </c>
      <c r="P320" s="29">
        <v>70000</v>
      </c>
      <c r="Q320" s="139">
        <v>0</v>
      </c>
      <c r="R320" s="107">
        <v>0</v>
      </c>
      <c r="S320" s="420">
        <v>6300</v>
      </c>
      <c r="T320" s="352" t="e">
        <f t="shared" si="112"/>
        <v>#DIV/0!</v>
      </c>
      <c r="U320" s="137">
        <f t="shared" si="109"/>
        <v>28.000000000000004</v>
      </c>
      <c r="V320" s="137">
        <f t="shared" si="110"/>
        <v>0</v>
      </c>
      <c r="W320" s="137"/>
      <c r="X320" s="322">
        <v>6300</v>
      </c>
    </row>
    <row r="321" spans="1:23" ht="14.25">
      <c r="A321" s="64" t="s">
        <v>425</v>
      </c>
      <c r="C321" s="1">
        <v>2</v>
      </c>
      <c r="E321" s="1">
        <v>4</v>
      </c>
      <c r="I321" s="1">
        <v>451</v>
      </c>
      <c r="J321" s="24">
        <v>4213</v>
      </c>
      <c r="K321" s="31" t="s">
        <v>508</v>
      </c>
      <c r="L321" s="30"/>
      <c r="M321" s="25"/>
      <c r="N321" s="29">
        <v>0</v>
      </c>
      <c r="O321" s="29">
        <v>15000</v>
      </c>
      <c r="P321" s="29">
        <v>15000</v>
      </c>
      <c r="Q321" s="139">
        <v>0</v>
      </c>
      <c r="R321" s="107">
        <v>20000</v>
      </c>
      <c r="S321" s="420">
        <v>0</v>
      </c>
      <c r="T321" s="352">
        <f t="shared" si="112"/>
        <v>0</v>
      </c>
      <c r="U321" s="137">
        <f t="shared" si="109"/>
        <v>100</v>
      </c>
      <c r="V321" s="137">
        <f t="shared" si="110"/>
        <v>0</v>
      </c>
      <c r="W321" s="137"/>
    </row>
    <row r="322" spans="1:23" ht="14.25" hidden="1">
      <c r="A322" s="64" t="s">
        <v>425</v>
      </c>
      <c r="E322" s="1">
        <v>4</v>
      </c>
      <c r="G322" s="1">
        <v>6</v>
      </c>
      <c r="I322" s="1">
        <v>451</v>
      </c>
      <c r="J322" s="24">
        <v>4213</v>
      </c>
      <c r="K322" s="24" t="s">
        <v>518</v>
      </c>
      <c r="L322" s="24"/>
      <c r="M322" s="25">
        <v>0</v>
      </c>
      <c r="N322" s="29">
        <v>0</v>
      </c>
      <c r="O322" s="29">
        <v>0</v>
      </c>
      <c r="P322" s="29">
        <v>0</v>
      </c>
      <c r="Q322" s="139">
        <v>100000</v>
      </c>
      <c r="R322" s="107">
        <v>0</v>
      </c>
      <c r="S322" s="420"/>
      <c r="T322" s="340" t="e">
        <f t="shared" si="112"/>
        <v>#DIV/0!</v>
      </c>
      <c r="U322" s="137" t="e">
        <f t="shared" si="109"/>
        <v>#DIV/0!</v>
      </c>
      <c r="V322" s="137" t="e">
        <f t="shared" si="110"/>
        <v>#DIV/0!</v>
      </c>
      <c r="W322" s="137">
        <f t="shared" si="111"/>
        <v>0</v>
      </c>
    </row>
    <row r="323" spans="1:23" ht="14.25" hidden="1">
      <c r="A323" s="64" t="s">
        <v>425</v>
      </c>
      <c r="C323" s="1">
        <v>2</v>
      </c>
      <c r="E323" s="1">
        <v>4</v>
      </c>
      <c r="I323" s="1">
        <v>451</v>
      </c>
      <c r="J323" s="24">
        <v>4213</v>
      </c>
      <c r="K323" s="24" t="s">
        <v>519</v>
      </c>
      <c r="L323" s="24"/>
      <c r="M323" s="25"/>
      <c r="N323" s="29">
        <v>0</v>
      </c>
      <c r="O323" s="29">
        <v>0</v>
      </c>
      <c r="P323" s="29">
        <v>0</v>
      </c>
      <c r="Q323" s="139">
        <v>0</v>
      </c>
      <c r="R323" s="107">
        <v>0</v>
      </c>
      <c r="S323" s="420"/>
      <c r="T323" s="340" t="e">
        <f t="shared" si="112"/>
        <v>#DIV/0!</v>
      </c>
      <c r="U323" s="137" t="e">
        <f t="shared" si="109"/>
        <v>#DIV/0!</v>
      </c>
      <c r="V323" s="137" t="e">
        <f t="shared" si="110"/>
        <v>#DIV/0!</v>
      </c>
      <c r="W323" s="137"/>
    </row>
    <row r="324" spans="1:23" ht="14.25" hidden="1">
      <c r="A324" s="64" t="s">
        <v>425</v>
      </c>
      <c r="C324" s="1">
        <v>2</v>
      </c>
      <c r="E324" s="1">
        <v>4</v>
      </c>
      <c r="I324" s="1">
        <v>451</v>
      </c>
      <c r="J324" s="24">
        <v>4213</v>
      </c>
      <c r="K324" s="24" t="s">
        <v>383</v>
      </c>
      <c r="L324" s="24"/>
      <c r="M324" s="25"/>
      <c r="N324" s="29">
        <v>0</v>
      </c>
      <c r="O324" s="29">
        <v>400000</v>
      </c>
      <c r="P324" s="29">
        <v>0</v>
      </c>
      <c r="Q324" s="139">
        <v>0</v>
      </c>
      <c r="R324" s="107">
        <v>0</v>
      </c>
      <c r="S324" s="420"/>
      <c r="T324" s="340" t="e">
        <f t="shared" si="112"/>
        <v>#DIV/0!</v>
      </c>
      <c r="U324" s="137">
        <f t="shared" si="109"/>
        <v>0</v>
      </c>
      <c r="V324" s="137" t="e">
        <f t="shared" si="110"/>
        <v>#DIV/0!</v>
      </c>
      <c r="W324" s="137" t="e">
        <f t="shared" si="111"/>
        <v>#DIV/0!</v>
      </c>
    </row>
    <row r="325" spans="1:23" ht="14.25" hidden="1">
      <c r="A325" s="64" t="s">
        <v>425</v>
      </c>
      <c r="C325" s="1">
        <v>2</v>
      </c>
      <c r="E325" s="1">
        <v>4</v>
      </c>
      <c r="I325" s="1">
        <v>451</v>
      </c>
      <c r="J325" s="24">
        <v>4213</v>
      </c>
      <c r="K325" s="24" t="s">
        <v>524</v>
      </c>
      <c r="L325" s="24"/>
      <c r="M325" s="25"/>
      <c r="N325" s="29">
        <v>0</v>
      </c>
      <c r="O325" s="29">
        <v>0</v>
      </c>
      <c r="P325" s="29">
        <v>0</v>
      </c>
      <c r="Q325" s="139">
        <v>86000</v>
      </c>
      <c r="R325" s="107">
        <v>0</v>
      </c>
      <c r="S325" s="420"/>
      <c r="T325" s="340" t="e">
        <f t="shared" si="112"/>
        <v>#DIV/0!</v>
      </c>
      <c r="U325" s="137" t="e">
        <f t="shared" si="109"/>
        <v>#DIV/0!</v>
      </c>
      <c r="V325" s="137" t="e">
        <f t="shared" si="110"/>
        <v>#DIV/0!</v>
      </c>
      <c r="W325" s="137"/>
    </row>
    <row r="326" spans="1:23" ht="14.25">
      <c r="A326" s="64" t="s">
        <v>425</v>
      </c>
      <c r="J326" s="24">
        <v>4213</v>
      </c>
      <c r="K326" s="24" t="s">
        <v>530</v>
      </c>
      <c r="L326" s="24"/>
      <c r="M326" s="25"/>
      <c r="N326" s="29">
        <v>0</v>
      </c>
      <c r="O326" s="29">
        <v>0</v>
      </c>
      <c r="P326" s="29">
        <v>0</v>
      </c>
      <c r="Q326" s="139">
        <v>0</v>
      </c>
      <c r="R326" s="107">
        <v>250000</v>
      </c>
      <c r="S326" s="420">
        <v>34350</v>
      </c>
      <c r="T326" s="340">
        <f t="shared" si="112"/>
        <v>0.1374</v>
      </c>
      <c r="U326" s="137" t="e">
        <f t="shared" si="109"/>
        <v>#DIV/0!</v>
      </c>
      <c r="V326" s="137" t="e">
        <f t="shared" si="110"/>
        <v>#DIV/0!</v>
      </c>
      <c r="W326" s="137"/>
    </row>
    <row r="327" spans="1:23" ht="14.25">
      <c r="A327" s="64" t="s">
        <v>425</v>
      </c>
      <c r="J327" s="24">
        <v>4213</v>
      </c>
      <c r="K327" s="24" t="s">
        <v>531</v>
      </c>
      <c r="L327" s="24"/>
      <c r="M327" s="25"/>
      <c r="N327" s="29">
        <v>0</v>
      </c>
      <c r="O327" s="29">
        <v>0</v>
      </c>
      <c r="P327" s="29">
        <v>0</v>
      </c>
      <c r="Q327" s="139">
        <v>0</v>
      </c>
      <c r="R327" s="107">
        <v>250000</v>
      </c>
      <c r="S327" s="420">
        <v>0</v>
      </c>
      <c r="T327" s="340">
        <f t="shared" si="112"/>
        <v>0</v>
      </c>
      <c r="U327" s="137" t="e">
        <f t="shared" si="109"/>
        <v>#DIV/0!</v>
      </c>
      <c r="V327" s="137" t="e">
        <f t="shared" si="110"/>
        <v>#DIV/0!</v>
      </c>
      <c r="W327" s="137"/>
    </row>
    <row r="328" spans="1:23" ht="14.25" hidden="1">
      <c r="A328" s="64" t="s">
        <v>425</v>
      </c>
      <c r="J328" s="24">
        <v>4213</v>
      </c>
      <c r="K328" s="24" t="s">
        <v>533</v>
      </c>
      <c r="L328" s="24"/>
      <c r="M328" s="25"/>
      <c r="N328" s="29">
        <v>0</v>
      </c>
      <c r="O328" s="29">
        <v>0</v>
      </c>
      <c r="P328" s="29">
        <v>0</v>
      </c>
      <c r="Q328" s="139">
        <v>0</v>
      </c>
      <c r="R328" s="107">
        <v>0</v>
      </c>
      <c r="S328" s="420"/>
      <c r="T328" s="340" t="e">
        <f t="shared" si="112"/>
        <v>#DIV/0!</v>
      </c>
      <c r="U328" s="137" t="e">
        <f t="shared" si="109"/>
        <v>#DIV/0!</v>
      </c>
      <c r="V328" s="137" t="e">
        <f t="shared" si="110"/>
        <v>#DIV/0!</v>
      </c>
      <c r="W328" s="137"/>
    </row>
    <row r="329" spans="1:36" ht="15" thickBot="1">
      <c r="A329" s="64" t="s">
        <v>425</v>
      </c>
      <c r="J329" s="24">
        <v>4213</v>
      </c>
      <c r="K329" s="24" t="s">
        <v>544</v>
      </c>
      <c r="L329" s="24"/>
      <c r="M329" s="25"/>
      <c r="N329" s="29">
        <v>0</v>
      </c>
      <c r="O329" s="29">
        <v>0</v>
      </c>
      <c r="P329" s="29">
        <v>0</v>
      </c>
      <c r="Q329" s="139">
        <v>0</v>
      </c>
      <c r="R329" s="107">
        <v>150000</v>
      </c>
      <c r="S329" s="420">
        <v>0</v>
      </c>
      <c r="T329" s="340">
        <f t="shared" si="112"/>
        <v>0</v>
      </c>
      <c r="U329" s="137" t="e">
        <f t="shared" si="109"/>
        <v>#DIV/0!</v>
      </c>
      <c r="V329" s="137" t="e">
        <f t="shared" si="110"/>
        <v>#DIV/0!</v>
      </c>
      <c r="W329" s="137"/>
      <c r="X329" s="459" t="s">
        <v>635</v>
      </c>
      <c r="Y329" s="461"/>
      <c r="Z329" s="461"/>
      <c r="AA329" s="461"/>
      <c r="AB329" s="461"/>
      <c r="AC329" s="461"/>
      <c r="AD329" s="461"/>
      <c r="AE329" s="461"/>
      <c r="AF329" s="461"/>
      <c r="AG329" s="461"/>
      <c r="AH329" s="477" t="s">
        <v>662</v>
      </c>
      <c r="AI329" s="468"/>
      <c r="AJ329" s="468"/>
    </row>
    <row r="330" spans="1:23" ht="14.25" hidden="1">
      <c r="A330" s="64" t="s">
        <v>425</v>
      </c>
      <c r="C330" s="1">
        <v>2</v>
      </c>
      <c r="E330" s="1">
        <v>4</v>
      </c>
      <c r="I330" s="1">
        <v>451</v>
      </c>
      <c r="J330" s="24">
        <v>4213</v>
      </c>
      <c r="K330" s="24" t="s">
        <v>516</v>
      </c>
      <c r="L330" s="24"/>
      <c r="M330" s="25"/>
      <c r="N330" s="29">
        <v>0</v>
      </c>
      <c r="O330" s="29">
        <v>0</v>
      </c>
      <c r="P330" s="29">
        <v>0</v>
      </c>
      <c r="Q330" s="139">
        <v>300000</v>
      </c>
      <c r="R330" s="107">
        <v>0</v>
      </c>
      <c r="S330" s="420"/>
      <c r="T330" s="340" t="e">
        <f t="shared" si="112"/>
        <v>#DIV/0!</v>
      </c>
      <c r="U330" s="137" t="e">
        <f t="shared" si="109"/>
        <v>#DIV/0!</v>
      </c>
      <c r="V330" s="137" t="e">
        <f t="shared" si="110"/>
        <v>#DIV/0!</v>
      </c>
      <c r="W330" s="137"/>
    </row>
    <row r="331" spans="1:23" ht="14.25" hidden="1">
      <c r="A331" s="64" t="s">
        <v>425</v>
      </c>
      <c r="C331" s="1">
        <v>2</v>
      </c>
      <c r="E331" s="1">
        <v>4</v>
      </c>
      <c r="I331" s="1">
        <v>451</v>
      </c>
      <c r="J331" s="24">
        <v>4213</v>
      </c>
      <c r="K331" s="24" t="s">
        <v>517</v>
      </c>
      <c r="L331" s="24"/>
      <c r="M331" s="25"/>
      <c r="N331" s="29">
        <v>0</v>
      </c>
      <c r="O331" s="29">
        <v>0</v>
      </c>
      <c r="P331" s="29">
        <v>0</v>
      </c>
      <c r="Q331" s="139">
        <v>0</v>
      </c>
      <c r="R331" s="107">
        <v>0</v>
      </c>
      <c r="S331" s="420"/>
      <c r="T331" s="340" t="e">
        <f t="shared" si="112"/>
        <v>#DIV/0!</v>
      </c>
      <c r="U331" s="137" t="e">
        <f t="shared" si="109"/>
        <v>#DIV/0!</v>
      </c>
      <c r="V331" s="137" t="e">
        <f t="shared" si="110"/>
        <v>#DIV/0!</v>
      </c>
      <c r="W331" s="137"/>
    </row>
    <row r="332" spans="1:23" ht="14.25" hidden="1">
      <c r="A332" s="64" t="s">
        <v>425</v>
      </c>
      <c r="E332" s="1">
        <v>4</v>
      </c>
      <c r="G332" s="1">
        <v>6</v>
      </c>
      <c r="I332" s="1">
        <v>451</v>
      </c>
      <c r="J332" s="24">
        <v>4213</v>
      </c>
      <c r="K332" s="24" t="s">
        <v>352</v>
      </c>
      <c r="L332" s="24"/>
      <c r="M332" s="25">
        <v>0</v>
      </c>
      <c r="N332" s="29">
        <v>0</v>
      </c>
      <c r="O332" s="29">
        <v>0</v>
      </c>
      <c r="P332" s="29">
        <v>0</v>
      </c>
      <c r="Q332" s="139">
        <v>0</v>
      </c>
      <c r="R332" s="107">
        <v>0</v>
      </c>
      <c r="S332" s="420"/>
      <c r="T332" s="340" t="e">
        <f t="shared" si="112"/>
        <v>#DIV/0!</v>
      </c>
      <c r="U332" s="137" t="e">
        <f t="shared" si="109"/>
        <v>#DIV/0!</v>
      </c>
      <c r="V332" s="137" t="e">
        <f t="shared" si="110"/>
        <v>#DIV/0!</v>
      </c>
      <c r="W332" s="137" t="e">
        <f t="shared" si="111"/>
        <v>#DIV/0!</v>
      </c>
    </row>
    <row r="333" spans="1:23" ht="14.25" hidden="1">
      <c r="A333" s="64" t="s">
        <v>425</v>
      </c>
      <c r="E333" s="1">
        <v>4</v>
      </c>
      <c r="G333" s="1">
        <v>6</v>
      </c>
      <c r="I333" s="1">
        <v>451</v>
      </c>
      <c r="J333" s="24">
        <v>4213</v>
      </c>
      <c r="K333" s="24" t="s">
        <v>305</v>
      </c>
      <c r="L333" s="24"/>
      <c r="M333" s="25">
        <v>0</v>
      </c>
      <c r="N333" s="29">
        <v>0</v>
      </c>
      <c r="O333" s="29">
        <v>0</v>
      </c>
      <c r="P333" s="29">
        <v>0</v>
      </c>
      <c r="Q333" s="139">
        <v>0</v>
      </c>
      <c r="R333" s="107">
        <v>0</v>
      </c>
      <c r="S333" s="420"/>
      <c r="T333" s="340" t="e">
        <f t="shared" si="112"/>
        <v>#DIV/0!</v>
      </c>
      <c r="U333" s="137" t="e">
        <f t="shared" si="109"/>
        <v>#DIV/0!</v>
      </c>
      <c r="V333" s="137" t="e">
        <f t="shared" si="110"/>
        <v>#DIV/0!</v>
      </c>
      <c r="W333" s="137" t="e">
        <f t="shared" si="111"/>
        <v>#DIV/0!</v>
      </c>
    </row>
    <row r="334" spans="1:23" ht="14.25" hidden="1">
      <c r="A334" s="64" t="s">
        <v>425</v>
      </c>
      <c r="E334" s="1">
        <v>4</v>
      </c>
      <c r="G334" s="1">
        <v>6</v>
      </c>
      <c r="I334" s="1">
        <v>451</v>
      </c>
      <c r="J334" s="24">
        <v>4213</v>
      </c>
      <c r="K334" s="24" t="s">
        <v>384</v>
      </c>
      <c r="L334" s="24"/>
      <c r="M334" s="25">
        <v>0</v>
      </c>
      <c r="N334" s="29">
        <v>0</v>
      </c>
      <c r="O334" s="29">
        <v>0</v>
      </c>
      <c r="P334" s="29">
        <v>0</v>
      </c>
      <c r="Q334" s="139">
        <v>0</v>
      </c>
      <c r="R334" s="107">
        <v>0</v>
      </c>
      <c r="S334" s="420"/>
      <c r="T334" s="340" t="e">
        <f t="shared" si="112"/>
        <v>#DIV/0!</v>
      </c>
      <c r="U334" s="137" t="e">
        <f t="shared" si="109"/>
        <v>#DIV/0!</v>
      </c>
      <c r="V334" s="137" t="e">
        <f t="shared" si="110"/>
        <v>#DIV/0!</v>
      </c>
      <c r="W334" s="137" t="e">
        <f t="shared" si="111"/>
        <v>#DIV/0!</v>
      </c>
    </row>
    <row r="335" spans="1:23" ht="14.25" hidden="1">
      <c r="A335" s="64" t="s">
        <v>425</v>
      </c>
      <c r="C335" s="1">
        <v>2</v>
      </c>
      <c r="I335" s="1">
        <v>451</v>
      </c>
      <c r="J335" s="24">
        <v>4213</v>
      </c>
      <c r="K335" s="24" t="s">
        <v>426</v>
      </c>
      <c r="L335" s="24"/>
      <c r="M335" s="25"/>
      <c r="N335" s="29">
        <v>6648</v>
      </c>
      <c r="O335" s="29">
        <v>0</v>
      </c>
      <c r="P335" s="29">
        <v>0</v>
      </c>
      <c r="Q335" s="139">
        <v>0</v>
      </c>
      <c r="R335" s="107">
        <v>0</v>
      </c>
      <c r="S335" s="420"/>
      <c r="T335" s="340" t="e">
        <f t="shared" si="112"/>
        <v>#DIV/0!</v>
      </c>
      <c r="U335" s="137" t="e">
        <f t="shared" si="109"/>
        <v>#DIV/0!</v>
      </c>
      <c r="V335" s="137" t="e">
        <f t="shared" si="110"/>
        <v>#DIV/0!</v>
      </c>
      <c r="W335" s="137" t="e">
        <f t="shared" si="111"/>
        <v>#DIV/0!</v>
      </c>
    </row>
    <row r="336" spans="1:23" ht="14.25" hidden="1">
      <c r="A336" s="64"/>
      <c r="J336" s="24">
        <v>4221</v>
      </c>
      <c r="K336" s="24" t="s">
        <v>512</v>
      </c>
      <c r="L336" s="24"/>
      <c r="M336" s="25"/>
      <c r="N336" s="29">
        <v>0</v>
      </c>
      <c r="O336" s="29">
        <v>0</v>
      </c>
      <c r="P336" s="29">
        <v>0</v>
      </c>
      <c r="Q336" s="139">
        <v>0</v>
      </c>
      <c r="R336" s="107">
        <v>0</v>
      </c>
      <c r="S336" s="420"/>
      <c r="T336" s="352" t="e">
        <f t="shared" si="112"/>
        <v>#DIV/0!</v>
      </c>
      <c r="U336" s="137" t="e">
        <f t="shared" si="109"/>
        <v>#DIV/0!</v>
      </c>
      <c r="V336" s="137" t="e">
        <f t="shared" si="110"/>
        <v>#DIV/0!</v>
      </c>
      <c r="W336" s="137" t="e">
        <f t="shared" si="111"/>
        <v>#DIV/0!</v>
      </c>
    </row>
    <row r="337" spans="1:23" ht="14.25" hidden="1">
      <c r="A337" s="64" t="s">
        <v>425</v>
      </c>
      <c r="E337" s="1">
        <v>4</v>
      </c>
      <c r="I337" s="1">
        <v>451</v>
      </c>
      <c r="J337" s="24">
        <v>4227</v>
      </c>
      <c r="K337" s="24" t="s">
        <v>511</v>
      </c>
      <c r="L337" s="24"/>
      <c r="M337" s="25"/>
      <c r="N337" s="29">
        <v>0</v>
      </c>
      <c r="O337" s="29">
        <v>0</v>
      </c>
      <c r="P337" s="29">
        <v>0</v>
      </c>
      <c r="Q337" s="139">
        <v>20000</v>
      </c>
      <c r="R337" s="107">
        <v>0</v>
      </c>
      <c r="S337" s="420"/>
      <c r="T337" s="352" t="e">
        <f t="shared" si="112"/>
        <v>#DIV/0!</v>
      </c>
      <c r="U337" s="137"/>
      <c r="V337" s="137"/>
      <c r="W337" s="137"/>
    </row>
    <row r="338" spans="1:23" ht="15" hidden="1" thickBot="1">
      <c r="A338" s="64"/>
      <c r="J338" s="70">
        <v>426</v>
      </c>
      <c r="K338" s="70" t="s">
        <v>100</v>
      </c>
      <c r="L338" s="70"/>
      <c r="M338" s="25">
        <v>0</v>
      </c>
      <c r="N338" s="29">
        <v>0</v>
      </c>
      <c r="O338" s="29">
        <v>0</v>
      </c>
      <c r="P338" s="29">
        <v>0</v>
      </c>
      <c r="Q338" s="139">
        <v>0</v>
      </c>
      <c r="R338" s="107">
        <v>0</v>
      </c>
      <c r="S338" s="420"/>
      <c r="T338" s="352" t="e">
        <f t="shared" si="112"/>
        <v>#DIV/0!</v>
      </c>
      <c r="U338" s="137" t="e">
        <f t="shared" si="109"/>
        <v>#DIV/0!</v>
      </c>
      <c r="V338" s="137" t="e">
        <f t="shared" si="110"/>
        <v>#DIV/0!</v>
      </c>
      <c r="W338" s="137" t="e">
        <f t="shared" si="111"/>
        <v>#DIV/0!</v>
      </c>
    </row>
    <row r="339" spans="10:23" ht="15">
      <c r="J339" s="184"/>
      <c r="K339" s="184" t="s">
        <v>316</v>
      </c>
      <c r="L339" s="184"/>
      <c r="M339" s="185">
        <f aca="true" t="shared" si="113" ref="M339:R339">M303</f>
        <v>0</v>
      </c>
      <c r="N339" s="186">
        <f t="shared" si="113"/>
        <v>1281729</v>
      </c>
      <c r="O339" s="186">
        <f t="shared" si="113"/>
        <v>970000</v>
      </c>
      <c r="P339" s="186">
        <f t="shared" si="113"/>
        <v>170000</v>
      </c>
      <c r="Q339" s="186">
        <f t="shared" si="113"/>
        <v>506000</v>
      </c>
      <c r="R339" s="186">
        <f t="shared" si="113"/>
        <v>870000</v>
      </c>
      <c r="S339" s="438">
        <f>S303</f>
        <v>40650</v>
      </c>
      <c r="T339" s="394">
        <f t="shared" si="112"/>
        <v>0.046724137931034485</v>
      </c>
      <c r="U339" s="187"/>
      <c r="V339" s="187"/>
      <c r="W339" s="187"/>
    </row>
    <row r="340" spans="10:23" ht="15">
      <c r="J340" s="146"/>
      <c r="K340" s="146"/>
      <c r="L340" s="146"/>
      <c r="M340" s="116"/>
      <c r="N340" s="116"/>
      <c r="O340" s="116"/>
      <c r="P340" s="116"/>
      <c r="Q340" s="153"/>
      <c r="R340" s="252"/>
      <c r="S340" s="425"/>
      <c r="T340" s="375"/>
      <c r="U340" s="154"/>
      <c r="V340" s="154"/>
      <c r="W340" s="154"/>
    </row>
    <row r="341" spans="1:23" ht="15">
      <c r="A341" s="8" t="s">
        <v>427</v>
      </c>
      <c r="B341" s="8"/>
      <c r="C341" s="8"/>
      <c r="D341" s="8"/>
      <c r="E341" s="8"/>
      <c r="F341" s="8"/>
      <c r="G341" s="8"/>
      <c r="H341" s="8"/>
      <c r="I341" s="8">
        <v>630</v>
      </c>
      <c r="J341" s="8" t="s">
        <v>165</v>
      </c>
      <c r="K341" s="8" t="s">
        <v>205</v>
      </c>
      <c r="L341" s="8"/>
      <c r="M341" s="17"/>
      <c r="N341" s="17"/>
      <c r="O341" s="17"/>
      <c r="P341" s="17"/>
      <c r="Q341" s="150"/>
      <c r="R341" s="253"/>
      <c r="S341" s="424"/>
      <c r="T341" s="374"/>
      <c r="U341" s="151"/>
      <c r="V341" s="151"/>
      <c r="W341" s="151"/>
    </row>
    <row r="342" spans="1:23" ht="15">
      <c r="A342" s="64" t="s">
        <v>427</v>
      </c>
      <c r="I342" s="1">
        <v>630</v>
      </c>
      <c r="J342" s="71">
        <v>4</v>
      </c>
      <c r="K342" s="71" t="s">
        <v>9</v>
      </c>
      <c r="L342" s="71"/>
      <c r="M342" s="84">
        <f aca="true" t="shared" si="114" ref="M342:R342">M343</f>
        <v>0</v>
      </c>
      <c r="N342" s="83">
        <f>N343</f>
        <v>0</v>
      </c>
      <c r="O342" s="83">
        <f t="shared" si="114"/>
        <v>40000</v>
      </c>
      <c r="P342" s="83">
        <f>P343</f>
        <v>50000</v>
      </c>
      <c r="Q342" s="135">
        <f t="shared" si="114"/>
        <v>440000</v>
      </c>
      <c r="R342" s="107">
        <f t="shared" si="114"/>
        <v>0</v>
      </c>
      <c r="S342" s="419">
        <f>S343</f>
        <v>0</v>
      </c>
      <c r="T342" s="339" t="e">
        <f>S342/R342</f>
        <v>#DIV/0!</v>
      </c>
      <c r="U342" s="137">
        <f aca="true" t="shared" si="115" ref="U342:U350">P342/O342*100</f>
        <v>125</v>
      </c>
      <c r="V342" s="137">
        <f aca="true" t="shared" si="116" ref="V342:V350">Q342/P342*100</f>
        <v>880.0000000000001</v>
      </c>
      <c r="W342" s="137">
        <f aca="true" t="shared" si="117" ref="W342:W350">R342/Q342*100</f>
        <v>0</v>
      </c>
    </row>
    <row r="343" spans="1:23" ht="14.25">
      <c r="A343" s="64" t="s">
        <v>427</v>
      </c>
      <c r="I343" s="1">
        <v>630</v>
      </c>
      <c r="J343" s="24">
        <v>42</v>
      </c>
      <c r="K343" s="24" t="s">
        <v>98</v>
      </c>
      <c r="L343" s="24"/>
      <c r="M343" s="25">
        <f>M344+M345+M347+M351</f>
        <v>0</v>
      </c>
      <c r="N343" s="29">
        <f>N344+N345+N347+N349+N350+N351</f>
        <v>0</v>
      </c>
      <c r="O343" s="139">
        <f>O344+O345+O347+O351+O349+O350+O348</f>
        <v>40000</v>
      </c>
      <c r="P343" s="139">
        <f>P344+P345+P347+P351+P349+P350+P348</f>
        <v>50000</v>
      </c>
      <c r="Q343" s="139">
        <f>Q344+Q345+Q347+Q351+Q349+Q350+Q348</f>
        <v>440000</v>
      </c>
      <c r="R343" s="139">
        <f>R344+R345+R347+R351+R349+R350+R348+R346</f>
        <v>0</v>
      </c>
      <c r="S343" s="420">
        <f>S344+S345+S347+S351+S349+S350+S348</f>
        <v>0</v>
      </c>
      <c r="T343" s="340" t="e">
        <f>S343/R343</f>
        <v>#DIV/0!</v>
      </c>
      <c r="U343" s="137">
        <f t="shared" si="115"/>
        <v>125</v>
      </c>
      <c r="V343" s="137">
        <f t="shared" si="116"/>
        <v>880.0000000000001</v>
      </c>
      <c r="W343" s="137">
        <f t="shared" si="117"/>
        <v>0</v>
      </c>
    </row>
    <row r="344" spans="1:23" ht="14.25" hidden="1">
      <c r="A344" s="64" t="s">
        <v>427</v>
      </c>
      <c r="E344" s="1">
        <v>4</v>
      </c>
      <c r="G344" s="1">
        <v>6</v>
      </c>
      <c r="I344" s="1">
        <v>630</v>
      </c>
      <c r="J344" s="24">
        <v>4214</v>
      </c>
      <c r="K344" s="24" t="s">
        <v>246</v>
      </c>
      <c r="L344" s="24"/>
      <c r="M344" s="25">
        <v>0</v>
      </c>
      <c r="N344" s="29">
        <v>0</v>
      </c>
      <c r="O344" s="29">
        <v>0</v>
      </c>
      <c r="P344" s="29">
        <v>0</v>
      </c>
      <c r="Q344" s="139">
        <v>40000</v>
      </c>
      <c r="R344" s="107">
        <v>0</v>
      </c>
      <c r="S344" s="420">
        <v>0</v>
      </c>
      <c r="T344" s="340" t="e">
        <f aca="true" t="shared" si="118" ref="T344:T352">S344/R344</f>
        <v>#DIV/0!</v>
      </c>
      <c r="U344" s="137" t="e">
        <f t="shared" si="115"/>
        <v>#DIV/0!</v>
      </c>
      <c r="V344" s="137" t="e">
        <f t="shared" si="116"/>
        <v>#DIV/0!</v>
      </c>
      <c r="W344" s="137">
        <f t="shared" si="117"/>
        <v>0</v>
      </c>
    </row>
    <row r="345" spans="1:23" ht="14.25" hidden="1">
      <c r="A345" s="64" t="s">
        <v>427</v>
      </c>
      <c r="E345" s="1">
        <v>4</v>
      </c>
      <c r="G345" s="1">
        <v>6</v>
      </c>
      <c r="I345" s="1">
        <v>630</v>
      </c>
      <c r="J345" s="27">
        <v>4214</v>
      </c>
      <c r="K345" s="27" t="s">
        <v>306</v>
      </c>
      <c r="L345" s="27"/>
      <c r="M345" s="308">
        <v>0</v>
      </c>
      <c r="N345" s="213">
        <v>0</v>
      </c>
      <c r="O345" s="213">
        <v>0</v>
      </c>
      <c r="P345" s="213">
        <v>0</v>
      </c>
      <c r="Q345" s="307">
        <v>0</v>
      </c>
      <c r="R345" s="309">
        <v>0</v>
      </c>
      <c r="S345" s="451">
        <v>0</v>
      </c>
      <c r="T345" s="340" t="e">
        <f t="shared" si="118"/>
        <v>#DIV/0!</v>
      </c>
      <c r="U345" s="137" t="e">
        <f t="shared" si="115"/>
        <v>#DIV/0!</v>
      </c>
      <c r="V345" s="137" t="e">
        <f t="shared" si="116"/>
        <v>#DIV/0!</v>
      </c>
      <c r="W345" s="137" t="e">
        <f t="shared" si="117"/>
        <v>#DIV/0!</v>
      </c>
    </row>
    <row r="346" spans="1:23" ht="14.25" hidden="1">
      <c r="A346" s="64"/>
      <c r="J346" s="27">
        <v>4214</v>
      </c>
      <c r="K346" s="27" t="s">
        <v>534</v>
      </c>
      <c r="L346" s="27"/>
      <c r="M346" s="308"/>
      <c r="N346" s="213">
        <v>0</v>
      </c>
      <c r="O346" s="213">
        <v>0</v>
      </c>
      <c r="P346" s="213">
        <v>0</v>
      </c>
      <c r="Q346" s="307">
        <v>0</v>
      </c>
      <c r="R346" s="309">
        <v>0</v>
      </c>
      <c r="S346" s="451">
        <v>0</v>
      </c>
      <c r="T346" s="340" t="e">
        <f t="shared" si="118"/>
        <v>#DIV/0!</v>
      </c>
      <c r="U346" s="137"/>
      <c r="V346" s="137"/>
      <c r="W346" s="137"/>
    </row>
    <row r="347" spans="1:27" ht="15" thickBot="1">
      <c r="A347" s="64" t="s">
        <v>427</v>
      </c>
      <c r="E347" s="1">
        <v>4</v>
      </c>
      <c r="G347" s="1">
        <v>6</v>
      </c>
      <c r="I347" s="1">
        <v>630</v>
      </c>
      <c r="J347" s="24">
        <v>4214</v>
      </c>
      <c r="K347" s="24" t="s">
        <v>672</v>
      </c>
      <c r="L347" s="24"/>
      <c r="M347" s="25">
        <v>0</v>
      </c>
      <c r="N347" s="29">
        <v>0</v>
      </c>
      <c r="O347" s="29">
        <v>40000</v>
      </c>
      <c r="P347" s="29">
        <v>0</v>
      </c>
      <c r="Q347" s="139">
        <v>0</v>
      </c>
      <c r="R347" s="107">
        <v>0</v>
      </c>
      <c r="S347" s="420">
        <v>0</v>
      </c>
      <c r="T347" s="340" t="e">
        <f t="shared" si="118"/>
        <v>#DIV/0!</v>
      </c>
      <c r="U347" s="137">
        <f t="shared" si="115"/>
        <v>0</v>
      </c>
      <c r="V347" s="137" t="e">
        <f t="shared" si="116"/>
        <v>#DIV/0!</v>
      </c>
      <c r="W347" s="137" t="e">
        <f t="shared" si="117"/>
        <v>#DIV/0!</v>
      </c>
      <c r="X347" s="478" t="s">
        <v>654</v>
      </c>
      <c r="Y347" s="479"/>
      <c r="Z347" s="470" t="s">
        <v>663</v>
      </c>
      <c r="AA347" s="470" t="s">
        <v>656</v>
      </c>
    </row>
    <row r="348" spans="1:28" ht="14.25" hidden="1">
      <c r="A348" s="64" t="s">
        <v>427</v>
      </c>
      <c r="I348" s="1">
        <v>630</v>
      </c>
      <c r="J348" s="24">
        <v>4214</v>
      </c>
      <c r="K348" s="24" t="s">
        <v>525</v>
      </c>
      <c r="L348" s="24"/>
      <c r="M348" s="25"/>
      <c r="N348" s="29">
        <v>0</v>
      </c>
      <c r="O348" s="29">
        <v>0</v>
      </c>
      <c r="P348" s="29">
        <v>0</v>
      </c>
      <c r="Q348" s="139">
        <v>400000</v>
      </c>
      <c r="R348" s="107">
        <v>0</v>
      </c>
      <c r="S348" s="420">
        <v>0</v>
      </c>
      <c r="T348" s="340" t="e">
        <f t="shared" si="118"/>
        <v>#DIV/0!</v>
      </c>
      <c r="U348" s="137" t="e">
        <f t="shared" si="115"/>
        <v>#DIV/0!</v>
      </c>
      <c r="V348" s="137" t="e">
        <f t="shared" si="116"/>
        <v>#DIV/0!</v>
      </c>
      <c r="W348" s="137">
        <f t="shared" si="117"/>
        <v>0</v>
      </c>
      <c r="X348" s="322" t="s">
        <v>616</v>
      </c>
      <c r="AA348" s="462" t="s">
        <v>629</v>
      </c>
      <c r="AB348" s="100"/>
    </row>
    <row r="349" spans="1:24" ht="14.25" hidden="1">
      <c r="A349" s="64" t="s">
        <v>427</v>
      </c>
      <c r="E349" s="1">
        <v>4</v>
      </c>
      <c r="G349" s="1">
        <v>6</v>
      </c>
      <c r="I349" s="1">
        <v>630</v>
      </c>
      <c r="J349" s="24">
        <v>4214</v>
      </c>
      <c r="K349" s="24" t="s">
        <v>595</v>
      </c>
      <c r="L349" s="24"/>
      <c r="M349" s="25">
        <v>0</v>
      </c>
      <c r="N349" s="29">
        <v>0</v>
      </c>
      <c r="O349" s="29">
        <v>0</v>
      </c>
      <c r="P349" s="29">
        <v>50000</v>
      </c>
      <c r="Q349" s="139">
        <v>0</v>
      </c>
      <c r="R349" s="107">
        <v>0</v>
      </c>
      <c r="S349" s="420">
        <v>0</v>
      </c>
      <c r="T349" s="340" t="e">
        <f t="shared" si="118"/>
        <v>#DIV/0!</v>
      </c>
      <c r="U349" s="137" t="e">
        <f t="shared" si="115"/>
        <v>#DIV/0!</v>
      </c>
      <c r="V349" s="137">
        <f t="shared" si="116"/>
        <v>0</v>
      </c>
      <c r="W349" s="137" t="e">
        <f t="shared" si="117"/>
        <v>#DIV/0!</v>
      </c>
      <c r="X349" s="322" t="s">
        <v>617</v>
      </c>
    </row>
    <row r="350" spans="1:24" ht="15" hidden="1" thickBot="1">
      <c r="A350" s="64" t="s">
        <v>427</v>
      </c>
      <c r="E350" s="1">
        <v>4</v>
      </c>
      <c r="G350" s="1">
        <v>6</v>
      </c>
      <c r="I350" s="1">
        <v>630</v>
      </c>
      <c r="J350" s="56">
        <v>4214</v>
      </c>
      <c r="K350" s="24" t="s">
        <v>573</v>
      </c>
      <c r="L350" s="65"/>
      <c r="M350" s="57">
        <v>0</v>
      </c>
      <c r="N350" s="62">
        <v>0</v>
      </c>
      <c r="O350" s="62">
        <v>0</v>
      </c>
      <c r="P350" s="62">
        <v>0</v>
      </c>
      <c r="Q350" s="139">
        <v>0</v>
      </c>
      <c r="R350" s="266">
        <v>0</v>
      </c>
      <c r="S350" s="420"/>
      <c r="T350" s="340" t="e">
        <f t="shared" si="118"/>
        <v>#DIV/0!</v>
      </c>
      <c r="U350" s="137" t="e">
        <f t="shared" si="115"/>
        <v>#DIV/0!</v>
      </c>
      <c r="V350" s="137" t="e">
        <f t="shared" si="116"/>
        <v>#DIV/0!</v>
      </c>
      <c r="W350" s="137" t="e">
        <f t="shared" si="117"/>
        <v>#DIV/0!</v>
      </c>
      <c r="X350" s="322" t="s">
        <v>618</v>
      </c>
    </row>
    <row r="351" spans="1:23" ht="15" hidden="1" thickBot="1">
      <c r="A351" s="64" t="s">
        <v>427</v>
      </c>
      <c r="I351" s="1">
        <v>630</v>
      </c>
      <c r="J351" s="70">
        <v>426</v>
      </c>
      <c r="K351" s="225" t="s">
        <v>100</v>
      </c>
      <c r="L351" s="70"/>
      <c r="M351" s="25">
        <v>0</v>
      </c>
      <c r="N351" s="29">
        <v>0</v>
      </c>
      <c r="O351" s="29">
        <v>0</v>
      </c>
      <c r="P351" s="29">
        <v>0</v>
      </c>
      <c r="Q351" s="139">
        <v>0</v>
      </c>
      <c r="R351" s="107">
        <v>0</v>
      </c>
      <c r="S351" s="420">
        <v>0</v>
      </c>
      <c r="T351" s="340" t="e">
        <f t="shared" si="118"/>
        <v>#DIV/0!</v>
      </c>
      <c r="U351" s="137">
        <v>0</v>
      </c>
      <c r="V351" s="137">
        <v>0</v>
      </c>
      <c r="W351" s="137">
        <v>0</v>
      </c>
    </row>
    <row r="352" spans="10:23" ht="15">
      <c r="J352" s="184"/>
      <c r="K352" s="184" t="s">
        <v>316</v>
      </c>
      <c r="L352" s="184"/>
      <c r="M352" s="185">
        <f aca="true" t="shared" si="119" ref="M352:R352">M342</f>
        <v>0</v>
      </c>
      <c r="N352" s="185">
        <f>N342</f>
        <v>0</v>
      </c>
      <c r="O352" s="185">
        <f t="shared" si="119"/>
        <v>40000</v>
      </c>
      <c r="P352" s="185">
        <f t="shared" si="119"/>
        <v>50000</v>
      </c>
      <c r="Q352" s="186">
        <f>Q342</f>
        <v>440000</v>
      </c>
      <c r="R352" s="264">
        <f t="shared" si="119"/>
        <v>0</v>
      </c>
      <c r="S352" s="438">
        <f>S342</f>
        <v>0</v>
      </c>
      <c r="T352" s="396" t="e">
        <f t="shared" si="118"/>
        <v>#DIV/0!</v>
      </c>
      <c r="U352" s="187"/>
      <c r="V352" s="187"/>
      <c r="W352" s="187"/>
    </row>
    <row r="353" spans="10:23" ht="14.25" hidden="1">
      <c r="J353" s="226"/>
      <c r="K353" s="226"/>
      <c r="L353" s="226"/>
      <c r="M353" s="33"/>
      <c r="N353" s="36"/>
      <c r="O353" s="33"/>
      <c r="P353" s="36"/>
      <c r="Q353" s="209"/>
      <c r="R353" s="265"/>
      <c r="S353" s="423"/>
      <c r="T353" s="342"/>
      <c r="U353" s="210"/>
      <c r="V353" s="210"/>
      <c r="W353" s="210"/>
    </row>
    <row r="354" spans="1:23" ht="15" hidden="1">
      <c r="A354" s="8" t="s">
        <v>428</v>
      </c>
      <c r="B354" s="8"/>
      <c r="C354" s="8"/>
      <c r="D354" s="8"/>
      <c r="E354" s="8"/>
      <c r="F354" s="8"/>
      <c r="G354" s="8"/>
      <c r="H354" s="8"/>
      <c r="I354" s="8">
        <v>520</v>
      </c>
      <c r="J354" s="8" t="s">
        <v>166</v>
      </c>
      <c r="K354" s="8" t="s">
        <v>206</v>
      </c>
      <c r="L354" s="8"/>
      <c r="M354" s="17"/>
      <c r="N354" s="17"/>
      <c r="O354" s="17"/>
      <c r="P354" s="17"/>
      <c r="Q354" s="150"/>
      <c r="R354" s="253"/>
      <c r="S354" s="424"/>
      <c r="T354" s="374"/>
      <c r="U354" s="151"/>
      <c r="V354" s="151"/>
      <c r="W354" s="151"/>
    </row>
    <row r="355" spans="1:23" ht="15" hidden="1">
      <c r="A355" s="64" t="s">
        <v>428</v>
      </c>
      <c r="I355" s="1">
        <v>520</v>
      </c>
      <c r="J355" s="71">
        <v>4</v>
      </c>
      <c r="K355" s="71" t="s">
        <v>9</v>
      </c>
      <c r="L355" s="71"/>
      <c r="M355" s="84">
        <f aca="true" t="shared" si="120" ref="M355:S355">M356</f>
        <v>256490</v>
      </c>
      <c r="N355" s="83">
        <f t="shared" si="120"/>
        <v>0</v>
      </c>
      <c r="O355" s="83">
        <f t="shared" si="120"/>
        <v>0</v>
      </c>
      <c r="P355" s="83">
        <f t="shared" si="120"/>
        <v>0</v>
      </c>
      <c r="Q355" s="135">
        <f t="shared" si="120"/>
        <v>0</v>
      </c>
      <c r="R355" s="107">
        <f t="shared" si="120"/>
        <v>0</v>
      </c>
      <c r="S355" s="419">
        <f t="shared" si="120"/>
        <v>0</v>
      </c>
      <c r="T355" s="339" t="e">
        <f>S355/R355</f>
        <v>#DIV/0!</v>
      </c>
      <c r="U355" s="137" t="e">
        <f aca="true" t="shared" si="121" ref="U355:U360">P355/O355*100</f>
        <v>#DIV/0!</v>
      </c>
      <c r="V355" s="137" t="e">
        <f aca="true" t="shared" si="122" ref="V355:V360">Q355/P355*100</f>
        <v>#DIV/0!</v>
      </c>
      <c r="W355" s="137" t="e">
        <f aca="true" t="shared" si="123" ref="W355:W360">R355/Q355*100</f>
        <v>#DIV/0!</v>
      </c>
    </row>
    <row r="356" spans="1:23" ht="14.25" hidden="1">
      <c r="A356" s="64" t="s">
        <v>428</v>
      </c>
      <c r="I356" s="1">
        <v>520</v>
      </c>
      <c r="J356" s="24">
        <v>42</v>
      </c>
      <c r="K356" s="24" t="s">
        <v>98</v>
      </c>
      <c r="L356" s="24"/>
      <c r="M356" s="25">
        <f aca="true" t="shared" si="124" ref="M356:R356">M357+M360+M358+M359</f>
        <v>256490</v>
      </c>
      <c r="N356" s="29">
        <f>N357+N360+N358+N359</f>
        <v>0</v>
      </c>
      <c r="O356" s="29">
        <f t="shared" si="124"/>
        <v>0</v>
      </c>
      <c r="P356" s="29">
        <f t="shared" si="124"/>
        <v>0</v>
      </c>
      <c r="Q356" s="139">
        <f>Q357+Q360+Q358+Q359</f>
        <v>0</v>
      </c>
      <c r="R356" s="107">
        <f t="shared" si="124"/>
        <v>0</v>
      </c>
      <c r="S356" s="420">
        <f>S357</f>
        <v>0</v>
      </c>
      <c r="T356" s="340" t="e">
        <f>S356/R356</f>
        <v>#DIV/0!</v>
      </c>
      <c r="U356" s="137" t="e">
        <f t="shared" si="121"/>
        <v>#DIV/0!</v>
      </c>
      <c r="V356" s="137" t="e">
        <f t="shared" si="122"/>
        <v>#DIV/0!</v>
      </c>
      <c r="W356" s="137" t="e">
        <f t="shared" si="123"/>
        <v>#DIV/0!</v>
      </c>
    </row>
    <row r="357" spans="1:23" ht="14.25" hidden="1">
      <c r="A357" s="64" t="s">
        <v>428</v>
      </c>
      <c r="I357" s="1">
        <v>520</v>
      </c>
      <c r="J357" s="70">
        <v>421</v>
      </c>
      <c r="K357" s="70" t="s">
        <v>57</v>
      </c>
      <c r="L357" s="70"/>
      <c r="M357" s="25">
        <v>0</v>
      </c>
      <c r="N357" s="29">
        <v>0</v>
      </c>
      <c r="O357" s="29">
        <v>0</v>
      </c>
      <c r="P357" s="29">
        <v>0</v>
      </c>
      <c r="Q357" s="139">
        <v>0</v>
      </c>
      <c r="R357" s="107">
        <v>0</v>
      </c>
      <c r="S357" s="420">
        <f>S358</f>
        <v>0</v>
      </c>
      <c r="T357" s="340" t="e">
        <f>S357/R357</f>
        <v>#DIV/0!</v>
      </c>
      <c r="U357" s="137" t="e">
        <f t="shared" si="121"/>
        <v>#DIV/0!</v>
      </c>
      <c r="V357" s="137" t="e">
        <f t="shared" si="122"/>
        <v>#DIV/0!</v>
      </c>
      <c r="W357" s="137" t="e">
        <f t="shared" si="123"/>
        <v>#DIV/0!</v>
      </c>
    </row>
    <row r="358" spans="1:35" ht="14.25" hidden="1">
      <c r="A358" s="64" t="s">
        <v>428</v>
      </c>
      <c r="E358" s="1">
        <v>4</v>
      </c>
      <c r="G358" s="1">
        <v>6</v>
      </c>
      <c r="I358" s="1">
        <v>520</v>
      </c>
      <c r="J358" s="24">
        <v>4214</v>
      </c>
      <c r="K358" s="24" t="s">
        <v>308</v>
      </c>
      <c r="L358" s="70"/>
      <c r="M358" s="25">
        <v>0</v>
      </c>
      <c r="N358" s="29">
        <v>0</v>
      </c>
      <c r="O358" s="29">
        <v>0</v>
      </c>
      <c r="P358" s="29">
        <v>0</v>
      </c>
      <c r="Q358" s="139">
        <v>0</v>
      </c>
      <c r="R358" s="107">
        <v>0</v>
      </c>
      <c r="S358" s="420"/>
      <c r="T358" s="340" t="e">
        <f>S358/R358</f>
        <v>#DIV/0!</v>
      </c>
      <c r="U358" s="137" t="e">
        <f t="shared" si="121"/>
        <v>#DIV/0!</v>
      </c>
      <c r="V358" s="137" t="e">
        <f t="shared" si="122"/>
        <v>#DIV/0!</v>
      </c>
      <c r="W358" s="137" t="e">
        <f t="shared" si="123"/>
        <v>#DIV/0!</v>
      </c>
      <c r="X358" s="464" t="s">
        <v>636</v>
      </c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462" t="s">
        <v>632</v>
      </c>
    </row>
    <row r="359" spans="1:23" ht="14.25" hidden="1">
      <c r="A359" s="64" t="s">
        <v>428</v>
      </c>
      <c r="E359" s="1">
        <v>4</v>
      </c>
      <c r="G359" s="1">
        <v>6</v>
      </c>
      <c r="I359" s="1">
        <v>520</v>
      </c>
      <c r="J359" s="24">
        <v>4214</v>
      </c>
      <c r="K359" s="24" t="s">
        <v>307</v>
      </c>
      <c r="L359" s="70"/>
      <c r="M359" s="25">
        <v>0</v>
      </c>
      <c r="N359" s="29">
        <v>0</v>
      </c>
      <c r="O359" s="29">
        <v>0</v>
      </c>
      <c r="P359" s="29">
        <v>0</v>
      </c>
      <c r="Q359" s="139">
        <v>0</v>
      </c>
      <c r="R359" s="107">
        <v>0</v>
      </c>
      <c r="S359" s="420">
        <v>0</v>
      </c>
      <c r="T359" s="340">
        <v>0</v>
      </c>
      <c r="U359" s="137" t="e">
        <f t="shared" si="121"/>
        <v>#DIV/0!</v>
      </c>
      <c r="V359" s="137" t="e">
        <f t="shared" si="122"/>
        <v>#DIV/0!</v>
      </c>
      <c r="W359" s="137" t="e">
        <f t="shared" si="123"/>
        <v>#DIV/0!</v>
      </c>
    </row>
    <row r="360" spans="1:23" ht="15" hidden="1" thickBot="1">
      <c r="A360" s="64" t="s">
        <v>428</v>
      </c>
      <c r="I360" s="1">
        <v>520</v>
      </c>
      <c r="J360" s="70">
        <v>426</v>
      </c>
      <c r="K360" s="70" t="s">
        <v>100</v>
      </c>
      <c r="L360" s="70"/>
      <c r="M360" s="25">
        <v>256490</v>
      </c>
      <c r="N360" s="29">
        <v>0</v>
      </c>
      <c r="O360" s="29">
        <v>0</v>
      </c>
      <c r="P360" s="29">
        <v>0</v>
      </c>
      <c r="Q360" s="139">
        <v>0</v>
      </c>
      <c r="R360" s="107">
        <v>0</v>
      </c>
      <c r="S360" s="420">
        <v>0</v>
      </c>
      <c r="T360" s="340" t="e">
        <f>S360/R360</f>
        <v>#DIV/0!</v>
      </c>
      <c r="U360" s="137" t="e">
        <f t="shared" si="121"/>
        <v>#DIV/0!</v>
      </c>
      <c r="V360" s="137" t="e">
        <f t="shared" si="122"/>
        <v>#DIV/0!</v>
      </c>
      <c r="W360" s="137" t="e">
        <f t="shared" si="123"/>
        <v>#DIV/0!</v>
      </c>
    </row>
    <row r="361" spans="10:23" ht="15" hidden="1">
      <c r="J361" s="184"/>
      <c r="K361" s="184" t="s">
        <v>316</v>
      </c>
      <c r="L361" s="184"/>
      <c r="M361" s="185">
        <f aca="true" t="shared" si="125" ref="M361:R361">M355</f>
        <v>256490</v>
      </c>
      <c r="N361" s="185">
        <f>N355</f>
        <v>0</v>
      </c>
      <c r="O361" s="185">
        <f t="shared" si="125"/>
        <v>0</v>
      </c>
      <c r="P361" s="185">
        <f t="shared" si="125"/>
        <v>0</v>
      </c>
      <c r="Q361" s="186">
        <f>Q355</f>
        <v>0</v>
      </c>
      <c r="R361" s="264">
        <f t="shared" si="125"/>
        <v>0</v>
      </c>
      <c r="S361" s="438">
        <f>S355</f>
        <v>0</v>
      </c>
      <c r="T361" s="381" t="e">
        <f>S361/R361</f>
        <v>#DIV/0!</v>
      </c>
      <c r="U361" s="187"/>
      <c r="V361" s="187"/>
      <c r="W361" s="187"/>
    </row>
    <row r="362" spans="10:23" ht="14.25" hidden="1">
      <c r="J362" s="226"/>
      <c r="K362" s="226"/>
      <c r="L362" s="226"/>
      <c r="M362" s="33"/>
      <c r="N362" s="36"/>
      <c r="O362" s="33"/>
      <c r="P362" s="36"/>
      <c r="Q362" s="209"/>
      <c r="R362" s="265"/>
      <c r="S362" s="423"/>
      <c r="T362" s="342"/>
      <c r="U362" s="210"/>
      <c r="V362" s="210"/>
      <c r="W362" s="210"/>
    </row>
    <row r="363" spans="1:23" ht="15" hidden="1">
      <c r="A363" s="8" t="s">
        <v>429</v>
      </c>
      <c r="B363" s="8"/>
      <c r="C363" s="8"/>
      <c r="D363" s="8"/>
      <c r="E363" s="8"/>
      <c r="F363" s="8"/>
      <c r="G363" s="8"/>
      <c r="H363" s="8"/>
      <c r="I363" s="8">
        <v>640</v>
      </c>
      <c r="J363" s="8" t="s">
        <v>167</v>
      </c>
      <c r="K363" s="8" t="s">
        <v>247</v>
      </c>
      <c r="L363" s="8"/>
      <c r="M363" s="17"/>
      <c r="N363" s="17"/>
      <c r="O363" s="17"/>
      <c r="P363" s="17"/>
      <c r="Q363" s="150"/>
      <c r="R363" s="253"/>
      <c r="S363" s="424"/>
      <c r="T363" s="374"/>
      <c r="U363" s="151"/>
      <c r="V363" s="151"/>
      <c r="W363" s="151"/>
    </row>
    <row r="364" spans="1:23" ht="15" hidden="1">
      <c r="A364" s="64" t="s">
        <v>430</v>
      </c>
      <c r="I364" s="1">
        <v>640</v>
      </c>
      <c r="J364" s="71">
        <v>4</v>
      </c>
      <c r="K364" s="71" t="s">
        <v>9</v>
      </c>
      <c r="L364" s="71"/>
      <c r="M364" s="84">
        <f aca="true" t="shared" si="126" ref="M364:S365">M365</f>
        <v>0</v>
      </c>
      <c r="N364" s="83">
        <f t="shared" si="126"/>
        <v>0</v>
      </c>
      <c r="O364" s="84">
        <f t="shared" si="126"/>
        <v>0</v>
      </c>
      <c r="P364" s="83">
        <f t="shared" si="126"/>
        <v>0</v>
      </c>
      <c r="Q364" s="135">
        <f t="shared" si="126"/>
        <v>50000</v>
      </c>
      <c r="R364" s="107">
        <f t="shared" si="126"/>
        <v>0</v>
      </c>
      <c r="S364" s="419">
        <f t="shared" si="126"/>
        <v>0</v>
      </c>
      <c r="T364" s="339" t="e">
        <f aca="true" t="shared" si="127" ref="T364:T369">S364/R364</f>
        <v>#DIV/0!</v>
      </c>
      <c r="U364" s="137" t="e">
        <f aca="true" t="shared" si="128" ref="U364:W368">P364/O364*100</f>
        <v>#DIV/0!</v>
      </c>
      <c r="V364" s="137" t="e">
        <f t="shared" si="128"/>
        <v>#DIV/0!</v>
      </c>
      <c r="W364" s="137">
        <f t="shared" si="128"/>
        <v>0</v>
      </c>
    </row>
    <row r="365" spans="1:23" ht="14.25" hidden="1">
      <c r="A365" s="64" t="s">
        <v>430</v>
      </c>
      <c r="I365" s="1">
        <v>640</v>
      </c>
      <c r="J365" s="24">
        <v>42</v>
      </c>
      <c r="K365" s="24" t="s">
        <v>98</v>
      </c>
      <c r="L365" s="24"/>
      <c r="M365" s="25">
        <f>M366</f>
        <v>0</v>
      </c>
      <c r="N365" s="29">
        <f t="shared" si="126"/>
        <v>0</v>
      </c>
      <c r="O365" s="25">
        <f t="shared" si="126"/>
        <v>0</v>
      </c>
      <c r="P365" s="29">
        <f t="shared" si="126"/>
        <v>0</v>
      </c>
      <c r="Q365" s="139">
        <f t="shared" si="126"/>
        <v>50000</v>
      </c>
      <c r="R365" s="107">
        <f t="shared" si="126"/>
        <v>0</v>
      </c>
      <c r="S365" s="420">
        <f t="shared" si="126"/>
        <v>0</v>
      </c>
      <c r="T365" s="340" t="e">
        <f t="shared" si="127"/>
        <v>#DIV/0!</v>
      </c>
      <c r="U365" s="137" t="e">
        <f t="shared" si="128"/>
        <v>#DIV/0!</v>
      </c>
      <c r="V365" s="137" t="e">
        <f t="shared" si="128"/>
        <v>#DIV/0!</v>
      </c>
      <c r="W365" s="137">
        <f t="shared" si="128"/>
        <v>0</v>
      </c>
    </row>
    <row r="366" spans="1:23" ht="14.25" hidden="1">
      <c r="A366" s="64" t="s">
        <v>430</v>
      </c>
      <c r="I366" s="1">
        <v>640</v>
      </c>
      <c r="J366" s="70">
        <v>421</v>
      </c>
      <c r="K366" s="70" t="s">
        <v>57</v>
      </c>
      <c r="L366" s="70"/>
      <c r="M366" s="25">
        <f>M367+M368</f>
        <v>0</v>
      </c>
      <c r="N366" s="29">
        <f>N367+N368</f>
        <v>0</v>
      </c>
      <c r="O366" s="25">
        <f>O367+O368</f>
        <v>0</v>
      </c>
      <c r="P366" s="29">
        <v>0</v>
      </c>
      <c r="Q366" s="139">
        <f>Q367+Q368</f>
        <v>50000</v>
      </c>
      <c r="R366" s="107">
        <f>R367+R368</f>
        <v>0</v>
      </c>
      <c r="S366" s="420">
        <f>S367+S368</f>
        <v>0</v>
      </c>
      <c r="T366" s="340" t="e">
        <f t="shared" si="127"/>
        <v>#DIV/0!</v>
      </c>
      <c r="U366" s="137" t="e">
        <f t="shared" si="128"/>
        <v>#DIV/0!</v>
      </c>
      <c r="V366" s="137" t="e">
        <f t="shared" si="128"/>
        <v>#DIV/0!</v>
      </c>
      <c r="W366" s="137">
        <f t="shared" si="128"/>
        <v>0</v>
      </c>
    </row>
    <row r="367" spans="1:23" ht="14.25" hidden="1">
      <c r="A367" s="64" t="s">
        <v>430</v>
      </c>
      <c r="E367" s="1">
        <v>4</v>
      </c>
      <c r="G367" s="1">
        <v>6</v>
      </c>
      <c r="I367" s="1">
        <v>640</v>
      </c>
      <c r="J367" s="24">
        <v>4214</v>
      </c>
      <c r="K367" s="24" t="s">
        <v>358</v>
      </c>
      <c r="L367" s="70"/>
      <c r="M367" s="25">
        <v>0</v>
      </c>
      <c r="N367" s="29">
        <v>0</v>
      </c>
      <c r="O367" s="25">
        <v>0</v>
      </c>
      <c r="P367" s="29">
        <v>0</v>
      </c>
      <c r="Q367" s="139">
        <v>0</v>
      </c>
      <c r="R367" s="107">
        <v>0</v>
      </c>
      <c r="S367" s="420">
        <v>0</v>
      </c>
      <c r="T367" s="340" t="e">
        <f t="shared" si="127"/>
        <v>#DIV/0!</v>
      </c>
      <c r="U367" s="137" t="e">
        <f t="shared" si="128"/>
        <v>#DIV/0!</v>
      </c>
      <c r="V367" s="137" t="e">
        <f t="shared" si="128"/>
        <v>#DIV/0!</v>
      </c>
      <c r="W367" s="137" t="e">
        <f t="shared" si="128"/>
        <v>#DIV/0!</v>
      </c>
    </row>
    <row r="368" spans="1:23" ht="15" hidden="1" thickBot="1">
      <c r="A368" s="64" t="s">
        <v>430</v>
      </c>
      <c r="E368" s="1">
        <v>4</v>
      </c>
      <c r="G368" s="1">
        <v>6</v>
      </c>
      <c r="I368" s="1">
        <v>640</v>
      </c>
      <c r="J368" s="24">
        <v>4214</v>
      </c>
      <c r="K368" s="24" t="s">
        <v>309</v>
      </c>
      <c r="L368" s="70"/>
      <c r="M368" s="25">
        <v>0</v>
      </c>
      <c r="N368" s="29">
        <v>0</v>
      </c>
      <c r="O368" s="25">
        <v>0</v>
      </c>
      <c r="P368" s="29">
        <v>0</v>
      </c>
      <c r="Q368" s="139">
        <v>50000</v>
      </c>
      <c r="R368" s="107">
        <v>0</v>
      </c>
      <c r="S368" s="420">
        <v>0</v>
      </c>
      <c r="T368" s="340" t="e">
        <f t="shared" si="127"/>
        <v>#DIV/0!</v>
      </c>
      <c r="U368" s="137" t="e">
        <f t="shared" si="128"/>
        <v>#DIV/0!</v>
      </c>
      <c r="V368" s="137" t="e">
        <f t="shared" si="128"/>
        <v>#DIV/0!</v>
      </c>
      <c r="W368" s="137">
        <f t="shared" si="128"/>
        <v>0</v>
      </c>
    </row>
    <row r="369" spans="10:23" ht="15" hidden="1">
      <c r="J369" s="184"/>
      <c r="K369" s="184" t="s">
        <v>316</v>
      </c>
      <c r="L369" s="184"/>
      <c r="M369" s="185">
        <f aca="true" t="shared" si="129" ref="M369:R369">M364</f>
        <v>0</v>
      </c>
      <c r="N369" s="185">
        <f>N364</f>
        <v>0</v>
      </c>
      <c r="O369" s="185">
        <f t="shared" si="129"/>
        <v>0</v>
      </c>
      <c r="P369" s="185">
        <f t="shared" si="129"/>
        <v>0</v>
      </c>
      <c r="Q369" s="186">
        <f>Q364</f>
        <v>50000</v>
      </c>
      <c r="R369" s="264">
        <f t="shared" si="129"/>
        <v>0</v>
      </c>
      <c r="S369" s="438">
        <f>S364</f>
        <v>0</v>
      </c>
      <c r="T369" s="396" t="e">
        <f t="shared" si="127"/>
        <v>#DIV/0!</v>
      </c>
      <c r="U369" s="187"/>
      <c r="V369" s="187"/>
      <c r="W369" s="187"/>
    </row>
    <row r="370" spans="10:23" ht="14.25">
      <c r="J370" s="32"/>
      <c r="K370" s="32"/>
      <c r="L370" s="226"/>
      <c r="M370" s="33"/>
      <c r="N370" s="36"/>
      <c r="O370" s="33"/>
      <c r="P370" s="36"/>
      <c r="Q370" s="209"/>
      <c r="R370" s="265"/>
      <c r="S370" s="423"/>
      <c r="T370" s="342"/>
      <c r="U370" s="210"/>
      <c r="V370" s="210"/>
      <c r="W370" s="210"/>
    </row>
    <row r="371" spans="1:23" ht="15">
      <c r="A371" s="8" t="s">
        <v>431</v>
      </c>
      <c r="B371" s="8"/>
      <c r="C371" s="8"/>
      <c r="D371" s="8"/>
      <c r="E371" s="8"/>
      <c r="F371" s="8"/>
      <c r="G371" s="8"/>
      <c r="H371" s="8"/>
      <c r="I371" s="8">
        <v>650</v>
      </c>
      <c r="J371" s="8" t="s">
        <v>145</v>
      </c>
      <c r="K371" s="8" t="s">
        <v>248</v>
      </c>
      <c r="L371" s="8"/>
      <c r="M371" s="17"/>
      <c r="N371" s="17"/>
      <c r="O371" s="17"/>
      <c r="P371" s="17"/>
      <c r="Q371" s="150"/>
      <c r="R371" s="253"/>
      <c r="S371" s="424"/>
      <c r="T371" s="374"/>
      <c r="U371" s="151"/>
      <c r="V371" s="151"/>
      <c r="W371" s="151"/>
    </row>
    <row r="372" spans="1:23" ht="15">
      <c r="A372" s="64" t="s">
        <v>431</v>
      </c>
      <c r="I372" s="1">
        <v>650</v>
      </c>
      <c r="J372" s="71">
        <v>3</v>
      </c>
      <c r="K372" s="71" t="s">
        <v>8</v>
      </c>
      <c r="L372" s="71"/>
      <c r="M372" s="84">
        <f aca="true" t="shared" si="130" ref="M372:S372">M373</f>
        <v>0</v>
      </c>
      <c r="N372" s="83">
        <f t="shared" si="130"/>
        <v>67065</v>
      </c>
      <c r="O372" s="83">
        <f t="shared" si="130"/>
        <v>0</v>
      </c>
      <c r="P372" s="83">
        <f t="shared" si="130"/>
        <v>175000</v>
      </c>
      <c r="Q372" s="83">
        <f t="shared" si="130"/>
        <v>0</v>
      </c>
      <c r="R372" s="107">
        <f t="shared" si="130"/>
        <v>162000</v>
      </c>
      <c r="S372" s="419">
        <f t="shared" si="130"/>
        <v>71616</v>
      </c>
      <c r="T372" s="339">
        <f>S372/R372</f>
        <v>0.44207407407407406</v>
      </c>
      <c r="U372" s="137" t="e">
        <f aca="true" t="shared" si="131" ref="U372:U396">P372/O372*100</f>
        <v>#DIV/0!</v>
      </c>
      <c r="V372" s="137">
        <f aca="true" t="shared" si="132" ref="V372:V396">Q372/P372*100</f>
        <v>0</v>
      </c>
      <c r="W372" s="137" t="e">
        <f aca="true" t="shared" si="133" ref="W372:W396">R372/Q372*100</f>
        <v>#DIV/0!</v>
      </c>
    </row>
    <row r="373" spans="1:23" ht="15">
      <c r="A373" s="64" t="s">
        <v>431</v>
      </c>
      <c r="I373" s="1">
        <v>650</v>
      </c>
      <c r="J373" s="24">
        <v>32</v>
      </c>
      <c r="K373" s="31" t="s">
        <v>40</v>
      </c>
      <c r="L373" s="30"/>
      <c r="M373" s="25">
        <f>M374+M375+M376+M388+M389+M390+M391</f>
        <v>0</v>
      </c>
      <c r="N373" s="29">
        <f>N374+N375+N376</f>
        <v>67065</v>
      </c>
      <c r="O373" s="29">
        <f>O374+O375+O376+O377+O378+O379+O380+O381+O383+O384+O385+O382</f>
        <v>0</v>
      </c>
      <c r="P373" s="29">
        <f>P374+P375+P376+P377+P378+P379+P380+P381+P383+P384+P385+P382</f>
        <v>175000</v>
      </c>
      <c r="Q373" s="29">
        <f>Q374+Q375+Q376+Q377+Q378+Q379+Q380+Q381+Q383+Q384+Q385+Q382</f>
        <v>0</v>
      </c>
      <c r="R373" s="107">
        <f>R374+R375+R376+R377+R378+R379+R380+R381+R383+R384+R385+R382</f>
        <v>162000</v>
      </c>
      <c r="S373" s="436">
        <f>S374+S375+S376+S377+S378+S379+S380+S381+S383+S384+S385+S382</f>
        <v>71616</v>
      </c>
      <c r="T373" s="340">
        <f>S373/R373</f>
        <v>0.44207407407407406</v>
      </c>
      <c r="U373" s="137" t="e">
        <f t="shared" si="131"/>
        <v>#DIV/0!</v>
      </c>
      <c r="V373" s="137">
        <f t="shared" si="132"/>
        <v>0</v>
      </c>
      <c r="W373" s="137" t="e">
        <f t="shared" si="133"/>
        <v>#DIV/0!</v>
      </c>
    </row>
    <row r="374" spans="1:23" ht="14.25" hidden="1">
      <c r="A374" s="64" t="s">
        <v>431</v>
      </c>
      <c r="C374" s="1">
        <v>2</v>
      </c>
      <c r="D374" s="1">
        <v>3</v>
      </c>
      <c r="E374" s="1">
        <v>4</v>
      </c>
      <c r="I374" s="1">
        <v>650</v>
      </c>
      <c r="J374" s="24">
        <v>3237</v>
      </c>
      <c r="K374" s="24" t="s">
        <v>311</v>
      </c>
      <c r="L374" s="24"/>
      <c r="M374" s="25">
        <v>0</v>
      </c>
      <c r="N374" s="29">
        <v>0</v>
      </c>
      <c r="O374" s="29">
        <v>0</v>
      </c>
      <c r="P374" s="29">
        <v>0</v>
      </c>
      <c r="Q374" s="139">
        <v>0</v>
      </c>
      <c r="R374" s="107">
        <v>0</v>
      </c>
      <c r="S374" s="420">
        <v>0</v>
      </c>
      <c r="T374" s="340">
        <v>0</v>
      </c>
      <c r="U374" s="137" t="e">
        <f t="shared" si="131"/>
        <v>#DIV/0!</v>
      </c>
      <c r="V374" s="137" t="e">
        <f t="shared" si="132"/>
        <v>#DIV/0!</v>
      </c>
      <c r="W374" s="137" t="e">
        <f t="shared" si="133"/>
        <v>#DIV/0!</v>
      </c>
    </row>
    <row r="375" spans="1:24" ht="14.25">
      <c r="A375" s="64" t="s">
        <v>431</v>
      </c>
      <c r="C375" s="1">
        <v>2</v>
      </c>
      <c r="D375" s="1">
        <v>3</v>
      </c>
      <c r="E375" s="1">
        <v>4</v>
      </c>
      <c r="I375" s="1">
        <v>650</v>
      </c>
      <c r="J375" s="24">
        <v>3237</v>
      </c>
      <c r="K375" s="24" t="s">
        <v>310</v>
      </c>
      <c r="L375" s="24"/>
      <c r="M375" s="25">
        <v>0</v>
      </c>
      <c r="N375" s="29">
        <v>5240</v>
      </c>
      <c r="O375" s="29">
        <v>0</v>
      </c>
      <c r="P375" s="29">
        <v>0</v>
      </c>
      <c r="Q375" s="139">
        <v>0</v>
      </c>
      <c r="R375" s="107">
        <v>50000</v>
      </c>
      <c r="S375" s="420">
        <v>19425</v>
      </c>
      <c r="T375" s="340">
        <f>S375/R375</f>
        <v>0.3885</v>
      </c>
      <c r="U375" s="137" t="e">
        <f t="shared" si="131"/>
        <v>#DIV/0!</v>
      </c>
      <c r="V375" s="137" t="e">
        <f t="shared" si="132"/>
        <v>#DIV/0!</v>
      </c>
      <c r="W375" s="137" t="e">
        <f t="shared" si="133"/>
        <v>#DIV/0!</v>
      </c>
      <c r="X375" s="322">
        <v>19425</v>
      </c>
    </row>
    <row r="376" spans="1:24" ht="14.25">
      <c r="A376" s="64" t="s">
        <v>431</v>
      </c>
      <c r="C376" s="1">
        <v>2</v>
      </c>
      <c r="D376" s="1">
        <v>3</v>
      </c>
      <c r="E376" s="1">
        <v>4</v>
      </c>
      <c r="I376" s="1">
        <v>650</v>
      </c>
      <c r="J376" s="24">
        <v>3237</v>
      </c>
      <c r="K376" s="24" t="s">
        <v>496</v>
      </c>
      <c r="L376" s="24"/>
      <c r="M376" s="25">
        <v>0</v>
      </c>
      <c r="N376" s="29">
        <v>61825</v>
      </c>
      <c r="O376" s="29">
        <v>0</v>
      </c>
      <c r="P376" s="29">
        <v>175000</v>
      </c>
      <c r="Q376" s="139">
        <v>0</v>
      </c>
      <c r="R376" s="107">
        <v>20000</v>
      </c>
      <c r="S376" s="420">
        <v>40941</v>
      </c>
      <c r="T376" s="340">
        <f>S376/R376</f>
        <v>2.04705</v>
      </c>
      <c r="U376" s="137" t="e">
        <f t="shared" si="131"/>
        <v>#DIV/0!</v>
      </c>
      <c r="V376" s="137">
        <f t="shared" si="132"/>
        <v>0</v>
      </c>
      <c r="W376" s="137" t="e">
        <f t="shared" si="133"/>
        <v>#DIV/0!</v>
      </c>
      <c r="X376" s="322">
        <v>40941.08</v>
      </c>
    </row>
    <row r="377" spans="1:29" ht="14.25">
      <c r="A377" s="64" t="s">
        <v>431</v>
      </c>
      <c r="C377" s="1">
        <v>2</v>
      </c>
      <c r="D377" s="1">
        <v>3</v>
      </c>
      <c r="E377" s="1">
        <v>4</v>
      </c>
      <c r="I377" s="1">
        <v>650</v>
      </c>
      <c r="J377" s="24">
        <v>3237</v>
      </c>
      <c r="K377" s="24" t="s">
        <v>545</v>
      </c>
      <c r="L377" s="24"/>
      <c r="M377" s="57"/>
      <c r="N377" s="62">
        <v>0</v>
      </c>
      <c r="O377" s="62">
        <v>0</v>
      </c>
      <c r="P377" s="62">
        <v>0</v>
      </c>
      <c r="Q377" s="139">
        <v>0</v>
      </c>
      <c r="R377" s="266">
        <v>35000</v>
      </c>
      <c r="S377" s="420">
        <v>11250</v>
      </c>
      <c r="T377" s="340">
        <f aca="true" t="shared" si="134" ref="T377:T397">S377/R377</f>
        <v>0.32142857142857145</v>
      </c>
      <c r="U377" s="137" t="e">
        <f t="shared" si="131"/>
        <v>#DIV/0!</v>
      </c>
      <c r="V377" s="137" t="e">
        <f t="shared" si="132"/>
        <v>#DIV/0!</v>
      </c>
      <c r="W377" s="137" t="e">
        <f t="shared" si="133"/>
        <v>#DIV/0!</v>
      </c>
      <c r="X377" s="464" t="s">
        <v>649</v>
      </c>
      <c r="Y377" s="100"/>
      <c r="Z377" s="100"/>
      <c r="AA377" s="100"/>
      <c r="AB377" s="462" t="s">
        <v>632</v>
      </c>
      <c r="AC377" s="460"/>
    </row>
    <row r="378" spans="1:23" ht="14.25">
      <c r="A378" s="64" t="s">
        <v>431</v>
      </c>
      <c r="C378" s="1">
        <v>2</v>
      </c>
      <c r="D378" s="1">
        <v>3</v>
      </c>
      <c r="E378" s="1">
        <v>4</v>
      </c>
      <c r="I378" s="1">
        <v>650</v>
      </c>
      <c r="J378" s="24">
        <v>3237</v>
      </c>
      <c r="K378" s="24" t="s">
        <v>546</v>
      </c>
      <c r="L378" s="24"/>
      <c r="M378" s="57"/>
      <c r="N378" s="62">
        <v>0</v>
      </c>
      <c r="O378" s="62">
        <v>0</v>
      </c>
      <c r="P378" s="62">
        <v>0</v>
      </c>
      <c r="Q378" s="139">
        <v>0</v>
      </c>
      <c r="R378" s="266">
        <v>8000</v>
      </c>
      <c r="S378" s="420">
        <v>0</v>
      </c>
      <c r="T378" s="340">
        <f t="shared" si="134"/>
        <v>0</v>
      </c>
      <c r="U378" s="137"/>
      <c r="V378" s="137"/>
      <c r="W378" s="137"/>
    </row>
    <row r="379" spans="1:23" ht="14.25">
      <c r="A379" s="64" t="s">
        <v>431</v>
      </c>
      <c r="C379" s="1">
        <v>2</v>
      </c>
      <c r="D379" s="1">
        <v>3</v>
      </c>
      <c r="E379" s="1">
        <v>4</v>
      </c>
      <c r="I379" s="1">
        <v>650</v>
      </c>
      <c r="J379" s="24">
        <v>3237</v>
      </c>
      <c r="K379" s="24" t="s">
        <v>547</v>
      </c>
      <c r="L379" s="24"/>
      <c r="M379" s="57"/>
      <c r="N379" s="62">
        <v>0</v>
      </c>
      <c r="O379" s="62">
        <v>0</v>
      </c>
      <c r="P379" s="62">
        <v>0</v>
      </c>
      <c r="Q379" s="139">
        <v>0</v>
      </c>
      <c r="R379" s="266">
        <v>8000</v>
      </c>
      <c r="S379" s="420">
        <v>0</v>
      </c>
      <c r="T379" s="340">
        <f t="shared" si="134"/>
        <v>0</v>
      </c>
      <c r="U379" s="137"/>
      <c r="V379" s="137"/>
      <c r="W379" s="137"/>
    </row>
    <row r="380" spans="1:23" ht="14.25">
      <c r="A380" s="64" t="s">
        <v>431</v>
      </c>
      <c r="C380" s="1">
        <v>2</v>
      </c>
      <c r="D380" s="1">
        <v>3</v>
      </c>
      <c r="E380" s="1">
        <v>4</v>
      </c>
      <c r="I380" s="1">
        <v>650</v>
      </c>
      <c r="J380" s="24">
        <v>3237</v>
      </c>
      <c r="K380" s="24" t="s">
        <v>548</v>
      </c>
      <c r="L380" s="24"/>
      <c r="M380" s="57"/>
      <c r="N380" s="62">
        <v>0</v>
      </c>
      <c r="O380" s="62">
        <v>0</v>
      </c>
      <c r="P380" s="62">
        <v>0</v>
      </c>
      <c r="Q380" s="139">
        <v>0</v>
      </c>
      <c r="R380" s="266">
        <v>8000</v>
      </c>
      <c r="S380" s="420">
        <v>0</v>
      </c>
      <c r="T380" s="340">
        <f t="shared" si="134"/>
        <v>0</v>
      </c>
      <c r="U380" s="137"/>
      <c r="V380" s="137"/>
      <c r="W380" s="137"/>
    </row>
    <row r="381" spans="1:23" ht="14.25">
      <c r="A381" s="64" t="s">
        <v>431</v>
      </c>
      <c r="C381" s="1">
        <v>2</v>
      </c>
      <c r="D381" s="1">
        <v>3</v>
      </c>
      <c r="E381" s="1">
        <v>4</v>
      </c>
      <c r="I381" s="1">
        <v>650</v>
      </c>
      <c r="J381" s="24">
        <v>3237</v>
      </c>
      <c r="K381" s="24" t="s">
        <v>549</v>
      </c>
      <c r="L381" s="24"/>
      <c r="M381" s="57"/>
      <c r="N381" s="62">
        <v>0</v>
      </c>
      <c r="O381" s="62">
        <v>0</v>
      </c>
      <c r="P381" s="62">
        <v>0</v>
      </c>
      <c r="Q381" s="139">
        <v>0</v>
      </c>
      <c r="R381" s="266">
        <v>8000</v>
      </c>
      <c r="S381" s="420">
        <v>0</v>
      </c>
      <c r="T381" s="340">
        <f t="shared" si="134"/>
        <v>0</v>
      </c>
      <c r="U381" s="137"/>
      <c r="V381" s="137"/>
      <c r="W381" s="137"/>
    </row>
    <row r="382" spans="1:23" ht="14.25">
      <c r="A382" s="64"/>
      <c r="J382" s="24">
        <v>3237</v>
      </c>
      <c r="K382" s="24" t="s">
        <v>553</v>
      </c>
      <c r="L382" s="24"/>
      <c r="M382" s="57"/>
      <c r="N382" s="62">
        <v>0</v>
      </c>
      <c r="O382" s="62">
        <v>0</v>
      </c>
      <c r="P382" s="62">
        <v>0</v>
      </c>
      <c r="Q382" s="139">
        <v>0</v>
      </c>
      <c r="R382" s="266">
        <v>8000</v>
      </c>
      <c r="S382" s="420">
        <v>0</v>
      </c>
      <c r="T382" s="340">
        <f t="shared" si="134"/>
        <v>0</v>
      </c>
      <c r="U382" s="137"/>
      <c r="V382" s="137"/>
      <c r="W382" s="137"/>
    </row>
    <row r="383" spans="1:24" ht="14.25">
      <c r="A383" s="64" t="s">
        <v>431</v>
      </c>
      <c r="C383" s="1">
        <v>2</v>
      </c>
      <c r="D383" s="1">
        <v>3</v>
      </c>
      <c r="E383" s="1">
        <v>4</v>
      </c>
      <c r="I383" s="1">
        <v>650</v>
      </c>
      <c r="J383" s="24">
        <v>3237</v>
      </c>
      <c r="K383" s="24" t="s">
        <v>550</v>
      </c>
      <c r="L383" s="24"/>
      <c r="M383" s="57"/>
      <c r="N383" s="62">
        <v>0</v>
      </c>
      <c r="O383" s="62">
        <v>0</v>
      </c>
      <c r="P383" s="62">
        <v>0</v>
      </c>
      <c r="Q383" s="139">
        <v>0</v>
      </c>
      <c r="R383" s="266">
        <v>8000</v>
      </c>
      <c r="S383" s="420">
        <v>0</v>
      </c>
      <c r="T383" s="340">
        <f t="shared" si="134"/>
        <v>0</v>
      </c>
      <c r="U383" s="137"/>
      <c r="V383" s="137"/>
      <c r="W383" s="137"/>
      <c r="X383" s="463"/>
    </row>
    <row r="384" spans="1:23" ht="14.25">
      <c r="A384" s="64" t="s">
        <v>431</v>
      </c>
      <c r="C384" s="1">
        <v>2</v>
      </c>
      <c r="D384" s="1">
        <v>3</v>
      </c>
      <c r="E384" s="1">
        <v>4</v>
      </c>
      <c r="I384" s="1">
        <v>650</v>
      </c>
      <c r="J384" s="24">
        <v>3237</v>
      </c>
      <c r="K384" s="24" t="s">
        <v>551</v>
      </c>
      <c r="L384" s="24"/>
      <c r="M384" s="57"/>
      <c r="N384" s="62">
        <v>0</v>
      </c>
      <c r="O384" s="62">
        <v>0</v>
      </c>
      <c r="P384" s="62">
        <v>0</v>
      </c>
      <c r="Q384" s="139">
        <v>0</v>
      </c>
      <c r="R384" s="266">
        <v>4000</v>
      </c>
      <c r="S384" s="420">
        <v>0</v>
      </c>
      <c r="T384" s="340">
        <f t="shared" si="134"/>
        <v>0</v>
      </c>
      <c r="U384" s="137"/>
      <c r="V384" s="137"/>
      <c r="W384" s="137"/>
    </row>
    <row r="385" spans="1:23" ht="14.25">
      <c r="A385" s="64" t="s">
        <v>431</v>
      </c>
      <c r="C385" s="1">
        <v>2</v>
      </c>
      <c r="D385" s="1">
        <v>3</v>
      </c>
      <c r="E385" s="1">
        <v>4</v>
      </c>
      <c r="I385" s="1">
        <v>650</v>
      </c>
      <c r="J385" s="24">
        <v>3237</v>
      </c>
      <c r="K385" s="24" t="s">
        <v>552</v>
      </c>
      <c r="L385" s="24"/>
      <c r="M385" s="57"/>
      <c r="N385" s="62">
        <v>0</v>
      </c>
      <c r="O385" s="62">
        <v>0</v>
      </c>
      <c r="P385" s="62">
        <v>0</v>
      </c>
      <c r="Q385" s="139">
        <v>0</v>
      </c>
      <c r="R385" s="266">
        <v>5000</v>
      </c>
      <c r="S385" s="420">
        <v>0</v>
      </c>
      <c r="T385" s="340">
        <f t="shared" si="134"/>
        <v>0</v>
      </c>
      <c r="U385" s="137"/>
      <c r="V385" s="137"/>
      <c r="W385" s="137"/>
    </row>
    <row r="386" spans="1:23" ht="14.25">
      <c r="A386" s="64" t="s">
        <v>431</v>
      </c>
      <c r="I386" s="1">
        <v>650</v>
      </c>
      <c r="J386" s="71">
        <v>4</v>
      </c>
      <c r="K386" s="71" t="s">
        <v>9</v>
      </c>
      <c r="L386" s="71"/>
      <c r="M386" s="57">
        <f aca="true" t="shared" si="135" ref="M386:R386">M387</f>
        <v>0</v>
      </c>
      <c r="N386" s="62">
        <f t="shared" si="135"/>
        <v>0</v>
      </c>
      <c r="O386" s="194">
        <f t="shared" si="135"/>
        <v>30000</v>
      </c>
      <c r="P386" s="62">
        <f t="shared" si="135"/>
        <v>218000</v>
      </c>
      <c r="Q386" s="139">
        <f t="shared" si="135"/>
        <v>0</v>
      </c>
      <c r="R386" s="266">
        <f t="shared" si="135"/>
        <v>706000</v>
      </c>
      <c r="S386" s="420">
        <f>S387</f>
        <v>75600</v>
      </c>
      <c r="T386" s="340">
        <f t="shared" si="134"/>
        <v>0.10708215297450425</v>
      </c>
      <c r="U386" s="137">
        <f t="shared" si="131"/>
        <v>726.6666666666666</v>
      </c>
      <c r="V386" s="137">
        <f t="shared" si="132"/>
        <v>0</v>
      </c>
      <c r="W386" s="137" t="e">
        <f t="shared" si="133"/>
        <v>#DIV/0!</v>
      </c>
    </row>
    <row r="387" spans="1:23" ht="15">
      <c r="A387" s="64" t="s">
        <v>431</v>
      </c>
      <c r="I387" s="1">
        <v>650</v>
      </c>
      <c r="J387" s="24">
        <v>42</v>
      </c>
      <c r="K387" s="24" t="s">
        <v>98</v>
      </c>
      <c r="L387" s="24"/>
      <c r="M387" s="57">
        <f>M388+M389+M390+M391</f>
        <v>0</v>
      </c>
      <c r="N387" s="62">
        <f>N388+N389+N390+N391</f>
        <v>0</v>
      </c>
      <c r="O387" s="62">
        <f>O388+O389+O390+O391+O396</f>
        <v>30000</v>
      </c>
      <c r="P387" s="62">
        <f>P388+P389+P390+P391</f>
        <v>218000</v>
      </c>
      <c r="Q387" s="139">
        <f>Q388+Q389+Q390+Q391+Q396</f>
        <v>0</v>
      </c>
      <c r="R387" s="266">
        <f>R388+R389+R390+R391+R392+R393+R394+R395+R396</f>
        <v>706000</v>
      </c>
      <c r="S387" s="452">
        <f>S388+S389+S390+S391+S392+S393+S394+S395+S396</f>
        <v>75600</v>
      </c>
      <c r="T387" s="340">
        <f t="shared" si="134"/>
        <v>0.10708215297450425</v>
      </c>
      <c r="U387" s="137">
        <f t="shared" si="131"/>
        <v>726.6666666666666</v>
      </c>
      <c r="V387" s="137">
        <f t="shared" si="132"/>
        <v>0</v>
      </c>
      <c r="W387" s="137" t="e">
        <f t="shared" si="133"/>
        <v>#DIV/0!</v>
      </c>
    </row>
    <row r="388" spans="1:31" ht="14.25">
      <c r="A388" s="64" t="s">
        <v>431</v>
      </c>
      <c r="E388" s="1">
        <v>4</v>
      </c>
      <c r="G388" s="1">
        <v>6</v>
      </c>
      <c r="I388" s="1">
        <v>650</v>
      </c>
      <c r="J388" s="56">
        <v>4264</v>
      </c>
      <c r="K388" s="24" t="s">
        <v>554</v>
      </c>
      <c r="L388" s="56"/>
      <c r="M388" s="57">
        <v>0</v>
      </c>
      <c r="N388" s="62">
        <v>0</v>
      </c>
      <c r="O388" s="62">
        <v>0</v>
      </c>
      <c r="P388" s="62">
        <v>218000</v>
      </c>
      <c r="Q388" s="139">
        <v>0</v>
      </c>
      <c r="R388" s="266">
        <v>210000</v>
      </c>
      <c r="S388" s="420">
        <v>0</v>
      </c>
      <c r="T388" s="340">
        <f t="shared" si="134"/>
        <v>0</v>
      </c>
      <c r="U388" s="137" t="e">
        <f t="shared" si="131"/>
        <v>#DIV/0!</v>
      </c>
      <c r="V388" s="137">
        <f t="shared" si="132"/>
        <v>0</v>
      </c>
      <c r="W388" s="137" t="e">
        <f t="shared" si="133"/>
        <v>#DIV/0!</v>
      </c>
      <c r="X388" s="464" t="s">
        <v>637</v>
      </c>
      <c r="Y388" s="100"/>
      <c r="Z388" s="100"/>
      <c r="AA388" s="462" t="s">
        <v>631</v>
      </c>
      <c r="AB388" s="100"/>
      <c r="AC388" s="462" t="s">
        <v>638</v>
      </c>
      <c r="AD388" s="100"/>
      <c r="AE388" s="100"/>
    </row>
    <row r="389" spans="1:26" ht="14.25">
      <c r="A389" s="64" t="s">
        <v>431</v>
      </c>
      <c r="E389" s="1">
        <v>4</v>
      </c>
      <c r="G389" s="1">
        <v>6</v>
      </c>
      <c r="I389" s="1">
        <v>650</v>
      </c>
      <c r="J389" s="56">
        <v>4264</v>
      </c>
      <c r="K389" s="24" t="s">
        <v>555</v>
      </c>
      <c r="L389" s="56"/>
      <c r="M389" s="57">
        <v>0</v>
      </c>
      <c r="N389" s="62">
        <v>0</v>
      </c>
      <c r="O389" s="62">
        <v>0</v>
      </c>
      <c r="P389" s="62">
        <v>0</v>
      </c>
      <c r="Q389" s="139">
        <v>0</v>
      </c>
      <c r="R389" s="266">
        <v>80000</v>
      </c>
      <c r="S389" s="420">
        <v>0</v>
      </c>
      <c r="T389" s="340">
        <f t="shared" si="134"/>
        <v>0</v>
      </c>
      <c r="U389" s="137" t="e">
        <f t="shared" si="131"/>
        <v>#DIV/0!</v>
      </c>
      <c r="V389" s="137" t="e">
        <f t="shared" si="132"/>
        <v>#DIV/0!</v>
      </c>
      <c r="W389" s="137" t="e">
        <f t="shared" si="133"/>
        <v>#DIV/0!</v>
      </c>
      <c r="X389" s="322">
        <v>34350</v>
      </c>
      <c r="Z389" s="460" t="s">
        <v>648</v>
      </c>
    </row>
    <row r="390" spans="1:23" ht="14.25" hidden="1">
      <c r="A390" s="64" t="s">
        <v>431</v>
      </c>
      <c r="E390" s="1">
        <v>4</v>
      </c>
      <c r="G390" s="1">
        <v>6</v>
      </c>
      <c r="I390" s="1">
        <v>650</v>
      </c>
      <c r="J390" s="56">
        <v>4264</v>
      </c>
      <c r="K390" s="24" t="s">
        <v>514</v>
      </c>
      <c r="L390" s="56"/>
      <c r="M390" s="57">
        <v>0</v>
      </c>
      <c r="N390" s="62">
        <v>0</v>
      </c>
      <c r="O390" s="62">
        <v>30000</v>
      </c>
      <c r="P390" s="62">
        <v>0</v>
      </c>
      <c r="Q390" s="139">
        <v>0</v>
      </c>
      <c r="R390" s="266">
        <v>0</v>
      </c>
      <c r="S390" s="420">
        <v>0</v>
      </c>
      <c r="T390" s="340" t="e">
        <f t="shared" si="134"/>
        <v>#DIV/0!</v>
      </c>
      <c r="U390" s="137">
        <f t="shared" si="131"/>
        <v>0</v>
      </c>
      <c r="V390" s="137" t="e">
        <f t="shared" si="132"/>
        <v>#DIV/0!</v>
      </c>
      <c r="W390" s="137" t="e">
        <f t="shared" si="133"/>
        <v>#DIV/0!</v>
      </c>
    </row>
    <row r="391" spans="1:27" ht="14.25">
      <c r="A391" s="64" t="s">
        <v>431</v>
      </c>
      <c r="E391" s="1">
        <v>4</v>
      </c>
      <c r="G391" s="1">
        <v>6</v>
      </c>
      <c r="I391" s="1">
        <v>650</v>
      </c>
      <c r="J391" s="56">
        <v>4264</v>
      </c>
      <c r="K391" s="24" t="s">
        <v>556</v>
      </c>
      <c r="L391" s="56"/>
      <c r="M391" s="57">
        <v>0</v>
      </c>
      <c r="N391" s="62">
        <v>0</v>
      </c>
      <c r="O391" s="62">
        <v>0</v>
      </c>
      <c r="P391" s="62">
        <v>0</v>
      </c>
      <c r="Q391" s="139">
        <v>0</v>
      </c>
      <c r="R391" s="266">
        <v>80000</v>
      </c>
      <c r="S391" s="420">
        <v>0</v>
      </c>
      <c r="T391" s="340">
        <f t="shared" si="134"/>
        <v>0</v>
      </c>
      <c r="U391" s="137" t="e">
        <f t="shared" si="131"/>
        <v>#DIV/0!</v>
      </c>
      <c r="V391" s="137" t="e">
        <f t="shared" si="132"/>
        <v>#DIV/0!</v>
      </c>
      <c r="W391" s="137" t="e">
        <f t="shared" si="133"/>
        <v>#DIV/0!</v>
      </c>
      <c r="X391" s="464" t="s">
        <v>639</v>
      </c>
      <c r="Y391" s="100"/>
      <c r="Z391" s="100"/>
      <c r="AA391" s="462" t="s">
        <v>632</v>
      </c>
    </row>
    <row r="392" spans="1:23" ht="14.25">
      <c r="A392" s="64" t="s">
        <v>431</v>
      </c>
      <c r="E392" s="1">
        <v>4</v>
      </c>
      <c r="G392" s="1">
        <v>6</v>
      </c>
      <c r="I392" s="1">
        <v>650</v>
      </c>
      <c r="J392" s="56">
        <v>4264</v>
      </c>
      <c r="K392" s="24" t="s">
        <v>557</v>
      </c>
      <c r="L392" s="56"/>
      <c r="M392" s="57"/>
      <c r="N392" s="306">
        <v>0</v>
      </c>
      <c r="O392" s="306">
        <v>0</v>
      </c>
      <c r="P392" s="306">
        <v>0</v>
      </c>
      <c r="Q392" s="307">
        <v>0</v>
      </c>
      <c r="R392" s="266">
        <v>30000</v>
      </c>
      <c r="S392" s="420">
        <v>0</v>
      </c>
      <c r="T392" s="340">
        <f t="shared" si="134"/>
        <v>0</v>
      </c>
      <c r="U392" s="137"/>
      <c r="V392" s="137"/>
      <c r="W392" s="137"/>
    </row>
    <row r="393" spans="1:37" ht="14.25">
      <c r="A393" s="64" t="s">
        <v>431</v>
      </c>
      <c r="E393" s="1">
        <v>4</v>
      </c>
      <c r="G393" s="1">
        <v>6</v>
      </c>
      <c r="I393" s="1">
        <v>650</v>
      </c>
      <c r="J393" s="56">
        <v>4264</v>
      </c>
      <c r="K393" s="24" t="s">
        <v>558</v>
      </c>
      <c r="L393" s="56"/>
      <c r="M393" s="57"/>
      <c r="N393" s="306">
        <v>0</v>
      </c>
      <c r="O393" s="306">
        <v>0</v>
      </c>
      <c r="P393" s="306">
        <v>0</v>
      </c>
      <c r="Q393" s="307">
        <v>0</v>
      </c>
      <c r="R393" s="266">
        <v>150000</v>
      </c>
      <c r="S393" s="420">
        <v>75600</v>
      </c>
      <c r="T393" s="340">
        <f t="shared" si="134"/>
        <v>0.504</v>
      </c>
      <c r="U393" s="137"/>
      <c r="V393" s="137"/>
      <c r="W393" s="137"/>
      <c r="X393" s="324">
        <v>75600</v>
      </c>
      <c r="Y393" s="462" t="s">
        <v>640</v>
      </c>
      <c r="Z393" s="100"/>
      <c r="AA393" s="100"/>
      <c r="AB393" s="100"/>
      <c r="AC393" s="100"/>
      <c r="AD393" s="100"/>
      <c r="AE393" s="100"/>
      <c r="AF393" s="100"/>
      <c r="AG393" s="462" t="s">
        <v>632</v>
      </c>
      <c r="AI393" s="470" t="s">
        <v>664</v>
      </c>
      <c r="AJ393" s="479"/>
      <c r="AK393" s="479"/>
    </row>
    <row r="394" spans="1:37" ht="14.25">
      <c r="A394" s="64" t="s">
        <v>431</v>
      </c>
      <c r="E394" s="1">
        <v>4</v>
      </c>
      <c r="G394" s="1">
        <v>6</v>
      </c>
      <c r="I394" s="1">
        <v>650</v>
      </c>
      <c r="J394" s="56">
        <v>4264</v>
      </c>
      <c r="K394" s="24" t="s">
        <v>559</v>
      </c>
      <c r="L394" s="56"/>
      <c r="M394" s="57"/>
      <c r="N394" s="306">
        <v>0</v>
      </c>
      <c r="O394" s="306">
        <v>0</v>
      </c>
      <c r="P394" s="306">
        <v>0</v>
      </c>
      <c r="Q394" s="307">
        <v>0</v>
      </c>
      <c r="R394" s="266">
        <v>35000</v>
      </c>
      <c r="S394" s="420">
        <v>0</v>
      </c>
      <c r="T394" s="340">
        <f t="shared" si="134"/>
        <v>0</v>
      </c>
      <c r="U394" s="137"/>
      <c r="V394" s="137"/>
      <c r="W394" s="137"/>
      <c r="X394" s="322">
        <v>11250</v>
      </c>
      <c r="Y394" s="1" t="s">
        <v>619</v>
      </c>
      <c r="Z394" s="462" t="s">
        <v>641</v>
      </c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462" t="s">
        <v>642</v>
      </c>
      <c r="AK394" s="100"/>
    </row>
    <row r="395" spans="1:32" ht="14.25">
      <c r="A395" s="64" t="s">
        <v>431</v>
      </c>
      <c r="E395" s="1">
        <v>4</v>
      </c>
      <c r="G395" s="1">
        <v>6</v>
      </c>
      <c r="I395" s="1">
        <v>650</v>
      </c>
      <c r="J395" s="56">
        <v>4264</v>
      </c>
      <c r="K395" s="24" t="s">
        <v>560</v>
      </c>
      <c r="L395" s="56"/>
      <c r="M395" s="57"/>
      <c r="N395" s="306">
        <v>0</v>
      </c>
      <c r="O395" s="306">
        <v>0</v>
      </c>
      <c r="P395" s="306">
        <v>0</v>
      </c>
      <c r="Q395" s="307">
        <v>0</v>
      </c>
      <c r="R395" s="266">
        <v>86000</v>
      </c>
      <c r="S395" s="420">
        <v>0</v>
      </c>
      <c r="T395" s="340">
        <f t="shared" si="134"/>
        <v>0</v>
      </c>
      <c r="U395" s="137"/>
      <c r="V395" s="137"/>
      <c r="W395" s="137"/>
      <c r="X395" s="464" t="s">
        <v>643</v>
      </c>
      <c r="Y395" s="100"/>
      <c r="Z395" s="100"/>
      <c r="AA395" s="100"/>
      <c r="AB395" s="462" t="s">
        <v>644</v>
      </c>
      <c r="AD395" s="470" t="s">
        <v>665</v>
      </c>
      <c r="AE395" s="479"/>
      <c r="AF395" s="479"/>
    </row>
    <row r="396" spans="1:32" ht="15" thickBot="1">
      <c r="A396" s="64" t="s">
        <v>431</v>
      </c>
      <c r="E396" s="1">
        <v>4</v>
      </c>
      <c r="G396" s="1">
        <v>6</v>
      </c>
      <c r="I396" s="1">
        <v>650</v>
      </c>
      <c r="J396" s="56">
        <v>4264</v>
      </c>
      <c r="K396" s="24" t="s">
        <v>561</v>
      </c>
      <c r="L396" s="56"/>
      <c r="M396" s="57">
        <v>0</v>
      </c>
      <c r="N396" s="62">
        <v>0</v>
      </c>
      <c r="O396" s="62">
        <v>0</v>
      </c>
      <c r="P396" s="62">
        <v>0</v>
      </c>
      <c r="Q396" s="139">
        <v>0</v>
      </c>
      <c r="R396" s="266">
        <v>35000</v>
      </c>
      <c r="S396" s="420">
        <v>0</v>
      </c>
      <c r="T396" s="372">
        <f t="shared" si="134"/>
        <v>0</v>
      </c>
      <c r="U396" s="137" t="e">
        <f t="shared" si="131"/>
        <v>#DIV/0!</v>
      </c>
      <c r="V396" s="137" t="e">
        <f t="shared" si="132"/>
        <v>#DIV/0!</v>
      </c>
      <c r="W396" s="137" t="e">
        <f t="shared" si="133"/>
        <v>#DIV/0!</v>
      </c>
      <c r="X396" s="464" t="s">
        <v>645</v>
      </c>
      <c r="Y396" s="100"/>
      <c r="Z396" s="100"/>
      <c r="AA396" s="100"/>
      <c r="AB396" s="100"/>
      <c r="AD396" s="470" t="s">
        <v>666</v>
      </c>
      <c r="AE396" s="479"/>
      <c r="AF396" s="479"/>
    </row>
    <row r="397" spans="10:23" ht="15">
      <c r="J397" s="184"/>
      <c r="K397" s="184" t="s">
        <v>316</v>
      </c>
      <c r="L397" s="184"/>
      <c r="M397" s="185">
        <f aca="true" t="shared" si="136" ref="M397:S397">M372+M386</f>
        <v>0</v>
      </c>
      <c r="N397" s="185">
        <f t="shared" si="136"/>
        <v>67065</v>
      </c>
      <c r="O397" s="185">
        <f t="shared" si="136"/>
        <v>30000</v>
      </c>
      <c r="P397" s="185">
        <f t="shared" si="136"/>
        <v>393000</v>
      </c>
      <c r="Q397" s="186">
        <f t="shared" si="136"/>
        <v>0</v>
      </c>
      <c r="R397" s="264">
        <f t="shared" si="136"/>
        <v>868000</v>
      </c>
      <c r="S397" s="438">
        <f t="shared" si="136"/>
        <v>147216</v>
      </c>
      <c r="T397" s="397">
        <f t="shared" si="134"/>
        <v>0.1696036866359447</v>
      </c>
      <c r="U397" s="187"/>
      <c r="V397" s="187"/>
      <c r="W397" s="187"/>
    </row>
    <row r="398" spans="10:23" ht="14.25">
      <c r="J398" s="32"/>
      <c r="K398" s="32"/>
      <c r="L398" s="32"/>
      <c r="M398" s="33"/>
      <c r="N398" s="36"/>
      <c r="O398" s="33"/>
      <c r="P398" s="36"/>
      <c r="Q398" s="209"/>
      <c r="R398" s="265"/>
      <c r="S398" s="423"/>
      <c r="T398" s="342"/>
      <c r="U398" s="210"/>
      <c r="V398" s="210"/>
      <c r="W398" s="210"/>
    </row>
    <row r="399" spans="1:23" ht="15">
      <c r="A399" s="7" t="s">
        <v>393</v>
      </c>
      <c r="B399" s="7"/>
      <c r="C399" s="7"/>
      <c r="D399" s="7"/>
      <c r="E399" s="7"/>
      <c r="F399" s="7"/>
      <c r="G399" s="7"/>
      <c r="H399" s="7"/>
      <c r="I399" s="7"/>
      <c r="J399" s="132" t="s">
        <v>169</v>
      </c>
      <c r="K399" s="132" t="s">
        <v>168</v>
      </c>
      <c r="L399" s="132"/>
      <c r="M399" s="16"/>
      <c r="N399" s="16"/>
      <c r="O399" s="16"/>
      <c r="P399" s="16"/>
      <c r="Q399" s="156"/>
      <c r="R399" s="255"/>
      <c r="S399" s="426"/>
      <c r="T399" s="376"/>
      <c r="U399" s="157"/>
      <c r="V399" s="157"/>
      <c r="W399" s="157"/>
    </row>
    <row r="400" spans="1:23" ht="15">
      <c r="A400" s="8" t="s">
        <v>432</v>
      </c>
      <c r="B400" s="8"/>
      <c r="C400" s="8"/>
      <c r="D400" s="8"/>
      <c r="E400" s="8"/>
      <c r="F400" s="8"/>
      <c r="G400" s="8"/>
      <c r="H400" s="8"/>
      <c r="I400" s="8">
        <v>510</v>
      </c>
      <c r="J400" s="8" t="s">
        <v>137</v>
      </c>
      <c r="K400" s="8" t="s">
        <v>170</v>
      </c>
      <c r="L400" s="8"/>
      <c r="M400" s="17"/>
      <c r="N400" s="17"/>
      <c r="O400" s="17"/>
      <c r="P400" s="17"/>
      <c r="Q400" s="150"/>
      <c r="R400" s="253"/>
      <c r="S400" s="424"/>
      <c r="T400" s="374"/>
      <c r="U400" s="151"/>
      <c r="V400" s="151"/>
      <c r="W400" s="151"/>
    </row>
    <row r="401" spans="1:23" ht="15">
      <c r="A401" s="64" t="s">
        <v>433</v>
      </c>
      <c r="I401" s="1">
        <v>510</v>
      </c>
      <c r="J401" s="71">
        <v>3</v>
      </c>
      <c r="K401" s="71" t="s">
        <v>8</v>
      </c>
      <c r="L401" s="71"/>
      <c r="M401" s="84">
        <f aca="true" t="shared" si="137" ref="M401:S401">M402</f>
        <v>20130</v>
      </c>
      <c r="N401" s="83">
        <f t="shared" si="137"/>
        <v>91423</v>
      </c>
      <c r="O401" s="83">
        <f t="shared" si="137"/>
        <v>40000</v>
      </c>
      <c r="P401" s="83">
        <f t="shared" si="137"/>
        <v>74000</v>
      </c>
      <c r="Q401" s="83">
        <f t="shared" si="137"/>
        <v>10000</v>
      </c>
      <c r="R401" s="107">
        <f t="shared" si="137"/>
        <v>60000</v>
      </c>
      <c r="S401" s="436">
        <f t="shared" si="137"/>
        <v>23750</v>
      </c>
      <c r="T401" s="339">
        <f>S401/R401</f>
        <v>0.3958333333333333</v>
      </c>
      <c r="U401" s="137">
        <f aca="true" t="shared" si="138" ref="U401:U412">P401/O401*100</f>
        <v>185</v>
      </c>
      <c r="V401" s="137">
        <f aca="true" t="shared" si="139" ref="V401:V412">Q401/P401*100</f>
        <v>13.513513513513514</v>
      </c>
      <c r="W401" s="137">
        <f aca="true" t="shared" si="140" ref="W401:W412">R401/Q401*100</f>
        <v>600</v>
      </c>
    </row>
    <row r="402" spans="1:23" ht="14.25">
      <c r="A402" s="64" t="s">
        <v>432</v>
      </c>
      <c r="I402" s="1">
        <v>510</v>
      </c>
      <c r="J402" s="24">
        <v>32</v>
      </c>
      <c r="K402" s="31" t="s">
        <v>40</v>
      </c>
      <c r="L402" s="30"/>
      <c r="M402" s="25">
        <f>M403+M408</f>
        <v>20130</v>
      </c>
      <c r="N402" s="29">
        <f>N403+N408+N405+N406</f>
        <v>91423</v>
      </c>
      <c r="O402" s="29">
        <f>O403+O408+O404</f>
        <v>40000</v>
      </c>
      <c r="P402" s="29">
        <f>P403+P408+P404+P407</f>
        <v>74000</v>
      </c>
      <c r="Q402" s="29">
        <f>Q403+Q408+Q404</f>
        <v>10000</v>
      </c>
      <c r="R402" s="104">
        <f>R403+R408+R404</f>
        <v>60000</v>
      </c>
      <c r="S402" s="427">
        <f>S403+S408+S404</f>
        <v>23750</v>
      </c>
      <c r="T402" s="340">
        <f>S402/R402</f>
        <v>0.3958333333333333</v>
      </c>
      <c r="U402" s="137">
        <f t="shared" si="138"/>
        <v>185</v>
      </c>
      <c r="V402" s="137">
        <f t="shared" si="139"/>
        <v>13.513513513513514</v>
      </c>
      <c r="W402" s="137">
        <f t="shared" si="140"/>
        <v>600</v>
      </c>
    </row>
    <row r="403" spans="1:24" ht="15" thickBot="1">
      <c r="A403" s="64" t="s">
        <v>432</v>
      </c>
      <c r="C403" s="1">
        <v>2</v>
      </c>
      <c r="D403" s="1">
        <v>3</v>
      </c>
      <c r="E403" s="1">
        <v>4</v>
      </c>
      <c r="I403" s="1">
        <v>510</v>
      </c>
      <c r="J403" s="24">
        <v>3232</v>
      </c>
      <c r="K403" s="24" t="s">
        <v>359</v>
      </c>
      <c r="L403" s="24"/>
      <c r="M403" s="25">
        <v>20130</v>
      </c>
      <c r="N403" s="29">
        <v>69899</v>
      </c>
      <c r="O403" s="29">
        <v>30000</v>
      </c>
      <c r="P403" s="29">
        <v>50000</v>
      </c>
      <c r="Q403" s="139">
        <v>0</v>
      </c>
      <c r="R403" s="107">
        <v>60000</v>
      </c>
      <c r="S403" s="420">
        <v>23750</v>
      </c>
      <c r="T403" s="340">
        <f aca="true" t="shared" si="141" ref="T403:T415">S403/R403</f>
        <v>0.3958333333333333</v>
      </c>
      <c r="U403" s="137">
        <f t="shared" si="138"/>
        <v>166.66666666666669</v>
      </c>
      <c r="V403" s="137">
        <f t="shared" si="139"/>
        <v>0</v>
      </c>
      <c r="W403" s="137" t="e">
        <f t="shared" si="140"/>
        <v>#DIV/0!</v>
      </c>
      <c r="X403" s="322">
        <v>23750</v>
      </c>
    </row>
    <row r="404" spans="1:23" ht="14.25" hidden="1">
      <c r="A404" s="64" t="s">
        <v>432</v>
      </c>
      <c r="I404" s="1">
        <v>510</v>
      </c>
      <c r="J404" s="24">
        <v>3232</v>
      </c>
      <c r="K404" s="24" t="s">
        <v>372</v>
      </c>
      <c r="L404" s="24"/>
      <c r="M404" s="25"/>
      <c r="N404" s="29">
        <v>0</v>
      </c>
      <c r="O404" s="29">
        <v>10000</v>
      </c>
      <c r="P404" s="29">
        <v>10000</v>
      </c>
      <c r="Q404" s="139">
        <v>10000</v>
      </c>
      <c r="R404" s="107">
        <v>0</v>
      </c>
      <c r="S404" s="420"/>
      <c r="T404" s="340" t="e">
        <f t="shared" si="141"/>
        <v>#DIV/0!</v>
      </c>
      <c r="U404" s="137"/>
      <c r="V404" s="137"/>
      <c r="W404" s="137"/>
    </row>
    <row r="405" spans="1:23" ht="14.25" hidden="1">
      <c r="A405" s="64" t="s">
        <v>432</v>
      </c>
      <c r="C405" s="1">
        <v>2</v>
      </c>
      <c r="I405" s="1">
        <v>510</v>
      </c>
      <c r="J405" s="24">
        <v>3232</v>
      </c>
      <c r="K405" s="24" t="s">
        <v>497</v>
      </c>
      <c r="L405" s="24"/>
      <c r="M405" s="25"/>
      <c r="N405" s="29">
        <v>6530</v>
      </c>
      <c r="O405" s="29">
        <v>0</v>
      </c>
      <c r="P405" s="29">
        <v>0</v>
      </c>
      <c r="Q405" s="139">
        <v>0</v>
      </c>
      <c r="R405" s="107">
        <v>0</v>
      </c>
      <c r="S405" s="420">
        <v>0</v>
      </c>
      <c r="T405" s="340" t="e">
        <f t="shared" si="141"/>
        <v>#DIV/0!</v>
      </c>
      <c r="U405" s="137"/>
      <c r="V405" s="137"/>
      <c r="W405" s="137"/>
    </row>
    <row r="406" spans="1:23" ht="14.25" hidden="1">
      <c r="A406" s="64" t="s">
        <v>432</v>
      </c>
      <c r="C406" s="1">
        <v>2</v>
      </c>
      <c r="E406" s="1">
        <v>4</v>
      </c>
      <c r="I406" s="1">
        <v>510</v>
      </c>
      <c r="J406" s="24">
        <v>3232</v>
      </c>
      <c r="K406" s="24" t="s">
        <v>498</v>
      </c>
      <c r="L406" s="24"/>
      <c r="M406" s="25"/>
      <c r="N406" s="29">
        <v>9828</v>
      </c>
      <c r="O406" s="29">
        <v>0</v>
      </c>
      <c r="P406" s="29">
        <v>0</v>
      </c>
      <c r="Q406" s="139">
        <v>0</v>
      </c>
      <c r="R406" s="107">
        <v>0</v>
      </c>
      <c r="S406" s="420">
        <v>0</v>
      </c>
      <c r="T406" s="340" t="e">
        <f t="shared" si="141"/>
        <v>#DIV/0!</v>
      </c>
      <c r="U406" s="137"/>
      <c r="V406" s="137"/>
      <c r="W406" s="137"/>
    </row>
    <row r="407" spans="1:23" ht="14.25" hidden="1">
      <c r="A407" s="64"/>
      <c r="J407" s="24">
        <v>3232</v>
      </c>
      <c r="K407" s="24" t="s">
        <v>596</v>
      </c>
      <c r="L407" s="24"/>
      <c r="M407" s="25"/>
      <c r="N407" s="29">
        <v>0</v>
      </c>
      <c r="O407" s="29">
        <v>0</v>
      </c>
      <c r="P407" s="29">
        <v>14000</v>
      </c>
      <c r="Q407" s="139">
        <v>0</v>
      </c>
      <c r="R407" s="107">
        <v>0</v>
      </c>
      <c r="S407" s="420">
        <v>0</v>
      </c>
      <c r="T407" s="340" t="e">
        <f t="shared" si="141"/>
        <v>#DIV/0!</v>
      </c>
      <c r="U407" s="137"/>
      <c r="V407" s="137"/>
      <c r="W407" s="137"/>
    </row>
    <row r="408" spans="1:23" ht="14.25" hidden="1">
      <c r="A408" s="64" t="s">
        <v>433</v>
      </c>
      <c r="C408" s="1">
        <v>2</v>
      </c>
      <c r="D408" s="1">
        <v>3</v>
      </c>
      <c r="E408" s="1">
        <v>4</v>
      </c>
      <c r="I408" s="1">
        <v>510</v>
      </c>
      <c r="J408" s="24">
        <v>3237</v>
      </c>
      <c r="K408" s="24" t="s">
        <v>303</v>
      </c>
      <c r="L408" s="24"/>
      <c r="M408" s="25">
        <v>0</v>
      </c>
      <c r="N408" s="29">
        <v>5166</v>
      </c>
      <c r="O408" s="29">
        <v>0</v>
      </c>
      <c r="P408" s="29">
        <v>0</v>
      </c>
      <c r="Q408" s="139">
        <v>0</v>
      </c>
      <c r="R408" s="107">
        <v>0</v>
      </c>
      <c r="S408" s="420">
        <v>0</v>
      </c>
      <c r="T408" s="340" t="e">
        <f t="shared" si="141"/>
        <v>#DIV/0!</v>
      </c>
      <c r="U408" s="137" t="e">
        <f t="shared" si="138"/>
        <v>#DIV/0!</v>
      </c>
      <c r="V408" s="137" t="e">
        <f t="shared" si="139"/>
        <v>#DIV/0!</v>
      </c>
      <c r="W408" s="137" t="e">
        <f t="shared" si="140"/>
        <v>#DIV/0!</v>
      </c>
    </row>
    <row r="409" spans="1:23" ht="14.25" hidden="1">
      <c r="A409" s="64" t="s">
        <v>433</v>
      </c>
      <c r="I409" s="1">
        <v>510</v>
      </c>
      <c r="J409" s="71">
        <v>4</v>
      </c>
      <c r="K409" s="71" t="s">
        <v>9</v>
      </c>
      <c r="L409" s="71"/>
      <c r="M409" s="84">
        <f aca="true" t="shared" si="142" ref="M409:S409">M410</f>
        <v>0</v>
      </c>
      <c r="N409" s="83">
        <f t="shared" si="142"/>
        <v>0</v>
      </c>
      <c r="O409" s="83">
        <f t="shared" si="142"/>
        <v>86000</v>
      </c>
      <c r="P409" s="83">
        <f t="shared" si="142"/>
        <v>90731</v>
      </c>
      <c r="Q409" s="139">
        <f t="shared" si="142"/>
        <v>0</v>
      </c>
      <c r="R409" s="107">
        <f t="shared" si="142"/>
        <v>0</v>
      </c>
      <c r="S409" s="420">
        <f t="shared" si="142"/>
        <v>0</v>
      </c>
      <c r="T409" s="351" t="e">
        <f t="shared" si="141"/>
        <v>#DIV/0!</v>
      </c>
      <c r="U409" s="137">
        <f t="shared" si="138"/>
        <v>105.50116279069768</v>
      </c>
      <c r="V409" s="137">
        <f t="shared" si="139"/>
        <v>0</v>
      </c>
      <c r="W409" s="137" t="e">
        <f t="shared" si="140"/>
        <v>#DIV/0!</v>
      </c>
    </row>
    <row r="410" spans="1:23" ht="14.25" hidden="1">
      <c r="A410" s="64" t="s">
        <v>433</v>
      </c>
      <c r="I410" s="1">
        <v>510</v>
      </c>
      <c r="J410" s="24">
        <v>42</v>
      </c>
      <c r="K410" s="24" t="s">
        <v>98</v>
      </c>
      <c r="L410" s="24"/>
      <c r="M410" s="25">
        <f aca="true" t="shared" si="143" ref="M410:R410">M411+M412</f>
        <v>0</v>
      </c>
      <c r="N410" s="29">
        <f>N411+N412</f>
        <v>0</v>
      </c>
      <c r="O410" s="29">
        <f t="shared" si="143"/>
        <v>86000</v>
      </c>
      <c r="P410" s="29">
        <f t="shared" si="143"/>
        <v>90731</v>
      </c>
      <c r="Q410" s="139">
        <f>Q411+Q412</f>
        <v>0</v>
      </c>
      <c r="R410" s="107">
        <f t="shared" si="143"/>
        <v>0</v>
      </c>
      <c r="S410" s="420">
        <f>S411+S412</f>
        <v>0</v>
      </c>
      <c r="T410" s="340" t="e">
        <f t="shared" si="141"/>
        <v>#DIV/0!</v>
      </c>
      <c r="U410" s="137">
        <f t="shared" si="138"/>
        <v>105.50116279069768</v>
      </c>
      <c r="V410" s="137">
        <f t="shared" si="139"/>
        <v>0</v>
      </c>
      <c r="W410" s="137" t="e">
        <f t="shared" si="140"/>
        <v>#DIV/0!</v>
      </c>
    </row>
    <row r="411" spans="1:23" ht="14.25" hidden="1">
      <c r="A411" s="64" t="s">
        <v>433</v>
      </c>
      <c r="E411" s="1">
        <v>4</v>
      </c>
      <c r="G411" s="1">
        <v>6</v>
      </c>
      <c r="I411" s="1">
        <v>510</v>
      </c>
      <c r="J411" s="43">
        <v>4264</v>
      </c>
      <c r="K411" s="32" t="s">
        <v>312</v>
      </c>
      <c r="L411" s="43"/>
      <c r="M411" s="44">
        <v>0</v>
      </c>
      <c r="N411" s="79">
        <v>0</v>
      </c>
      <c r="O411" s="79">
        <v>0</v>
      </c>
      <c r="P411" s="79">
        <v>85731</v>
      </c>
      <c r="Q411" s="139">
        <v>0</v>
      </c>
      <c r="R411" s="249">
        <v>0</v>
      </c>
      <c r="S411" s="420">
        <v>0</v>
      </c>
      <c r="T411" s="340" t="e">
        <f t="shared" si="141"/>
        <v>#DIV/0!</v>
      </c>
      <c r="U411" s="137" t="e">
        <f t="shared" si="138"/>
        <v>#DIV/0!</v>
      </c>
      <c r="V411" s="137">
        <f t="shared" si="139"/>
        <v>0</v>
      </c>
      <c r="W411" s="137" t="e">
        <f t="shared" si="140"/>
        <v>#DIV/0!</v>
      </c>
    </row>
    <row r="412" spans="1:23" ht="15" hidden="1" thickBot="1">
      <c r="A412" s="64" t="s">
        <v>433</v>
      </c>
      <c r="E412" s="1">
        <v>4</v>
      </c>
      <c r="G412" s="1">
        <v>6</v>
      </c>
      <c r="I412" s="1">
        <v>510</v>
      </c>
      <c r="J412" s="24">
        <v>4214</v>
      </c>
      <c r="K412" s="24" t="s">
        <v>313</v>
      </c>
      <c r="L412" s="24"/>
      <c r="M412" s="25">
        <v>0</v>
      </c>
      <c r="N412" s="29">
        <v>0</v>
      </c>
      <c r="O412" s="29">
        <v>86000</v>
      </c>
      <c r="P412" s="29">
        <v>5000</v>
      </c>
      <c r="Q412" s="139">
        <v>0</v>
      </c>
      <c r="R412" s="107">
        <v>0</v>
      </c>
      <c r="S412" s="420">
        <v>0</v>
      </c>
      <c r="T412" s="372" t="e">
        <f t="shared" si="141"/>
        <v>#DIV/0!</v>
      </c>
      <c r="U412" s="137">
        <f t="shared" si="138"/>
        <v>5.813953488372093</v>
      </c>
      <c r="V412" s="137">
        <f t="shared" si="139"/>
        <v>0</v>
      </c>
      <c r="W412" s="137" t="e">
        <f t="shared" si="140"/>
        <v>#DIV/0!</v>
      </c>
    </row>
    <row r="413" spans="1:23" ht="15.75" thickBot="1">
      <c r="A413" s="15"/>
      <c r="J413" s="184"/>
      <c r="K413" s="184" t="s">
        <v>316</v>
      </c>
      <c r="L413" s="184"/>
      <c r="M413" s="185">
        <f aca="true" t="shared" si="144" ref="M413:R413">M401+M409</f>
        <v>20130</v>
      </c>
      <c r="N413" s="185">
        <f t="shared" si="144"/>
        <v>91423</v>
      </c>
      <c r="O413" s="185">
        <f t="shared" si="144"/>
        <v>126000</v>
      </c>
      <c r="P413" s="185">
        <f t="shared" si="144"/>
        <v>164731</v>
      </c>
      <c r="Q413" s="186">
        <f t="shared" si="144"/>
        <v>10000</v>
      </c>
      <c r="R413" s="264">
        <f t="shared" si="144"/>
        <v>60000</v>
      </c>
      <c r="S413" s="438">
        <f>S401+S409</f>
        <v>23750</v>
      </c>
      <c r="T413" s="398">
        <f t="shared" si="141"/>
        <v>0.3958333333333333</v>
      </c>
      <c r="U413" s="187"/>
      <c r="V413" s="187"/>
      <c r="W413" s="187"/>
    </row>
    <row r="414" spans="10:23" ht="15.75" thickBot="1">
      <c r="J414" s="161"/>
      <c r="K414" s="161" t="s">
        <v>322</v>
      </c>
      <c r="L414" s="161"/>
      <c r="M414" s="162">
        <f>M227+M238+M270+M279+M285+M299+M339+M352+M361+M369+M397+M413</f>
        <v>1538575</v>
      </c>
      <c r="N414" s="162">
        <f>N227+N238+N270+N279+N285+N299+N339+N352+N361+N369+N397+N413+N241</f>
        <v>2307281</v>
      </c>
      <c r="O414" s="163">
        <f>O227+O238+O270+O279+O285+O299+O339+O352+O361+O369+O397+O413+O263</f>
        <v>2033850</v>
      </c>
      <c r="P414" s="163">
        <f>P227+P238+P270+P279+P285+P299+P339+P352+P361+P369+P397+P413+P263</f>
        <v>2413657</v>
      </c>
      <c r="Q414" s="163">
        <f>Q227+Q238+Q270+Q279+Q285+Q299+Q339+Q352+Q361+Q369+Q397+Q413+Q263</f>
        <v>2288850</v>
      </c>
      <c r="R414" s="163">
        <f>R227+R238+R270+R279+R285+R299+R339+R352+R361+R369+R397+R413+R263</f>
        <v>3933600</v>
      </c>
      <c r="S414" s="429">
        <f>S227+S238+S270+S279+S285+S299+S339+S352+S361+S369+S397+S413+S263</f>
        <v>1754447</v>
      </c>
      <c r="T414" s="399">
        <f t="shared" si="141"/>
        <v>0.4460156091112467</v>
      </c>
      <c r="U414" s="164"/>
      <c r="V414" s="164"/>
      <c r="W414" s="164"/>
    </row>
    <row r="415" spans="10:23" ht="15.75" thickTop="1">
      <c r="J415" s="50"/>
      <c r="K415" s="165" t="s">
        <v>318</v>
      </c>
      <c r="L415" s="50"/>
      <c r="M415" s="166">
        <f aca="true" t="shared" si="145" ref="M415:S415">M191+M217+M414</f>
        <v>3362910</v>
      </c>
      <c r="N415" s="166">
        <f t="shared" si="145"/>
        <v>4182753</v>
      </c>
      <c r="O415" s="167">
        <f t="shared" si="145"/>
        <v>3776450</v>
      </c>
      <c r="P415" s="167">
        <f t="shared" si="145"/>
        <v>4891017</v>
      </c>
      <c r="Q415" s="167">
        <f t="shared" si="145"/>
        <v>3963250</v>
      </c>
      <c r="R415" s="167">
        <f t="shared" si="145"/>
        <v>6460800</v>
      </c>
      <c r="S415" s="430">
        <f t="shared" si="145"/>
        <v>2780686</v>
      </c>
      <c r="T415" s="400">
        <f t="shared" si="141"/>
        <v>0.4303934497275879</v>
      </c>
      <c r="U415" s="168"/>
      <c r="V415" s="168"/>
      <c r="W415" s="168"/>
    </row>
    <row r="416" spans="10:23" ht="14.25">
      <c r="J416" s="32"/>
      <c r="K416" s="32"/>
      <c r="L416" s="32"/>
      <c r="M416" s="33"/>
      <c r="N416" s="36"/>
      <c r="O416" s="33"/>
      <c r="P416" s="36"/>
      <c r="Q416" s="209"/>
      <c r="R416" s="265"/>
      <c r="S416" s="423"/>
      <c r="T416" s="342"/>
      <c r="U416" s="210"/>
      <c r="V416" s="210"/>
      <c r="W416" s="210"/>
    </row>
    <row r="417" spans="1:23" ht="15">
      <c r="A417" s="20"/>
      <c r="B417" s="20"/>
      <c r="C417" s="20"/>
      <c r="D417" s="20"/>
      <c r="E417" s="20"/>
      <c r="F417" s="20"/>
      <c r="G417" s="20"/>
      <c r="H417" s="20"/>
      <c r="I417" s="20"/>
      <c r="J417" s="129" t="s">
        <v>280</v>
      </c>
      <c r="K417" s="129" t="s">
        <v>279</v>
      </c>
      <c r="L417" s="129"/>
      <c r="M417" s="22"/>
      <c r="N417" s="22"/>
      <c r="O417" s="22"/>
      <c r="P417" s="22"/>
      <c r="Q417" s="171"/>
      <c r="R417" s="260"/>
      <c r="S417" s="453"/>
      <c r="T417" s="401"/>
      <c r="U417" s="172"/>
      <c r="V417" s="172"/>
      <c r="W417" s="172"/>
    </row>
    <row r="418" spans="1:23" ht="15">
      <c r="A418" s="20"/>
      <c r="B418" s="20"/>
      <c r="C418" s="20"/>
      <c r="D418" s="20"/>
      <c r="E418" s="20"/>
      <c r="F418" s="20"/>
      <c r="G418" s="20"/>
      <c r="H418" s="20"/>
      <c r="I418" s="20"/>
      <c r="J418" s="130" t="s">
        <v>287</v>
      </c>
      <c r="K418" s="9" t="s">
        <v>262</v>
      </c>
      <c r="L418" s="9"/>
      <c r="M418" s="18"/>
      <c r="N418" s="18"/>
      <c r="O418" s="18"/>
      <c r="P418" s="18"/>
      <c r="Q418" s="173"/>
      <c r="R418" s="261"/>
      <c r="S418" s="444"/>
      <c r="T418" s="384"/>
      <c r="U418" s="175"/>
      <c r="V418" s="175"/>
      <c r="W418" s="175"/>
    </row>
    <row r="419" spans="1:23" ht="15">
      <c r="A419" s="20"/>
      <c r="B419" s="20"/>
      <c r="C419" s="20"/>
      <c r="D419" s="20"/>
      <c r="E419" s="20"/>
      <c r="F419" s="20"/>
      <c r="G419" s="20"/>
      <c r="H419" s="20"/>
      <c r="I419" s="20">
        <v>900</v>
      </c>
      <c r="J419" s="20" t="s">
        <v>251</v>
      </c>
      <c r="K419" s="20" t="s">
        <v>121</v>
      </c>
      <c r="L419" s="20"/>
      <c r="M419" s="21"/>
      <c r="N419" s="21"/>
      <c r="O419" s="21"/>
      <c r="P419" s="21"/>
      <c r="Q419" s="169"/>
      <c r="R419" s="262"/>
      <c r="S419" s="445"/>
      <c r="T419" s="385"/>
      <c r="U419" s="177"/>
      <c r="V419" s="177"/>
      <c r="W419" s="177"/>
    </row>
    <row r="420" spans="1:23" ht="15">
      <c r="A420" s="7" t="s">
        <v>394</v>
      </c>
      <c r="B420" s="7"/>
      <c r="C420" s="7"/>
      <c r="D420" s="7"/>
      <c r="E420" s="7"/>
      <c r="F420" s="7"/>
      <c r="G420" s="7"/>
      <c r="H420" s="7"/>
      <c r="I420" s="7"/>
      <c r="J420" s="132" t="s">
        <v>172</v>
      </c>
      <c r="K420" s="132" t="s">
        <v>171</v>
      </c>
      <c r="L420" s="132"/>
      <c r="M420" s="16"/>
      <c r="N420" s="16"/>
      <c r="O420" s="16"/>
      <c r="P420" s="16"/>
      <c r="Q420" s="156"/>
      <c r="R420" s="255"/>
      <c r="S420" s="426"/>
      <c r="T420" s="376"/>
      <c r="U420" s="157"/>
      <c r="V420" s="157"/>
      <c r="W420" s="157"/>
    </row>
    <row r="421" spans="1:23" ht="15">
      <c r="A421" s="8" t="s">
        <v>434</v>
      </c>
      <c r="B421" s="8"/>
      <c r="C421" s="8"/>
      <c r="D421" s="8"/>
      <c r="E421" s="8"/>
      <c r="F421" s="8"/>
      <c r="G421" s="8"/>
      <c r="H421" s="8"/>
      <c r="I421" s="8">
        <v>911</v>
      </c>
      <c r="J421" s="8" t="s">
        <v>137</v>
      </c>
      <c r="K421" s="8" t="s">
        <v>173</v>
      </c>
      <c r="L421" s="8"/>
      <c r="M421" s="17"/>
      <c r="N421" s="17"/>
      <c r="O421" s="17"/>
      <c r="P421" s="17"/>
      <c r="Q421" s="150"/>
      <c r="R421" s="253"/>
      <c r="S421" s="424"/>
      <c r="T421" s="374"/>
      <c r="U421" s="151"/>
      <c r="V421" s="151"/>
      <c r="W421" s="151"/>
    </row>
    <row r="422" spans="1:23" ht="15">
      <c r="A422" s="20" t="s">
        <v>434</v>
      </c>
      <c r="I422" s="1">
        <v>911</v>
      </c>
      <c r="J422" s="71">
        <v>3</v>
      </c>
      <c r="K422" s="71" t="s">
        <v>8</v>
      </c>
      <c r="L422" s="71"/>
      <c r="M422" s="84">
        <f aca="true" t="shared" si="146" ref="M422:S422">M423+M427</f>
        <v>15962</v>
      </c>
      <c r="N422" s="83">
        <f t="shared" si="146"/>
        <v>21829</v>
      </c>
      <c r="O422" s="83">
        <f t="shared" si="146"/>
        <v>22000</v>
      </c>
      <c r="P422" s="83">
        <f t="shared" si="146"/>
        <v>25563</v>
      </c>
      <c r="Q422" s="135">
        <f t="shared" si="146"/>
        <v>22000</v>
      </c>
      <c r="R422" s="107">
        <f>R423+R427</f>
        <v>72000</v>
      </c>
      <c r="S422" s="419">
        <f t="shared" si="146"/>
        <v>12000</v>
      </c>
      <c r="T422" s="339">
        <f>S422/R422</f>
        <v>0.16666666666666666</v>
      </c>
      <c r="U422" s="137">
        <f aca="true" t="shared" si="147" ref="U422:U429">P422/O422*100</f>
        <v>116.19545454545455</v>
      </c>
      <c r="V422" s="137">
        <f aca="true" t="shared" si="148" ref="V422:V429">Q422/P422*100</f>
        <v>86.06188632007198</v>
      </c>
      <c r="W422" s="137">
        <f aca="true" t="shared" si="149" ref="W422:W429">R422/Q422*100</f>
        <v>327.2727272727273</v>
      </c>
    </row>
    <row r="423" spans="1:23" ht="14.25">
      <c r="A423" s="20" t="s">
        <v>434</v>
      </c>
      <c r="I423" s="1">
        <v>911</v>
      </c>
      <c r="J423" s="24">
        <v>32</v>
      </c>
      <c r="K423" s="31" t="s">
        <v>40</v>
      </c>
      <c r="L423" s="30"/>
      <c r="M423" s="25">
        <f aca="true" t="shared" si="150" ref="M423:R423">M424+M425</f>
        <v>8922</v>
      </c>
      <c r="N423" s="29">
        <f>N424+N425</f>
        <v>13829</v>
      </c>
      <c r="O423" s="29">
        <f t="shared" si="150"/>
        <v>14000</v>
      </c>
      <c r="P423" s="29">
        <f t="shared" si="150"/>
        <v>15563</v>
      </c>
      <c r="Q423" s="139">
        <f>Q424+Q425</f>
        <v>14000</v>
      </c>
      <c r="R423" s="107">
        <f t="shared" si="150"/>
        <v>14000</v>
      </c>
      <c r="S423" s="420">
        <f>S424+S425</f>
        <v>12000</v>
      </c>
      <c r="T423" s="340">
        <f>S423/R423</f>
        <v>0.8571428571428571</v>
      </c>
      <c r="U423" s="137">
        <f t="shared" si="147"/>
        <v>111.16428571428571</v>
      </c>
      <c r="V423" s="137">
        <f t="shared" si="148"/>
        <v>89.95694917432373</v>
      </c>
      <c r="W423" s="137">
        <f t="shared" si="149"/>
        <v>100</v>
      </c>
    </row>
    <row r="424" spans="1:24" ht="14.25">
      <c r="A424" s="20" t="s">
        <v>434</v>
      </c>
      <c r="C424" s="1">
        <v>2</v>
      </c>
      <c r="D424" s="1">
        <v>3</v>
      </c>
      <c r="E424" s="1">
        <v>4</v>
      </c>
      <c r="I424" s="1">
        <v>911</v>
      </c>
      <c r="J424" s="24">
        <v>3237</v>
      </c>
      <c r="K424" s="31" t="s">
        <v>207</v>
      </c>
      <c r="L424" s="30"/>
      <c r="M424" s="25">
        <v>8922</v>
      </c>
      <c r="N424" s="29">
        <v>9914</v>
      </c>
      <c r="O424" s="29">
        <v>10000</v>
      </c>
      <c r="P424" s="29">
        <v>12400</v>
      </c>
      <c r="Q424" s="139">
        <v>10000</v>
      </c>
      <c r="R424" s="107">
        <v>10000</v>
      </c>
      <c r="S424" s="420">
        <v>12000</v>
      </c>
      <c r="T424" s="340">
        <f aca="true" t="shared" si="151" ref="T424:T430">S424/R424</f>
        <v>1.2</v>
      </c>
      <c r="U424" s="137">
        <f t="shared" si="147"/>
        <v>124</v>
      </c>
      <c r="V424" s="137">
        <f t="shared" si="148"/>
        <v>80.64516129032258</v>
      </c>
      <c r="W424" s="137">
        <f t="shared" si="149"/>
        <v>100</v>
      </c>
      <c r="X424" s="322">
        <v>12000</v>
      </c>
    </row>
    <row r="425" spans="1:23" ht="14.25">
      <c r="A425" s="20" t="s">
        <v>434</v>
      </c>
      <c r="I425" s="1">
        <v>911</v>
      </c>
      <c r="J425" s="70">
        <v>322</v>
      </c>
      <c r="K425" s="70" t="s">
        <v>95</v>
      </c>
      <c r="L425" s="70"/>
      <c r="M425" s="25">
        <f aca="true" t="shared" si="152" ref="M425:S425">M426</f>
        <v>0</v>
      </c>
      <c r="N425" s="29">
        <f t="shared" si="152"/>
        <v>3915</v>
      </c>
      <c r="O425" s="29">
        <f t="shared" si="152"/>
        <v>4000</v>
      </c>
      <c r="P425" s="29">
        <f t="shared" si="152"/>
        <v>3163</v>
      </c>
      <c r="Q425" s="139">
        <f t="shared" si="152"/>
        <v>4000</v>
      </c>
      <c r="R425" s="107">
        <f t="shared" si="152"/>
        <v>4000</v>
      </c>
      <c r="S425" s="420">
        <f t="shared" si="152"/>
        <v>0</v>
      </c>
      <c r="T425" s="340">
        <f t="shared" si="151"/>
        <v>0</v>
      </c>
      <c r="U425" s="137">
        <f t="shared" si="147"/>
        <v>79.07499999999999</v>
      </c>
      <c r="V425" s="137">
        <f t="shared" si="148"/>
        <v>126.46221941195068</v>
      </c>
      <c r="W425" s="137">
        <f t="shared" si="149"/>
        <v>100</v>
      </c>
    </row>
    <row r="426" spans="1:23" ht="14.25">
      <c r="A426" s="20" t="s">
        <v>434</v>
      </c>
      <c r="E426" s="1">
        <v>4</v>
      </c>
      <c r="I426" s="1">
        <v>911</v>
      </c>
      <c r="J426" s="24">
        <v>3221</v>
      </c>
      <c r="K426" s="31" t="s">
        <v>314</v>
      </c>
      <c r="L426" s="30"/>
      <c r="M426" s="25">
        <v>0</v>
      </c>
      <c r="N426" s="29">
        <v>3915</v>
      </c>
      <c r="O426" s="29">
        <v>4000</v>
      </c>
      <c r="P426" s="29">
        <v>3163</v>
      </c>
      <c r="Q426" s="139">
        <v>4000</v>
      </c>
      <c r="R426" s="107">
        <v>4000</v>
      </c>
      <c r="S426" s="420">
        <v>0</v>
      </c>
      <c r="T426" s="340">
        <f t="shared" si="151"/>
        <v>0</v>
      </c>
      <c r="U426" s="137">
        <f t="shared" si="147"/>
        <v>79.07499999999999</v>
      </c>
      <c r="V426" s="137">
        <f t="shared" si="148"/>
        <v>126.46221941195068</v>
      </c>
      <c r="W426" s="137">
        <f t="shared" si="149"/>
        <v>100</v>
      </c>
    </row>
    <row r="427" spans="1:23" ht="14.25">
      <c r="A427" s="20" t="s">
        <v>434</v>
      </c>
      <c r="I427" s="1">
        <v>911</v>
      </c>
      <c r="J427" s="24">
        <v>38</v>
      </c>
      <c r="K427" s="31" t="s">
        <v>260</v>
      </c>
      <c r="L427" s="30"/>
      <c r="M427" s="25">
        <f>M428</f>
        <v>7040</v>
      </c>
      <c r="N427" s="29">
        <f>N428</f>
        <v>8000</v>
      </c>
      <c r="O427" s="29">
        <f>O428</f>
        <v>8000</v>
      </c>
      <c r="P427" s="29">
        <f>P428</f>
        <v>10000</v>
      </c>
      <c r="Q427" s="139">
        <f>Q428</f>
        <v>8000</v>
      </c>
      <c r="R427" s="107">
        <f>R428+R429</f>
        <v>58000</v>
      </c>
      <c r="S427" s="427">
        <f>S428+S429</f>
        <v>0</v>
      </c>
      <c r="T427" s="340">
        <f t="shared" si="151"/>
        <v>0</v>
      </c>
      <c r="U427" s="137">
        <f t="shared" si="147"/>
        <v>125</v>
      </c>
      <c r="V427" s="137">
        <f t="shared" si="148"/>
        <v>80</v>
      </c>
      <c r="W427" s="137">
        <f t="shared" si="149"/>
        <v>725</v>
      </c>
    </row>
    <row r="428" spans="1:23" ht="14.25">
      <c r="A428" s="20" t="s">
        <v>434</v>
      </c>
      <c r="E428" s="1">
        <v>4</v>
      </c>
      <c r="I428" s="1">
        <v>911</v>
      </c>
      <c r="J428" s="24">
        <v>3811</v>
      </c>
      <c r="K428" s="24" t="s">
        <v>261</v>
      </c>
      <c r="L428" s="24"/>
      <c r="M428" s="25">
        <v>7040</v>
      </c>
      <c r="N428" s="29">
        <v>8000</v>
      </c>
      <c r="O428" s="29">
        <v>8000</v>
      </c>
      <c r="P428" s="29">
        <v>10000</v>
      </c>
      <c r="Q428" s="139">
        <v>8000</v>
      </c>
      <c r="R428" s="107">
        <v>8000</v>
      </c>
      <c r="S428" s="420">
        <v>0</v>
      </c>
      <c r="T428" s="340">
        <f t="shared" si="151"/>
        <v>0</v>
      </c>
      <c r="U428" s="137">
        <f t="shared" si="147"/>
        <v>125</v>
      </c>
      <c r="V428" s="137">
        <f t="shared" si="148"/>
        <v>80</v>
      </c>
      <c r="W428" s="137">
        <f t="shared" si="149"/>
        <v>100</v>
      </c>
    </row>
    <row r="429" spans="1:25" ht="15" thickBot="1">
      <c r="A429" s="20"/>
      <c r="J429" s="56">
        <v>3811</v>
      </c>
      <c r="K429" s="56" t="s">
        <v>562</v>
      </c>
      <c r="L429" s="56"/>
      <c r="M429" s="57"/>
      <c r="N429" s="62">
        <v>0</v>
      </c>
      <c r="O429" s="62">
        <v>0</v>
      </c>
      <c r="P429" s="62">
        <v>0</v>
      </c>
      <c r="Q429" s="195">
        <v>0</v>
      </c>
      <c r="R429" s="266">
        <v>50000</v>
      </c>
      <c r="S429" s="421">
        <v>0</v>
      </c>
      <c r="T429" s="372">
        <f t="shared" si="151"/>
        <v>0</v>
      </c>
      <c r="U429" s="141" t="e">
        <f t="shared" si="147"/>
        <v>#DIV/0!</v>
      </c>
      <c r="V429" s="141" t="e">
        <f t="shared" si="148"/>
        <v>#DIV/0!</v>
      </c>
      <c r="W429" s="141" t="e">
        <f t="shared" si="149"/>
        <v>#DIV/0!</v>
      </c>
      <c r="X429" s="324" t="s">
        <v>667</v>
      </c>
      <c r="Y429" s="468" t="s">
        <v>667</v>
      </c>
    </row>
    <row r="430" spans="1:23" ht="15">
      <c r="A430" s="15"/>
      <c r="J430" s="184"/>
      <c r="K430" s="184" t="s">
        <v>316</v>
      </c>
      <c r="L430" s="184"/>
      <c r="M430" s="185">
        <f aca="true" t="shared" si="153" ref="M430:R430">M422</f>
        <v>15962</v>
      </c>
      <c r="N430" s="185">
        <f>N422</f>
        <v>21829</v>
      </c>
      <c r="O430" s="185">
        <f t="shared" si="153"/>
        <v>22000</v>
      </c>
      <c r="P430" s="185">
        <f t="shared" si="153"/>
        <v>25563</v>
      </c>
      <c r="Q430" s="186">
        <f>Q422</f>
        <v>22000</v>
      </c>
      <c r="R430" s="264">
        <f t="shared" si="153"/>
        <v>72000</v>
      </c>
      <c r="S430" s="422">
        <f>S422</f>
        <v>12000</v>
      </c>
      <c r="T430" s="397">
        <f t="shared" si="151"/>
        <v>0.16666666666666666</v>
      </c>
      <c r="U430" s="187"/>
      <c r="V430" s="187"/>
      <c r="W430" s="187"/>
    </row>
    <row r="431" spans="10:23" ht="14.25">
      <c r="J431" s="32"/>
      <c r="K431" s="32"/>
      <c r="L431" s="32"/>
      <c r="M431" s="33"/>
      <c r="N431" s="36"/>
      <c r="O431" s="33"/>
      <c r="P431" s="36"/>
      <c r="Q431" s="209"/>
      <c r="R431" s="265"/>
      <c r="S431" s="423"/>
      <c r="T431" s="342"/>
      <c r="U431" s="210"/>
      <c r="V431" s="210"/>
      <c r="W431" s="210"/>
    </row>
    <row r="432" spans="1:23" ht="15">
      <c r="A432" s="7" t="s">
        <v>395</v>
      </c>
      <c r="B432" s="7"/>
      <c r="C432" s="7"/>
      <c r="D432" s="7"/>
      <c r="E432" s="7"/>
      <c r="F432" s="7"/>
      <c r="G432" s="7"/>
      <c r="H432" s="7"/>
      <c r="I432" s="7"/>
      <c r="J432" s="132" t="s">
        <v>175</v>
      </c>
      <c r="K432" s="132" t="s">
        <v>174</v>
      </c>
      <c r="L432" s="132"/>
      <c r="M432" s="16"/>
      <c r="N432" s="16"/>
      <c r="O432" s="16"/>
      <c r="P432" s="16"/>
      <c r="Q432" s="156"/>
      <c r="R432" s="255"/>
      <c r="S432" s="426"/>
      <c r="T432" s="376"/>
      <c r="U432" s="157"/>
      <c r="V432" s="157"/>
      <c r="W432" s="157"/>
    </row>
    <row r="433" spans="1:23" ht="15">
      <c r="A433" s="8" t="s">
        <v>435</v>
      </c>
      <c r="B433" s="8"/>
      <c r="C433" s="8"/>
      <c r="D433" s="8"/>
      <c r="E433" s="8"/>
      <c r="F433" s="8"/>
      <c r="G433" s="8"/>
      <c r="H433" s="8"/>
      <c r="I433" s="8">
        <v>922</v>
      </c>
      <c r="J433" s="8" t="s">
        <v>177</v>
      </c>
      <c r="K433" s="8" t="s">
        <v>176</v>
      </c>
      <c r="L433" s="8"/>
      <c r="M433" s="17"/>
      <c r="N433" s="17"/>
      <c r="O433" s="17"/>
      <c r="P433" s="17"/>
      <c r="Q433" s="150"/>
      <c r="R433" s="253"/>
      <c r="S433" s="424"/>
      <c r="T433" s="374"/>
      <c r="U433" s="151"/>
      <c r="V433" s="151"/>
      <c r="W433" s="151"/>
    </row>
    <row r="434" spans="1:23" ht="15">
      <c r="A434" s="20" t="s">
        <v>435</v>
      </c>
      <c r="I434" s="1">
        <v>922</v>
      </c>
      <c r="J434" s="71">
        <v>3</v>
      </c>
      <c r="K434" s="71" t="s">
        <v>8</v>
      </c>
      <c r="L434" s="71"/>
      <c r="M434" s="84">
        <f aca="true" t="shared" si="154" ref="M434:S435">M435</f>
        <v>198440</v>
      </c>
      <c r="N434" s="83">
        <f t="shared" si="154"/>
        <v>24550</v>
      </c>
      <c r="O434" s="83">
        <f t="shared" si="154"/>
        <v>40000</v>
      </c>
      <c r="P434" s="83">
        <f t="shared" si="154"/>
        <v>40000</v>
      </c>
      <c r="Q434" s="135">
        <f t="shared" si="154"/>
        <v>40000</v>
      </c>
      <c r="R434" s="107">
        <f t="shared" si="154"/>
        <v>50000</v>
      </c>
      <c r="S434" s="419">
        <f t="shared" si="154"/>
        <v>44446</v>
      </c>
      <c r="T434" s="339">
        <f>S434/R434</f>
        <v>0.88892</v>
      </c>
      <c r="U434" s="137">
        <f aca="true" t="shared" si="155" ref="U434:W436">P434/O434*100</f>
        <v>100</v>
      </c>
      <c r="V434" s="137">
        <f t="shared" si="155"/>
        <v>100</v>
      </c>
      <c r="W434" s="137">
        <f t="shared" si="155"/>
        <v>125</v>
      </c>
    </row>
    <row r="435" spans="1:23" ht="14.25">
      <c r="A435" s="20" t="s">
        <v>435</v>
      </c>
      <c r="I435" s="1">
        <v>922</v>
      </c>
      <c r="J435" s="24">
        <v>37</v>
      </c>
      <c r="K435" s="24" t="s">
        <v>101</v>
      </c>
      <c r="L435" s="24"/>
      <c r="M435" s="25">
        <f t="shared" si="154"/>
        <v>198440</v>
      </c>
      <c r="N435" s="29">
        <f t="shared" si="154"/>
        <v>24550</v>
      </c>
      <c r="O435" s="29">
        <f t="shared" si="154"/>
        <v>40000</v>
      </c>
      <c r="P435" s="29">
        <f t="shared" si="154"/>
        <v>40000</v>
      </c>
      <c r="Q435" s="139">
        <f t="shared" si="154"/>
        <v>40000</v>
      </c>
      <c r="R435" s="107">
        <f t="shared" si="154"/>
        <v>50000</v>
      </c>
      <c r="S435" s="420">
        <f>S436</f>
        <v>44446</v>
      </c>
      <c r="T435" s="340">
        <f>S435/R435</f>
        <v>0.88892</v>
      </c>
      <c r="U435" s="137">
        <f t="shared" si="155"/>
        <v>100</v>
      </c>
      <c r="V435" s="137">
        <f t="shared" si="155"/>
        <v>100</v>
      </c>
      <c r="W435" s="137">
        <f t="shared" si="155"/>
        <v>125</v>
      </c>
    </row>
    <row r="436" spans="1:26" ht="15" thickBot="1">
      <c r="A436" s="20" t="s">
        <v>435</v>
      </c>
      <c r="C436" s="1">
        <v>2</v>
      </c>
      <c r="F436" s="1">
        <v>4</v>
      </c>
      <c r="I436" s="1">
        <v>922</v>
      </c>
      <c r="J436" s="24">
        <v>3721</v>
      </c>
      <c r="K436" s="24" t="s">
        <v>102</v>
      </c>
      <c r="L436" s="24"/>
      <c r="M436" s="25">
        <v>198440</v>
      </c>
      <c r="N436" s="29">
        <v>24550</v>
      </c>
      <c r="O436" s="29">
        <v>40000</v>
      </c>
      <c r="P436" s="29">
        <v>40000</v>
      </c>
      <c r="Q436" s="139">
        <v>40000</v>
      </c>
      <c r="R436" s="107">
        <v>50000</v>
      </c>
      <c r="S436" s="420">
        <v>44446</v>
      </c>
      <c r="T436" s="340">
        <f>S436/R436</f>
        <v>0.88892</v>
      </c>
      <c r="U436" s="137">
        <f t="shared" si="155"/>
        <v>100</v>
      </c>
      <c r="V436" s="137">
        <f t="shared" si="155"/>
        <v>100</v>
      </c>
      <c r="W436" s="137">
        <f t="shared" si="155"/>
        <v>125</v>
      </c>
      <c r="X436" s="322">
        <v>44446</v>
      </c>
      <c r="Y436" s="100" t="s">
        <v>667</v>
      </c>
      <c r="Z436" s="468" t="s">
        <v>667</v>
      </c>
    </row>
    <row r="437" spans="1:23" ht="15">
      <c r="A437" s="15"/>
      <c r="J437" s="184"/>
      <c r="K437" s="184" t="s">
        <v>316</v>
      </c>
      <c r="L437" s="184"/>
      <c r="M437" s="185">
        <f aca="true" t="shared" si="156" ref="M437:R437">M434</f>
        <v>198440</v>
      </c>
      <c r="N437" s="185">
        <f>N434</f>
        <v>24550</v>
      </c>
      <c r="O437" s="185">
        <f t="shared" si="156"/>
        <v>40000</v>
      </c>
      <c r="P437" s="185">
        <f t="shared" si="156"/>
        <v>40000</v>
      </c>
      <c r="Q437" s="186">
        <f>Q434</f>
        <v>40000</v>
      </c>
      <c r="R437" s="264">
        <f t="shared" si="156"/>
        <v>50000</v>
      </c>
      <c r="S437" s="438">
        <f>S434</f>
        <v>44446</v>
      </c>
      <c r="T437" s="381">
        <f>S437/R437</f>
        <v>0.88892</v>
      </c>
      <c r="U437" s="187"/>
      <c r="V437" s="187"/>
      <c r="W437" s="187"/>
    </row>
    <row r="438" spans="10:23" ht="14.25">
      <c r="J438" s="32"/>
      <c r="K438" s="32"/>
      <c r="L438" s="32"/>
      <c r="M438" s="33"/>
      <c r="N438" s="97"/>
      <c r="O438" s="33"/>
      <c r="P438" s="36"/>
      <c r="Q438" s="209"/>
      <c r="R438" s="265"/>
      <c r="S438" s="423"/>
      <c r="T438" s="342"/>
      <c r="U438" s="210"/>
      <c r="V438" s="210"/>
      <c r="W438" s="210"/>
    </row>
    <row r="439" spans="1:23" ht="15">
      <c r="A439" s="7" t="s">
        <v>396</v>
      </c>
      <c r="B439" s="7"/>
      <c r="C439" s="7"/>
      <c r="D439" s="7"/>
      <c r="E439" s="7"/>
      <c r="F439" s="7"/>
      <c r="G439" s="7"/>
      <c r="H439" s="7"/>
      <c r="I439" s="7"/>
      <c r="J439" s="132" t="s">
        <v>179</v>
      </c>
      <c r="K439" s="132" t="s">
        <v>178</v>
      </c>
      <c r="L439" s="132"/>
      <c r="M439" s="16"/>
      <c r="N439" s="216"/>
      <c r="O439" s="16"/>
      <c r="P439" s="16"/>
      <c r="Q439" s="156"/>
      <c r="R439" s="255"/>
      <c r="S439" s="426"/>
      <c r="T439" s="376"/>
      <c r="U439" s="157"/>
      <c r="V439" s="157"/>
      <c r="W439" s="157"/>
    </row>
    <row r="440" spans="1:23" ht="15">
      <c r="A440" s="8" t="s">
        <v>436</v>
      </c>
      <c r="B440" s="8"/>
      <c r="C440" s="8"/>
      <c r="D440" s="8"/>
      <c r="E440" s="8"/>
      <c r="F440" s="8"/>
      <c r="G440" s="8"/>
      <c r="H440" s="8"/>
      <c r="I440" s="8">
        <v>1040</v>
      </c>
      <c r="J440" s="8" t="s">
        <v>137</v>
      </c>
      <c r="K440" s="8" t="s">
        <v>180</v>
      </c>
      <c r="L440" s="8"/>
      <c r="M440" s="17"/>
      <c r="N440" s="211"/>
      <c r="O440" s="17"/>
      <c r="P440" s="17"/>
      <c r="Q440" s="150"/>
      <c r="R440" s="253"/>
      <c r="S440" s="424"/>
      <c r="T440" s="374"/>
      <c r="U440" s="151"/>
      <c r="V440" s="151"/>
      <c r="W440" s="151"/>
    </row>
    <row r="441" spans="1:23" ht="15">
      <c r="A441" s="64" t="s">
        <v>436</v>
      </c>
      <c r="I441" s="1">
        <v>1040</v>
      </c>
      <c r="J441" s="71">
        <v>3</v>
      </c>
      <c r="K441" s="71" t="s">
        <v>8</v>
      </c>
      <c r="L441" s="71"/>
      <c r="M441" s="84">
        <f aca="true" t="shared" si="157" ref="M441:S442">M442</f>
        <v>0</v>
      </c>
      <c r="N441" s="83">
        <f t="shared" si="157"/>
        <v>20000</v>
      </c>
      <c r="O441" s="84">
        <f t="shared" si="157"/>
        <v>20000</v>
      </c>
      <c r="P441" s="83">
        <f t="shared" si="157"/>
        <v>22000</v>
      </c>
      <c r="Q441" s="135">
        <f t="shared" si="157"/>
        <v>20000</v>
      </c>
      <c r="R441" s="107">
        <f t="shared" si="157"/>
        <v>30000</v>
      </c>
      <c r="S441" s="419">
        <f t="shared" si="157"/>
        <v>9000</v>
      </c>
      <c r="T441" s="339">
        <f>S441/R441</f>
        <v>0.3</v>
      </c>
      <c r="U441" s="137">
        <f aca="true" t="shared" si="158" ref="U441:W443">P441/O441*100</f>
        <v>110.00000000000001</v>
      </c>
      <c r="V441" s="137">
        <f t="shared" si="158"/>
        <v>90.9090909090909</v>
      </c>
      <c r="W441" s="137">
        <f t="shared" si="158"/>
        <v>150</v>
      </c>
    </row>
    <row r="442" spans="1:23" ht="14.25">
      <c r="A442" s="64" t="s">
        <v>436</v>
      </c>
      <c r="I442" s="1">
        <v>1040</v>
      </c>
      <c r="J442" s="24">
        <v>37</v>
      </c>
      <c r="K442" s="24" t="s">
        <v>103</v>
      </c>
      <c r="L442" s="24"/>
      <c r="M442" s="25">
        <f t="shared" si="157"/>
        <v>0</v>
      </c>
      <c r="N442" s="29">
        <f t="shared" si="157"/>
        <v>20000</v>
      </c>
      <c r="O442" s="25">
        <f t="shared" si="157"/>
        <v>20000</v>
      </c>
      <c r="P442" s="29">
        <f t="shared" si="157"/>
        <v>22000</v>
      </c>
      <c r="Q442" s="139">
        <f t="shared" si="157"/>
        <v>20000</v>
      </c>
      <c r="R442" s="107">
        <f t="shared" si="157"/>
        <v>30000</v>
      </c>
      <c r="S442" s="420">
        <f t="shared" si="157"/>
        <v>9000</v>
      </c>
      <c r="T442" s="340">
        <f>S442/R442</f>
        <v>0.3</v>
      </c>
      <c r="U442" s="137">
        <f t="shared" si="158"/>
        <v>110.00000000000001</v>
      </c>
      <c r="V442" s="137">
        <f t="shared" si="158"/>
        <v>90.9090909090909</v>
      </c>
      <c r="W442" s="137">
        <f t="shared" si="158"/>
        <v>150</v>
      </c>
    </row>
    <row r="443" spans="1:26" ht="15" thickBot="1">
      <c r="A443" s="64" t="s">
        <v>436</v>
      </c>
      <c r="C443" s="1">
        <v>2</v>
      </c>
      <c r="F443" s="1">
        <v>4</v>
      </c>
      <c r="I443" s="1">
        <v>1040</v>
      </c>
      <c r="J443" s="24">
        <v>3721</v>
      </c>
      <c r="K443" s="24" t="s">
        <v>102</v>
      </c>
      <c r="L443" s="24"/>
      <c r="M443" s="25">
        <v>0</v>
      </c>
      <c r="N443" s="29">
        <v>20000</v>
      </c>
      <c r="O443" s="25">
        <v>20000</v>
      </c>
      <c r="P443" s="29">
        <v>22000</v>
      </c>
      <c r="Q443" s="139">
        <v>20000</v>
      </c>
      <c r="R443" s="107">
        <v>30000</v>
      </c>
      <c r="S443" s="420">
        <v>9000</v>
      </c>
      <c r="T443" s="340">
        <f>S443/R443</f>
        <v>0.3</v>
      </c>
      <c r="U443" s="137">
        <f t="shared" si="158"/>
        <v>110.00000000000001</v>
      </c>
      <c r="V443" s="137">
        <f t="shared" si="158"/>
        <v>90.9090909090909</v>
      </c>
      <c r="W443" s="137">
        <f t="shared" si="158"/>
        <v>150</v>
      </c>
      <c r="X443" s="322">
        <v>12000</v>
      </c>
      <c r="Y443" s="100" t="s">
        <v>667</v>
      </c>
      <c r="Z443" s="468" t="s">
        <v>667</v>
      </c>
    </row>
    <row r="444" spans="1:23" ht="15.75" thickBot="1">
      <c r="A444" s="15"/>
      <c r="J444" s="184"/>
      <c r="K444" s="184" t="s">
        <v>316</v>
      </c>
      <c r="L444" s="184"/>
      <c r="M444" s="185">
        <f aca="true" t="shared" si="159" ref="M444:R444">M441</f>
        <v>0</v>
      </c>
      <c r="N444" s="185">
        <f>N441</f>
        <v>20000</v>
      </c>
      <c r="O444" s="185">
        <f t="shared" si="159"/>
        <v>20000</v>
      </c>
      <c r="P444" s="185">
        <f t="shared" si="159"/>
        <v>22000</v>
      </c>
      <c r="Q444" s="186">
        <f>Q441</f>
        <v>20000</v>
      </c>
      <c r="R444" s="264">
        <f t="shared" si="159"/>
        <v>30000</v>
      </c>
      <c r="S444" s="438">
        <f>S441</f>
        <v>9000</v>
      </c>
      <c r="T444" s="381">
        <f>S444/R444</f>
        <v>0.3</v>
      </c>
      <c r="U444" s="187"/>
      <c r="V444" s="187"/>
      <c r="W444" s="187"/>
    </row>
    <row r="445" spans="10:23" ht="15.75" thickBot="1">
      <c r="J445" s="161"/>
      <c r="K445" s="161" t="s">
        <v>323</v>
      </c>
      <c r="L445" s="161"/>
      <c r="M445" s="162">
        <f aca="true" t="shared" si="160" ref="M445:S445">M430+M437+M444</f>
        <v>214402</v>
      </c>
      <c r="N445" s="162">
        <f t="shared" si="160"/>
        <v>66379</v>
      </c>
      <c r="O445" s="162">
        <f t="shared" si="160"/>
        <v>82000</v>
      </c>
      <c r="P445" s="162">
        <f t="shared" si="160"/>
        <v>87563</v>
      </c>
      <c r="Q445" s="163">
        <f t="shared" si="160"/>
        <v>82000</v>
      </c>
      <c r="R445" s="257">
        <f t="shared" si="160"/>
        <v>152000</v>
      </c>
      <c r="S445" s="429">
        <f t="shared" si="160"/>
        <v>65446</v>
      </c>
      <c r="T445" s="378">
        <f>S445/R445</f>
        <v>0.43056578947368424</v>
      </c>
      <c r="U445" s="164"/>
      <c r="V445" s="164"/>
      <c r="W445" s="164"/>
    </row>
    <row r="446" spans="10:23" ht="15" thickTop="1">
      <c r="J446" s="32"/>
      <c r="K446" s="32"/>
      <c r="L446" s="32"/>
      <c r="M446" s="33"/>
      <c r="N446" s="36"/>
      <c r="O446" s="33"/>
      <c r="P446" s="36"/>
      <c r="Q446" s="209"/>
      <c r="R446" s="265"/>
      <c r="S446" s="423"/>
      <c r="T446" s="342"/>
      <c r="U446" s="210"/>
      <c r="V446" s="210"/>
      <c r="W446" s="210"/>
    </row>
    <row r="447" spans="1:23" ht="15">
      <c r="A447" s="20"/>
      <c r="B447" s="20"/>
      <c r="C447" s="20"/>
      <c r="D447" s="20"/>
      <c r="E447" s="20"/>
      <c r="F447" s="20"/>
      <c r="G447" s="20"/>
      <c r="H447" s="20"/>
      <c r="I447" s="20"/>
      <c r="J447" s="130" t="s">
        <v>288</v>
      </c>
      <c r="K447" s="130" t="s">
        <v>181</v>
      </c>
      <c r="L447" s="130"/>
      <c r="M447" s="18"/>
      <c r="N447" s="18"/>
      <c r="O447" s="18"/>
      <c r="P447" s="18"/>
      <c r="Q447" s="173"/>
      <c r="R447" s="261"/>
      <c r="S447" s="444"/>
      <c r="T447" s="384"/>
      <c r="U447" s="175"/>
      <c r="V447" s="175"/>
      <c r="W447" s="175"/>
    </row>
    <row r="448" spans="1:23" ht="15">
      <c r="A448" s="20"/>
      <c r="B448" s="20"/>
      <c r="C448" s="20"/>
      <c r="D448" s="20"/>
      <c r="E448" s="20"/>
      <c r="F448" s="20"/>
      <c r="G448" s="20"/>
      <c r="H448" s="20"/>
      <c r="I448" s="20">
        <v>800</v>
      </c>
      <c r="J448" s="20" t="s">
        <v>251</v>
      </c>
      <c r="K448" s="20" t="s">
        <v>363</v>
      </c>
      <c r="L448" s="20"/>
      <c r="M448" s="21"/>
      <c r="N448" s="21"/>
      <c r="O448" s="21"/>
      <c r="P448" s="21"/>
      <c r="Q448" s="169"/>
      <c r="R448" s="262"/>
      <c r="S448" s="445"/>
      <c r="T448" s="385"/>
      <c r="U448" s="177"/>
      <c r="V448" s="177"/>
      <c r="W448" s="177"/>
    </row>
    <row r="449" spans="1:23" ht="15">
      <c r="A449" s="7" t="s">
        <v>397</v>
      </c>
      <c r="B449" s="7"/>
      <c r="C449" s="7"/>
      <c r="D449" s="7"/>
      <c r="E449" s="7"/>
      <c r="F449" s="7"/>
      <c r="G449" s="7"/>
      <c r="H449" s="7"/>
      <c r="I449" s="7"/>
      <c r="J449" s="132" t="s">
        <v>183</v>
      </c>
      <c r="K449" s="132" t="s">
        <v>182</v>
      </c>
      <c r="L449" s="132"/>
      <c r="M449" s="16"/>
      <c r="N449" s="16"/>
      <c r="O449" s="16"/>
      <c r="P449" s="16"/>
      <c r="Q449" s="156"/>
      <c r="R449" s="255"/>
      <c r="S449" s="426"/>
      <c r="T449" s="376"/>
      <c r="U449" s="157"/>
      <c r="V449" s="157"/>
      <c r="W449" s="157"/>
    </row>
    <row r="450" spans="1:23" ht="15">
      <c r="A450" s="8" t="s">
        <v>437</v>
      </c>
      <c r="B450" s="8"/>
      <c r="C450" s="8"/>
      <c r="D450" s="8"/>
      <c r="E450" s="8"/>
      <c r="F450" s="8"/>
      <c r="G450" s="8"/>
      <c r="H450" s="8"/>
      <c r="I450" s="8">
        <v>820</v>
      </c>
      <c r="J450" s="8" t="s">
        <v>137</v>
      </c>
      <c r="K450" s="8" t="s">
        <v>184</v>
      </c>
      <c r="L450" s="8"/>
      <c r="M450" s="17"/>
      <c r="N450" s="17"/>
      <c r="O450" s="17"/>
      <c r="P450" s="17"/>
      <c r="Q450" s="150"/>
      <c r="R450" s="253"/>
      <c r="S450" s="424"/>
      <c r="T450" s="374"/>
      <c r="U450" s="151"/>
      <c r="V450" s="151"/>
      <c r="W450" s="151"/>
    </row>
    <row r="451" spans="1:23" ht="15">
      <c r="A451" s="20" t="s">
        <v>437</v>
      </c>
      <c r="I451" s="1">
        <v>820</v>
      </c>
      <c r="J451" s="112">
        <v>3</v>
      </c>
      <c r="K451" s="112" t="s">
        <v>8</v>
      </c>
      <c r="L451" s="112"/>
      <c r="M451" s="84">
        <f aca="true" t="shared" si="161" ref="M451:R451">M452+M456</f>
        <v>40250</v>
      </c>
      <c r="N451" s="83">
        <f>N452+N456</f>
        <v>25000</v>
      </c>
      <c r="O451" s="83">
        <f t="shared" si="161"/>
        <v>35000</v>
      </c>
      <c r="P451" s="83">
        <f t="shared" si="161"/>
        <v>50000</v>
      </c>
      <c r="Q451" s="135">
        <f>Q452+Q456</f>
        <v>35000</v>
      </c>
      <c r="R451" s="107">
        <f t="shared" si="161"/>
        <v>60000</v>
      </c>
      <c r="S451" s="419">
        <f>S452+S456</f>
        <v>22000</v>
      </c>
      <c r="T451" s="339">
        <f>S451/R451</f>
        <v>0.36666666666666664</v>
      </c>
      <c r="U451" s="137">
        <f aca="true" t="shared" si="162" ref="U451:U457">P451/O451*100</f>
        <v>142.85714285714286</v>
      </c>
      <c r="V451" s="137">
        <f aca="true" t="shared" si="163" ref="V451:V457">Q451/P451*100</f>
        <v>70</v>
      </c>
      <c r="W451" s="137">
        <f aca="true" t="shared" si="164" ref="W451:W457">R451/Q451*100</f>
        <v>171.42857142857142</v>
      </c>
    </row>
    <row r="452" spans="1:23" ht="14.25" hidden="1">
      <c r="A452" s="20" t="s">
        <v>437</v>
      </c>
      <c r="I452" s="1">
        <v>820</v>
      </c>
      <c r="J452" s="28">
        <v>32</v>
      </c>
      <c r="K452" s="76" t="s">
        <v>40</v>
      </c>
      <c r="L452" s="77"/>
      <c r="M452" s="25">
        <f aca="true" t="shared" si="165" ref="M452:R452">M453+M454</f>
        <v>0</v>
      </c>
      <c r="N452" s="29">
        <f>N453+N454</f>
        <v>0</v>
      </c>
      <c r="O452" s="29">
        <f t="shared" si="165"/>
        <v>0</v>
      </c>
      <c r="P452" s="29">
        <f t="shared" si="165"/>
        <v>0</v>
      </c>
      <c r="Q452" s="139">
        <f>Q453+Q454</f>
        <v>0</v>
      </c>
      <c r="R452" s="107">
        <f t="shared" si="165"/>
        <v>0</v>
      </c>
      <c r="S452" s="420">
        <f>S453+S454</f>
        <v>0</v>
      </c>
      <c r="T452" s="340" t="e">
        <f>S452/R452</f>
        <v>#DIV/0!</v>
      </c>
      <c r="U452" s="137" t="e">
        <f t="shared" si="162"/>
        <v>#DIV/0!</v>
      </c>
      <c r="V452" s="137" t="e">
        <f t="shared" si="163"/>
        <v>#DIV/0!</v>
      </c>
      <c r="W452" s="137" t="e">
        <f t="shared" si="164"/>
        <v>#DIV/0!</v>
      </c>
    </row>
    <row r="453" spans="1:23" ht="14.25" hidden="1">
      <c r="A453" s="20" t="s">
        <v>437</v>
      </c>
      <c r="I453" s="1">
        <v>820</v>
      </c>
      <c r="J453" s="78">
        <v>322</v>
      </c>
      <c r="K453" s="78" t="s">
        <v>95</v>
      </c>
      <c r="L453" s="78"/>
      <c r="M453" s="25">
        <v>0</v>
      </c>
      <c r="N453" s="29">
        <v>0</v>
      </c>
      <c r="O453" s="29">
        <v>0</v>
      </c>
      <c r="P453" s="29">
        <v>0</v>
      </c>
      <c r="Q453" s="139">
        <v>0</v>
      </c>
      <c r="R453" s="107">
        <v>0</v>
      </c>
      <c r="S453" s="420">
        <v>0</v>
      </c>
      <c r="T453" s="340" t="e">
        <f aca="true" t="shared" si="166" ref="T453:T458">S453/R453</f>
        <v>#DIV/0!</v>
      </c>
      <c r="U453" s="137" t="e">
        <f t="shared" si="162"/>
        <v>#DIV/0!</v>
      </c>
      <c r="V453" s="137" t="e">
        <f t="shared" si="163"/>
        <v>#DIV/0!</v>
      </c>
      <c r="W453" s="137" t="e">
        <f t="shared" si="164"/>
        <v>#DIV/0!</v>
      </c>
    </row>
    <row r="454" spans="1:23" ht="14.25" hidden="1">
      <c r="A454" s="20" t="s">
        <v>437</v>
      </c>
      <c r="I454" s="1">
        <v>820</v>
      </c>
      <c r="J454" s="78">
        <v>323</v>
      </c>
      <c r="K454" s="78" t="s">
        <v>43</v>
      </c>
      <c r="L454" s="78"/>
      <c r="M454" s="25">
        <v>0</v>
      </c>
      <c r="N454" s="29">
        <v>0</v>
      </c>
      <c r="O454" s="29">
        <v>0</v>
      </c>
      <c r="P454" s="29">
        <v>0</v>
      </c>
      <c r="Q454" s="139">
        <v>0</v>
      </c>
      <c r="R454" s="107">
        <v>0</v>
      </c>
      <c r="S454" s="420">
        <v>0</v>
      </c>
      <c r="T454" s="340" t="e">
        <f t="shared" si="166"/>
        <v>#DIV/0!</v>
      </c>
      <c r="U454" s="137" t="e">
        <f t="shared" si="162"/>
        <v>#DIV/0!</v>
      </c>
      <c r="V454" s="137" t="e">
        <f t="shared" si="163"/>
        <v>#DIV/0!</v>
      </c>
      <c r="W454" s="137" t="e">
        <f t="shared" si="164"/>
        <v>#DIV/0!</v>
      </c>
    </row>
    <row r="455" spans="1:23" ht="14.25" hidden="1">
      <c r="A455" s="20" t="s">
        <v>437</v>
      </c>
      <c r="I455" s="1">
        <v>820</v>
      </c>
      <c r="J455" s="78">
        <v>329</v>
      </c>
      <c r="K455" s="78" t="s">
        <v>104</v>
      </c>
      <c r="L455" s="78"/>
      <c r="M455" s="25">
        <v>0</v>
      </c>
      <c r="N455" s="29">
        <v>0</v>
      </c>
      <c r="O455" s="29">
        <v>0</v>
      </c>
      <c r="P455" s="29">
        <v>0</v>
      </c>
      <c r="Q455" s="139">
        <v>0</v>
      </c>
      <c r="R455" s="107">
        <v>0</v>
      </c>
      <c r="S455" s="420">
        <v>0</v>
      </c>
      <c r="T455" s="340" t="e">
        <f t="shared" si="166"/>
        <v>#DIV/0!</v>
      </c>
      <c r="U455" s="137" t="e">
        <f t="shared" si="162"/>
        <v>#DIV/0!</v>
      </c>
      <c r="V455" s="137" t="e">
        <f t="shared" si="163"/>
        <v>#DIV/0!</v>
      </c>
      <c r="W455" s="137" t="e">
        <f t="shared" si="164"/>
        <v>#DIV/0!</v>
      </c>
    </row>
    <row r="456" spans="1:23" ht="14.25">
      <c r="A456" s="20" t="s">
        <v>437</v>
      </c>
      <c r="I456" s="1">
        <v>820</v>
      </c>
      <c r="J456" s="28">
        <v>38</v>
      </c>
      <c r="K456" s="76" t="s">
        <v>260</v>
      </c>
      <c r="L456" s="77"/>
      <c r="M456" s="25">
        <f aca="true" t="shared" si="167" ref="M456:S456">M457</f>
        <v>40250</v>
      </c>
      <c r="N456" s="29">
        <f t="shared" si="167"/>
        <v>25000</v>
      </c>
      <c r="O456" s="29">
        <f t="shared" si="167"/>
        <v>35000</v>
      </c>
      <c r="P456" s="29">
        <f t="shared" si="167"/>
        <v>50000</v>
      </c>
      <c r="Q456" s="139">
        <f t="shared" si="167"/>
        <v>35000</v>
      </c>
      <c r="R456" s="107">
        <f t="shared" si="167"/>
        <v>60000</v>
      </c>
      <c r="S456" s="420">
        <f t="shared" si="167"/>
        <v>22000</v>
      </c>
      <c r="T456" s="340">
        <f t="shared" si="166"/>
        <v>0.36666666666666664</v>
      </c>
      <c r="U456" s="137">
        <f t="shared" si="162"/>
        <v>142.85714285714286</v>
      </c>
      <c r="V456" s="137">
        <f t="shared" si="163"/>
        <v>70</v>
      </c>
      <c r="W456" s="137">
        <f t="shared" si="164"/>
        <v>171.42857142857142</v>
      </c>
    </row>
    <row r="457" spans="1:26" ht="15" thickBot="1">
      <c r="A457" s="20" t="s">
        <v>437</v>
      </c>
      <c r="B457" s="1">
        <v>1</v>
      </c>
      <c r="C457" s="1">
        <v>2</v>
      </c>
      <c r="E457" s="1">
        <v>4</v>
      </c>
      <c r="I457" s="1">
        <v>820</v>
      </c>
      <c r="J457" s="28">
        <v>3811</v>
      </c>
      <c r="K457" s="28" t="s">
        <v>237</v>
      </c>
      <c r="L457" s="28"/>
      <c r="M457" s="25">
        <v>40250</v>
      </c>
      <c r="N457" s="29">
        <v>25000</v>
      </c>
      <c r="O457" s="29">
        <v>35000</v>
      </c>
      <c r="P457" s="29">
        <v>50000</v>
      </c>
      <c r="Q457" s="139">
        <v>35000</v>
      </c>
      <c r="R457" s="107">
        <v>60000</v>
      </c>
      <c r="S457" s="420">
        <v>22000</v>
      </c>
      <c r="T457" s="372">
        <f t="shared" si="166"/>
        <v>0.36666666666666664</v>
      </c>
      <c r="U457" s="137">
        <f t="shared" si="162"/>
        <v>142.85714285714286</v>
      </c>
      <c r="V457" s="137">
        <f t="shared" si="163"/>
        <v>70</v>
      </c>
      <c r="W457" s="137">
        <f t="shared" si="164"/>
        <v>171.42857142857142</v>
      </c>
      <c r="X457" s="322">
        <v>22000</v>
      </c>
      <c r="Y457" s="462" t="s">
        <v>667</v>
      </c>
      <c r="Z457" s="477" t="s">
        <v>667</v>
      </c>
    </row>
    <row r="458" spans="1:23" ht="15">
      <c r="A458" s="15"/>
      <c r="J458" s="184"/>
      <c r="K458" s="184" t="s">
        <v>316</v>
      </c>
      <c r="L458" s="184"/>
      <c r="M458" s="185">
        <f aca="true" t="shared" si="168" ref="M458:R458">M451</f>
        <v>40250</v>
      </c>
      <c r="N458" s="185">
        <f>N451</f>
        <v>25000</v>
      </c>
      <c r="O458" s="185">
        <f t="shared" si="168"/>
        <v>35000</v>
      </c>
      <c r="P458" s="185">
        <f t="shared" si="168"/>
        <v>50000</v>
      </c>
      <c r="Q458" s="186">
        <f>Q451</f>
        <v>35000</v>
      </c>
      <c r="R458" s="264">
        <f t="shared" si="168"/>
        <v>60000</v>
      </c>
      <c r="S458" s="438">
        <f>S451</f>
        <v>22000</v>
      </c>
      <c r="T458" s="373">
        <f t="shared" si="166"/>
        <v>0.36666666666666664</v>
      </c>
      <c r="U458" s="187"/>
      <c r="V458" s="187"/>
      <c r="W458" s="187"/>
    </row>
    <row r="459" spans="10:23" ht="14.25">
      <c r="J459" s="32"/>
      <c r="K459" s="32"/>
      <c r="L459" s="32"/>
      <c r="M459" s="33"/>
      <c r="N459" s="36"/>
      <c r="O459" s="33"/>
      <c r="P459" s="36"/>
      <c r="Q459" s="209"/>
      <c r="R459" s="265"/>
      <c r="S459" s="423"/>
      <c r="T459" s="342"/>
      <c r="U459" s="210"/>
      <c r="V459" s="210"/>
      <c r="W459" s="210"/>
    </row>
    <row r="460" spans="1:23" ht="15">
      <c r="A460" s="8" t="s">
        <v>438</v>
      </c>
      <c r="B460" s="8"/>
      <c r="C460" s="8"/>
      <c r="D460" s="8"/>
      <c r="E460" s="8"/>
      <c r="F460" s="8"/>
      <c r="G460" s="8"/>
      <c r="H460" s="8"/>
      <c r="I460" s="8">
        <v>820</v>
      </c>
      <c r="J460" s="8" t="s">
        <v>137</v>
      </c>
      <c r="K460" s="8" t="s">
        <v>185</v>
      </c>
      <c r="L460" s="8"/>
      <c r="M460" s="17"/>
      <c r="N460" s="17"/>
      <c r="O460" s="17"/>
      <c r="P460" s="17"/>
      <c r="Q460" s="150"/>
      <c r="R460" s="253"/>
      <c r="S460" s="424"/>
      <c r="T460" s="374"/>
      <c r="U460" s="151"/>
      <c r="V460" s="151"/>
      <c r="W460" s="151"/>
    </row>
    <row r="461" spans="1:23" ht="15">
      <c r="A461" s="64" t="s">
        <v>438</v>
      </c>
      <c r="I461" s="1">
        <v>820</v>
      </c>
      <c r="J461" s="71">
        <v>3</v>
      </c>
      <c r="K461" s="71" t="s">
        <v>8</v>
      </c>
      <c r="L461" s="71"/>
      <c r="M461" s="84">
        <f aca="true" t="shared" si="169" ref="M461:S462">M462</f>
        <v>0</v>
      </c>
      <c r="N461" s="83">
        <f t="shared" si="169"/>
        <v>1500</v>
      </c>
      <c r="O461" s="84">
        <f t="shared" si="169"/>
        <v>5000</v>
      </c>
      <c r="P461" s="83">
        <f t="shared" si="169"/>
        <v>8000</v>
      </c>
      <c r="Q461" s="135">
        <f t="shared" si="169"/>
        <v>5000</v>
      </c>
      <c r="R461" s="107">
        <f t="shared" si="169"/>
        <v>15000</v>
      </c>
      <c r="S461" s="419">
        <f t="shared" si="169"/>
        <v>0</v>
      </c>
      <c r="T461" s="339">
        <f>S461/R461</f>
        <v>0</v>
      </c>
      <c r="U461" s="137">
        <f aca="true" t="shared" si="170" ref="U461:W463">P461/O461*100</f>
        <v>160</v>
      </c>
      <c r="V461" s="137">
        <f t="shared" si="170"/>
        <v>62.5</v>
      </c>
      <c r="W461" s="137">
        <f t="shared" si="170"/>
        <v>300</v>
      </c>
    </row>
    <row r="462" spans="1:23" ht="14.25">
      <c r="A462" s="64" t="s">
        <v>438</v>
      </c>
      <c r="I462" s="1">
        <v>820</v>
      </c>
      <c r="J462" s="24">
        <v>38</v>
      </c>
      <c r="K462" s="24" t="s">
        <v>51</v>
      </c>
      <c r="L462" s="24"/>
      <c r="M462" s="25">
        <f t="shared" si="169"/>
        <v>0</v>
      </c>
      <c r="N462" s="29">
        <f t="shared" si="169"/>
        <v>1500</v>
      </c>
      <c r="O462" s="25">
        <f t="shared" si="169"/>
        <v>5000</v>
      </c>
      <c r="P462" s="29">
        <f t="shared" si="169"/>
        <v>8000</v>
      </c>
      <c r="Q462" s="139">
        <f t="shared" si="169"/>
        <v>5000</v>
      </c>
      <c r="R462" s="107">
        <f t="shared" si="169"/>
        <v>15000</v>
      </c>
      <c r="S462" s="420">
        <f t="shared" si="169"/>
        <v>0</v>
      </c>
      <c r="T462" s="340">
        <f>S462/R462</f>
        <v>0</v>
      </c>
      <c r="U462" s="137">
        <f t="shared" si="170"/>
        <v>160</v>
      </c>
      <c r="V462" s="137">
        <f t="shared" si="170"/>
        <v>62.5</v>
      </c>
      <c r="W462" s="137">
        <f t="shared" si="170"/>
        <v>300</v>
      </c>
    </row>
    <row r="463" spans="1:23" ht="15" thickBot="1">
      <c r="A463" s="64" t="s">
        <v>438</v>
      </c>
      <c r="B463" s="1">
        <v>1</v>
      </c>
      <c r="C463" s="1">
        <v>2</v>
      </c>
      <c r="E463" s="1">
        <v>4</v>
      </c>
      <c r="I463" s="1">
        <v>820</v>
      </c>
      <c r="J463" s="70">
        <v>381</v>
      </c>
      <c r="K463" s="227" t="s">
        <v>52</v>
      </c>
      <c r="L463" s="228"/>
      <c r="M463" s="25">
        <v>0</v>
      </c>
      <c r="N463" s="29">
        <v>1500</v>
      </c>
      <c r="O463" s="25">
        <v>5000</v>
      </c>
      <c r="P463" s="29">
        <v>8000</v>
      </c>
      <c r="Q463" s="139">
        <v>5000</v>
      </c>
      <c r="R463" s="107">
        <v>15000</v>
      </c>
      <c r="S463" s="420">
        <v>0</v>
      </c>
      <c r="T463" s="340">
        <f>S463/R463</f>
        <v>0</v>
      </c>
      <c r="U463" s="137">
        <f t="shared" si="170"/>
        <v>160</v>
      </c>
      <c r="V463" s="137">
        <f t="shared" si="170"/>
        <v>62.5</v>
      </c>
      <c r="W463" s="137">
        <f t="shared" si="170"/>
        <v>300</v>
      </c>
    </row>
    <row r="464" spans="1:23" ht="15">
      <c r="A464" s="15"/>
      <c r="J464" s="184"/>
      <c r="K464" s="184" t="s">
        <v>316</v>
      </c>
      <c r="L464" s="184"/>
      <c r="M464" s="185">
        <f aca="true" t="shared" si="171" ref="M464:R464">M461</f>
        <v>0</v>
      </c>
      <c r="N464" s="185">
        <f>N461</f>
        <v>1500</v>
      </c>
      <c r="O464" s="185">
        <f t="shared" si="171"/>
        <v>5000</v>
      </c>
      <c r="P464" s="185">
        <f t="shared" si="171"/>
        <v>8000</v>
      </c>
      <c r="Q464" s="186">
        <f>Q461</f>
        <v>5000</v>
      </c>
      <c r="R464" s="264">
        <f t="shared" si="171"/>
        <v>15000</v>
      </c>
      <c r="S464" s="438">
        <f>S461</f>
        <v>0</v>
      </c>
      <c r="T464" s="381">
        <f>S464/R464</f>
        <v>0</v>
      </c>
      <c r="U464" s="187"/>
      <c r="V464" s="187"/>
      <c r="W464" s="187"/>
    </row>
    <row r="465" spans="10:23" ht="14.25">
      <c r="J465" s="226"/>
      <c r="K465" s="226"/>
      <c r="L465" s="226"/>
      <c r="M465" s="33"/>
      <c r="N465" s="36"/>
      <c r="O465" s="33"/>
      <c r="P465" s="36"/>
      <c r="Q465" s="209"/>
      <c r="R465" s="265"/>
      <c r="S465" s="423"/>
      <c r="T465" s="342"/>
      <c r="U465" s="210"/>
      <c r="V465" s="210"/>
      <c r="W465" s="210"/>
    </row>
    <row r="466" spans="1:23" ht="15">
      <c r="A466" s="8" t="s">
        <v>439</v>
      </c>
      <c r="B466" s="8"/>
      <c r="C466" s="8"/>
      <c r="D466" s="8"/>
      <c r="E466" s="8"/>
      <c r="F466" s="8"/>
      <c r="G466" s="8"/>
      <c r="H466" s="8"/>
      <c r="I466" s="8">
        <v>840</v>
      </c>
      <c r="J466" s="8" t="s">
        <v>137</v>
      </c>
      <c r="K466" s="8" t="s">
        <v>186</v>
      </c>
      <c r="L466" s="8"/>
      <c r="M466" s="17"/>
      <c r="N466" s="17"/>
      <c r="O466" s="17"/>
      <c r="P466" s="17"/>
      <c r="Q466" s="150"/>
      <c r="R466" s="253"/>
      <c r="S466" s="424"/>
      <c r="T466" s="402"/>
      <c r="U466" s="151"/>
      <c r="V466" s="151"/>
      <c r="W466" s="151"/>
    </row>
    <row r="467" spans="1:23" ht="15">
      <c r="A467" s="20" t="s">
        <v>439</v>
      </c>
      <c r="I467" s="1">
        <v>840</v>
      </c>
      <c r="J467" s="71">
        <v>3</v>
      </c>
      <c r="K467" s="71" t="s">
        <v>8</v>
      </c>
      <c r="L467" s="71"/>
      <c r="M467" s="84">
        <f aca="true" t="shared" si="172" ref="M467:S468">M468</f>
        <v>21004</v>
      </c>
      <c r="N467" s="83">
        <f t="shared" si="172"/>
        <v>10000</v>
      </c>
      <c r="O467" s="83">
        <f t="shared" si="172"/>
        <v>10000</v>
      </c>
      <c r="P467" s="83">
        <f t="shared" si="172"/>
        <v>25000</v>
      </c>
      <c r="Q467" s="135">
        <f t="shared" si="172"/>
        <v>10000</v>
      </c>
      <c r="R467" s="107">
        <f t="shared" si="172"/>
        <v>45000</v>
      </c>
      <c r="S467" s="419">
        <f t="shared" si="172"/>
        <v>3000</v>
      </c>
      <c r="T467" s="339">
        <f>S467/R467</f>
        <v>0.06666666666666667</v>
      </c>
      <c r="U467" s="137">
        <f aca="true" t="shared" si="173" ref="U467:W469">P467/O467*100</f>
        <v>250</v>
      </c>
      <c r="V467" s="137">
        <f t="shared" si="173"/>
        <v>40</v>
      </c>
      <c r="W467" s="137">
        <f t="shared" si="173"/>
        <v>450</v>
      </c>
    </row>
    <row r="468" spans="1:36" ht="14.25">
      <c r="A468" s="20" t="s">
        <v>439</v>
      </c>
      <c r="I468" s="1">
        <v>840</v>
      </c>
      <c r="J468" s="24">
        <v>38</v>
      </c>
      <c r="K468" s="24" t="s">
        <v>51</v>
      </c>
      <c r="L468" s="24"/>
      <c r="M468" s="25">
        <f t="shared" si="172"/>
        <v>21004</v>
      </c>
      <c r="N468" s="29">
        <f t="shared" si="172"/>
        <v>10000</v>
      </c>
      <c r="O468" s="29">
        <f t="shared" si="172"/>
        <v>10000</v>
      </c>
      <c r="P468" s="29">
        <f t="shared" si="172"/>
        <v>25000</v>
      </c>
      <c r="Q468" s="139">
        <f t="shared" si="172"/>
        <v>10000</v>
      </c>
      <c r="R468" s="107">
        <f t="shared" si="172"/>
        <v>45000</v>
      </c>
      <c r="S468" s="420">
        <f t="shared" si="172"/>
        <v>3000</v>
      </c>
      <c r="T468" s="340">
        <f>S468/R468</f>
        <v>0.06666666666666667</v>
      </c>
      <c r="U468" s="137">
        <f t="shared" si="173"/>
        <v>250</v>
      </c>
      <c r="V468" s="137">
        <f t="shared" si="173"/>
        <v>40</v>
      </c>
      <c r="W468" s="137">
        <f t="shared" si="173"/>
        <v>450</v>
      </c>
      <c r="X468" s="464" t="s">
        <v>650</v>
      </c>
      <c r="Y468" s="100"/>
      <c r="Z468" s="100"/>
      <c r="AA468" s="462" t="s">
        <v>651</v>
      </c>
      <c r="AB468" s="100"/>
      <c r="AC468" s="100"/>
      <c r="AD468" s="100"/>
      <c r="AE468" s="100"/>
      <c r="AF468" s="100"/>
      <c r="AG468" s="100"/>
      <c r="AH468" s="100"/>
      <c r="AI468" s="100"/>
      <c r="AJ468" s="462" t="s">
        <v>632</v>
      </c>
    </row>
    <row r="469" spans="1:29" ht="15" thickBot="1">
      <c r="A469" s="20" t="s">
        <v>439</v>
      </c>
      <c r="B469" s="1">
        <v>1</v>
      </c>
      <c r="C469" s="1">
        <v>2</v>
      </c>
      <c r="E469" s="1">
        <v>4</v>
      </c>
      <c r="I469" s="1">
        <v>840</v>
      </c>
      <c r="J469" s="24">
        <v>3811</v>
      </c>
      <c r="K469" s="24" t="s">
        <v>237</v>
      </c>
      <c r="L469" s="24"/>
      <c r="M469" s="25">
        <v>21004</v>
      </c>
      <c r="N469" s="29">
        <v>10000</v>
      </c>
      <c r="O469" s="29">
        <v>10000</v>
      </c>
      <c r="P469" s="29">
        <v>25000</v>
      </c>
      <c r="Q469" s="139">
        <v>10000</v>
      </c>
      <c r="R469" s="107">
        <v>45000</v>
      </c>
      <c r="S469" s="420">
        <v>3000</v>
      </c>
      <c r="T469" s="340">
        <f>S469/R469</f>
        <v>0.06666666666666667</v>
      </c>
      <c r="U469" s="137">
        <f t="shared" si="173"/>
        <v>250</v>
      </c>
      <c r="V469" s="137">
        <f t="shared" si="173"/>
        <v>40</v>
      </c>
      <c r="W469" s="137">
        <f t="shared" si="173"/>
        <v>450</v>
      </c>
      <c r="X469" s="322">
        <v>3000</v>
      </c>
      <c r="Y469" s="470" t="s">
        <v>668</v>
      </c>
      <c r="Z469" s="479"/>
      <c r="AA469" s="479"/>
      <c r="AB469" s="479"/>
      <c r="AC469" s="467">
        <v>45000</v>
      </c>
    </row>
    <row r="470" spans="1:23" ht="15.75" thickBot="1">
      <c r="A470" s="15"/>
      <c r="J470" s="184"/>
      <c r="K470" s="184" t="s">
        <v>316</v>
      </c>
      <c r="L470" s="184"/>
      <c r="M470" s="185">
        <f aca="true" t="shared" si="174" ref="M470:R470">M467</f>
        <v>21004</v>
      </c>
      <c r="N470" s="185">
        <f>N467</f>
        <v>10000</v>
      </c>
      <c r="O470" s="185">
        <f t="shared" si="174"/>
        <v>10000</v>
      </c>
      <c r="P470" s="185">
        <f t="shared" si="174"/>
        <v>25000</v>
      </c>
      <c r="Q470" s="186">
        <f>Q467</f>
        <v>10000</v>
      </c>
      <c r="R470" s="264">
        <f t="shared" si="174"/>
        <v>45000</v>
      </c>
      <c r="S470" s="438">
        <f>S467</f>
        <v>3000</v>
      </c>
      <c r="T470" s="381">
        <f>S470/R470</f>
        <v>0.06666666666666667</v>
      </c>
      <c r="U470" s="187"/>
      <c r="V470" s="187"/>
      <c r="W470" s="187"/>
    </row>
    <row r="471" spans="10:23" ht="14.25" hidden="1">
      <c r="J471" s="32"/>
      <c r="K471" s="32"/>
      <c r="L471" s="32"/>
      <c r="M471" s="33"/>
      <c r="N471" s="36"/>
      <c r="O471" s="33"/>
      <c r="P471" s="36"/>
      <c r="Q471" s="209"/>
      <c r="R471" s="265"/>
      <c r="S471" s="423"/>
      <c r="T471" s="342"/>
      <c r="U471" s="210"/>
      <c r="V471" s="210"/>
      <c r="W471" s="210"/>
    </row>
    <row r="472" spans="1:23" ht="15" hidden="1">
      <c r="A472" s="7" t="s">
        <v>398</v>
      </c>
      <c r="B472" s="7"/>
      <c r="C472" s="7"/>
      <c r="D472" s="7"/>
      <c r="E472" s="7"/>
      <c r="F472" s="7"/>
      <c r="G472" s="7"/>
      <c r="H472" s="7"/>
      <c r="I472" s="7"/>
      <c r="J472" s="132" t="s">
        <v>190</v>
      </c>
      <c r="K472" s="132" t="s">
        <v>356</v>
      </c>
      <c r="L472" s="132"/>
      <c r="M472" s="16"/>
      <c r="N472" s="16"/>
      <c r="O472" s="16"/>
      <c r="P472" s="16"/>
      <c r="Q472" s="156"/>
      <c r="R472" s="255"/>
      <c r="S472" s="426"/>
      <c r="T472" s="376"/>
      <c r="U472" s="157"/>
      <c r="V472" s="157"/>
      <c r="W472" s="157"/>
    </row>
    <row r="473" spans="1:24" s="20" customFormat="1" ht="15" hidden="1">
      <c r="A473" s="8" t="s">
        <v>440</v>
      </c>
      <c r="B473" s="8"/>
      <c r="C473" s="8"/>
      <c r="D473" s="8"/>
      <c r="E473" s="8"/>
      <c r="F473" s="8"/>
      <c r="G473" s="8"/>
      <c r="H473" s="8"/>
      <c r="I473" s="8">
        <v>1080</v>
      </c>
      <c r="J473" s="8" t="s">
        <v>91</v>
      </c>
      <c r="K473" s="8" t="s">
        <v>249</v>
      </c>
      <c r="L473" s="8"/>
      <c r="M473" s="17"/>
      <c r="N473" s="17"/>
      <c r="O473" s="17"/>
      <c r="P473" s="17"/>
      <c r="Q473" s="150"/>
      <c r="R473" s="253"/>
      <c r="S473" s="424"/>
      <c r="T473" s="374"/>
      <c r="U473" s="151"/>
      <c r="V473" s="151"/>
      <c r="W473" s="151"/>
      <c r="X473" s="323"/>
    </row>
    <row r="474" spans="1:24" s="20" customFormat="1" ht="15" hidden="1">
      <c r="A474" s="20" t="s">
        <v>440</v>
      </c>
      <c r="I474" s="20">
        <v>1080</v>
      </c>
      <c r="J474" s="112">
        <v>3</v>
      </c>
      <c r="K474" s="112" t="s">
        <v>8</v>
      </c>
      <c r="L474" s="28"/>
      <c r="M474" s="83">
        <f aca="true" t="shared" si="175" ref="M474:S475">M475</f>
        <v>0</v>
      </c>
      <c r="N474" s="83">
        <f t="shared" si="175"/>
        <v>0</v>
      </c>
      <c r="O474" s="83">
        <f t="shared" si="175"/>
        <v>1500</v>
      </c>
      <c r="P474" s="83">
        <f t="shared" si="175"/>
        <v>0</v>
      </c>
      <c r="Q474" s="135">
        <f t="shared" si="175"/>
        <v>1500</v>
      </c>
      <c r="R474" s="107">
        <f t="shared" si="175"/>
        <v>0</v>
      </c>
      <c r="S474" s="419">
        <f t="shared" si="175"/>
        <v>0</v>
      </c>
      <c r="T474" s="339" t="e">
        <f>S474/R474</f>
        <v>#DIV/0!</v>
      </c>
      <c r="U474" s="137">
        <f aca="true" t="shared" si="176" ref="U474:W476">P474/O474*100</f>
        <v>0</v>
      </c>
      <c r="V474" s="137" t="e">
        <f t="shared" si="176"/>
        <v>#DIV/0!</v>
      </c>
      <c r="W474" s="137">
        <f t="shared" si="176"/>
        <v>0</v>
      </c>
      <c r="X474" s="323"/>
    </row>
    <row r="475" spans="1:25" s="20" customFormat="1" ht="14.25" hidden="1">
      <c r="A475" s="20" t="s">
        <v>440</v>
      </c>
      <c r="I475" s="20">
        <v>1080</v>
      </c>
      <c r="J475" s="28">
        <v>38</v>
      </c>
      <c r="K475" s="28" t="s">
        <v>51</v>
      </c>
      <c r="L475" s="28"/>
      <c r="M475" s="29">
        <v>0</v>
      </c>
      <c r="N475" s="29">
        <f>N476</f>
        <v>0</v>
      </c>
      <c r="O475" s="29">
        <f>O476</f>
        <v>1500</v>
      </c>
      <c r="P475" s="29">
        <f>P476</f>
        <v>0</v>
      </c>
      <c r="Q475" s="139">
        <f t="shared" si="175"/>
        <v>1500</v>
      </c>
      <c r="R475" s="107">
        <f t="shared" si="175"/>
        <v>0</v>
      </c>
      <c r="S475" s="420">
        <f t="shared" si="175"/>
        <v>0</v>
      </c>
      <c r="T475" s="340" t="e">
        <f>S475/R475</f>
        <v>#DIV/0!</v>
      </c>
      <c r="U475" s="137">
        <f t="shared" si="176"/>
        <v>0</v>
      </c>
      <c r="V475" s="137" t="e">
        <f t="shared" si="176"/>
        <v>#DIV/0!</v>
      </c>
      <c r="W475" s="137">
        <f t="shared" si="176"/>
        <v>0</v>
      </c>
      <c r="X475" s="464" t="s">
        <v>646</v>
      </c>
      <c r="Y475" s="100"/>
    </row>
    <row r="476" spans="1:24" s="20" customFormat="1" ht="15" hidden="1" thickBot="1">
      <c r="A476" s="20" t="s">
        <v>440</v>
      </c>
      <c r="B476" s="20">
        <v>1</v>
      </c>
      <c r="C476" s="20">
        <v>2</v>
      </c>
      <c r="E476" s="20">
        <v>4</v>
      </c>
      <c r="I476" s="20">
        <v>1080</v>
      </c>
      <c r="J476" s="61">
        <v>3811</v>
      </c>
      <c r="K476" s="61" t="s">
        <v>237</v>
      </c>
      <c r="L476" s="61"/>
      <c r="M476" s="62">
        <v>0</v>
      </c>
      <c r="N476" s="62">
        <v>0</v>
      </c>
      <c r="O476" s="62">
        <v>1500</v>
      </c>
      <c r="P476" s="62">
        <v>0</v>
      </c>
      <c r="Q476" s="139">
        <v>1500</v>
      </c>
      <c r="R476" s="266">
        <v>0</v>
      </c>
      <c r="S476" s="420"/>
      <c r="T476" s="340" t="e">
        <f>S476/R476</f>
        <v>#DIV/0!</v>
      </c>
      <c r="U476" s="137">
        <f t="shared" si="176"/>
        <v>0</v>
      </c>
      <c r="V476" s="137" t="e">
        <f t="shared" si="176"/>
        <v>#DIV/0!</v>
      </c>
      <c r="W476" s="137">
        <f t="shared" si="176"/>
        <v>0</v>
      </c>
      <c r="X476" s="323"/>
    </row>
    <row r="477" spans="1:23" ht="15.75" hidden="1" thickBot="1">
      <c r="A477" s="15"/>
      <c r="J477" s="184"/>
      <c r="K477" s="184" t="s">
        <v>316</v>
      </c>
      <c r="L477" s="184"/>
      <c r="M477" s="185">
        <f aca="true" t="shared" si="177" ref="M477:R477">M474</f>
        <v>0</v>
      </c>
      <c r="N477" s="185">
        <f>N474</f>
        <v>0</v>
      </c>
      <c r="O477" s="185">
        <f t="shared" si="177"/>
        <v>1500</v>
      </c>
      <c r="P477" s="185">
        <f t="shared" si="177"/>
        <v>0</v>
      </c>
      <c r="Q477" s="186">
        <f>Q474</f>
        <v>1500</v>
      </c>
      <c r="R477" s="264">
        <f t="shared" si="177"/>
        <v>0</v>
      </c>
      <c r="S477" s="438">
        <f>S474</f>
        <v>0</v>
      </c>
      <c r="T477" s="381" t="e">
        <f>S477/R477</f>
        <v>#DIV/0!</v>
      </c>
      <c r="U477" s="187"/>
      <c r="V477" s="187"/>
      <c r="W477" s="187"/>
    </row>
    <row r="478" spans="10:23" ht="15.75" thickBot="1">
      <c r="J478" s="161"/>
      <c r="K478" s="161" t="s">
        <v>324</v>
      </c>
      <c r="L478" s="161"/>
      <c r="M478" s="162">
        <f aca="true" t="shared" si="178" ref="M478:S478">M458+M464+M470+M477</f>
        <v>61254</v>
      </c>
      <c r="N478" s="162">
        <f t="shared" si="178"/>
        <v>36500</v>
      </c>
      <c r="O478" s="162">
        <f t="shared" si="178"/>
        <v>51500</v>
      </c>
      <c r="P478" s="162">
        <f t="shared" si="178"/>
        <v>83000</v>
      </c>
      <c r="Q478" s="163">
        <f t="shared" si="178"/>
        <v>51500</v>
      </c>
      <c r="R478" s="257">
        <f t="shared" si="178"/>
        <v>120000</v>
      </c>
      <c r="S478" s="429">
        <f t="shared" si="178"/>
        <v>25000</v>
      </c>
      <c r="T478" s="378">
        <f>S478/R478</f>
        <v>0.20833333333333334</v>
      </c>
      <c r="U478" s="164"/>
      <c r="V478" s="164"/>
      <c r="W478" s="164"/>
    </row>
    <row r="479" spans="10:24" s="20" customFormat="1" ht="15" thickTop="1">
      <c r="J479" s="35"/>
      <c r="K479" s="35"/>
      <c r="L479" s="35"/>
      <c r="M479" s="36"/>
      <c r="N479" s="36"/>
      <c r="O479" s="36"/>
      <c r="P479" s="36"/>
      <c r="Q479" s="147"/>
      <c r="R479" s="252"/>
      <c r="S479" s="423"/>
      <c r="T479" s="342"/>
      <c r="U479" s="148"/>
      <c r="V479" s="148"/>
      <c r="W479" s="148"/>
      <c r="X479" s="323"/>
    </row>
    <row r="480" spans="1:23" ht="15">
      <c r="A480" s="20"/>
      <c r="B480" s="20"/>
      <c r="C480" s="20"/>
      <c r="D480" s="20"/>
      <c r="E480" s="20"/>
      <c r="F480" s="20"/>
      <c r="G480" s="20"/>
      <c r="H480" s="20"/>
      <c r="I480" s="20"/>
      <c r="J480" s="130" t="s">
        <v>325</v>
      </c>
      <c r="K480" s="130" t="s">
        <v>187</v>
      </c>
      <c r="L480" s="130"/>
      <c r="M480" s="174"/>
      <c r="N480" s="174"/>
      <c r="O480" s="174"/>
      <c r="P480" s="174"/>
      <c r="Q480" s="173"/>
      <c r="R480" s="261"/>
      <c r="S480" s="444"/>
      <c r="T480" s="384"/>
      <c r="U480" s="175"/>
      <c r="V480" s="175"/>
      <c r="W480" s="175"/>
    </row>
    <row r="481" spans="1:24" ht="15">
      <c r="A481" s="20"/>
      <c r="B481" s="20"/>
      <c r="C481" s="20"/>
      <c r="D481" s="20"/>
      <c r="E481" s="20"/>
      <c r="F481" s="20"/>
      <c r="G481" s="20"/>
      <c r="H481" s="20"/>
      <c r="I481" s="20">
        <v>800</v>
      </c>
      <c r="J481" s="20" t="s">
        <v>251</v>
      </c>
      <c r="K481" s="20" t="s">
        <v>252</v>
      </c>
      <c r="L481" s="20"/>
      <c r="M481" s="21"/>
      <c r="N481" s="21"/>
      <c r="O481" s="21"/>
      <c r="P481" s="21"/>
      <c r="Q481" s="169"/>
      <c r="R481" s="262"/>
      <c r="S481" s="445"/>
      <c r="T481" s="385"/>
      <c r="U481" s="177"/>
      <c r="V481" s="177"/>
      <c r="W481" s="177"/>
      <c r="X481" s="323"/>
    </row>
    <row r="482" spans="1:23" ht="15">
      <c r="A482" s="7" t="s">
        <v>399</v>
      </c>
      <c r="B482" s="7"/>
      <c r="C482" s="7"/>
      <c r="D482" s="7"/>
      <c r="E482" s="7"/>
      <c r="F482" s="7"/>
      <c r="G482" s="7"/>
      <c r="H482" s="7"/>
      <c r="I482" s="7"/>
      <c r="J482" s="132" t="s">
        <v>194</v>
      </c>
      <c r="K482" s="132" t="s">
        <v>189</v>
      </c>
      <c r="L482" s="132"/>
      <c r="M482" s="16"/>
      <c r="N482" s="16"/>
      <c r="O482" s="16"/>
      <c r="P482" s="16"/>
      <c r="Q482" s="156"/>
      <c r="R482" s="255"/>
      <c r="S482" s="426"/>
      <c r="T482" s="376"/>
      <c r="U482" s="157"/>
      <c r="V482" s="157"/>
      <c r="W482" s="157"/>
    </row>
    <row r="483" spans="1:23" ht="15">
      <c r="A483" s="8" t="s">
        <v>441</v>
      </c>
      <c r="B483" s="8"/>
      <c r="C483" s="8"/>
      <c r="D483" s="8"/>
      <c r="E483" s="8"/>
      <c r="F483" s="8"/>
      <c r="G483" s="8"/>
      <c r="H483" s="8"/>
      <c r="I483" s="8">
        <v>810</v>
      </c>
      <c r="J483" s="8" t="s">
        <v>135</v>
      </c>
      <c r="K483" s="8" t="s">
        <v>191</v>
      </c>
      <c r="L483" s="8"/>
      <c r="M483" s="17"/>
      <c r="N483" s="17"/>
      <c r="O483" s="17"/>
      <c r="P483" s="17"/>
      <c r="Q483" s="150"/>
      <c r="R483" s="253"/>
      <c r="S483" s="424"/>
      <c r="T483" s="374"/>
      <c r="U483" s="151"/>
      <c r="V483" s="151"/>
      <c r="W483" s="151"/>
    </row>
    <row r="484" spans="1:23" ht="15">
      <c r="A484" s="20" t="s">
        <v>441</v>
      </c>
      <c r="I484" s="1">
        <v>810</v>
      </c>
      <c r="J484" s="71">
        <v>3</v>
      </c>
      <c r="K484" s="71" t="s">
        <v>8</v>
      </c>
      <c r="L484" s="71"/>
      <c r="M484" s="84">
        <f aca="true" t="shared" si="179" ref="M484:R484">M485+M489</f>
        <v>22040</v>
      </c>
      <c r="N484" s="83">
        <f>N485+N489</f>
        <v>42012</v>
      </c>
      <c r="O484" s="83">
        <f t="shared" si="179"/>
        <v>45000</v>
      </c>
      <c r="P484" s="83">
        <f t="shared" si="179"/>
        <v>55000</v>
      </c>
      <c r="Q484" s="135">
        <f>Q485+Q489</f>
        <v>45000</v>
      </c>
      <c r="R484" s="107">
        <f t="shared" si="179"/>
        <v>100000</v>
      </c>
      <c r="S484" s="419">
        <f>S485+S489</f>
        <v>21987</v>
      </c>
      <c r="T484" s="339">
        <f>S484/R484</f>
        <v>0.21987</v>
      </c>
      <c r="U484" s="137">
        <f aca="true" t="shared" si="180" ref="U484:U490">P484/O484*100</f>
        <v>122.22222222222223</v>
      </c>
      <c r="V484" s="137">
        <f aca="true" t="shared" si="181" ref="V484:V490">Q484/P484*100</f>
        <v>81.81818181818183</v>
      </c>
      <c r="W484" s="137">
        <f aca="true" t="shared" si="182" ref="W484:W490">R484/Q484*100</f>
        <v>222.22222222222223</v>
      </c>
    </row>
    <row r="485" spans="1:23" ht="14.25">
      <c r="A485" s="20" t="s">
        <v>441</v>
      </c>
      <c r="I485" s="1">
        <v>810</v>
      </c>
      <c r="J485" s="24">
        <v>32</v>
      </c>
      <c r="K485" s="31" t="s">
        <v>40</v>
      </c>
      <c r="L485" s="30"/>
      <c r="M485" s="25">
        <f>M487</f>
        <v>0</v>
      </c>
      <c r="N485" s="29">
        <f>N487+N486</f>
        <v>2012</v>
      </c>
      <c r="O485" s="29">
        <f>O487</f>
        <v>5000</v>
      </c>
      <c r="P485" s="29">
        <f>P487+P486</f>
        <v>15000</v>
      </c>
      <c r="Q485" s="139">
        <f>Q487</f>
        <v>5000</v>
      </c>
      <c r="R485" s="107">
        <f>R487</f>
        <v>50000</v>
      </c>
      <c r="S485" s="420">
        <f>S487</f>
        <v>1987</v>
      </c>
      <c r="T485" s="340">
        <f>S485/R485</f>
        <v>0.03974</v>
      </c>
      <c r="U485" s="137">
        <f t="shared" si="180"/>
        <v>300</v>
      </c>
      <c r="V485" s="137">
        <f t="shared" si="181"/>
        <v>33.33333333333333</v>
      </c>
      <c r="W485" s="137">
        <f t="shared" si="182"/>
        <v>1000</v>
      </c>
    </row>
    <row r="486" spans="1:23" ht="14.25" hidden="1">
      <c r="A486" s="20" t="s">
        <v>441</v>
      </c>
      <c r="I486" s="1">
        <v>810</v>
      </c>
      <c r="J486" s="24">
        <v>32251</v>
      </c>
      <c r="K486" s="31" t="s">
        <v>381</v>
      </c>
      <c r="L486" s="30"/>
      <c r="M486" s="25"/>
      <c r="N486" s="29">
        <v>0</v>
      </c>
      <c r="O486" s="29">
        <v>0</v>
      </c>
      <c r="P486" s="29">
        <v>0</v>
      </c>
      <c r="Q486" s="139">
        <v>0</v>
      </c>
      <c r="R486" s="107">
        <v>0</v>
      </c>
      <c r="S486" s="420">
        <v>0</v>
      </c>
      <c r="T486" s="340" t="e">
        <f aca="true" t="shared" si="183" ref="T486:T492">S486/R486</f>
        <v>#DIV/0!</v>
      </c>
      <c r="U486" s="137"/>
      <c r="V486" s="137"/>
      <c r="W486" s="137"/>
    </row>
    <row r="487" spans="1:23" ht="14.25">
      <c r="A487" s="20" t="s">
        <v>441</v>
      </c>
      <c r="I487" s="1">
        <v>810</v>
      </c>
      <c r="J487" s="70">
        <v>323</v>
      </c>
      <c r="K487" s="70" t="s">
        <v>43</v>
      </c>
      <c r="L487" s="70"/>
      <c r="M487" s="25">
        <f aca="true" t="shared" si="184" ref="M487:S487">M488</f>
        <v>0</v>
      </c>
      <c r="N487" s="29">
        <f t="shared" si="184"/>
        <v>2012</v>
      </c>
      <c r="O487" s="29">
        <f t="shared" si="184"/>
        <v>5000</v>
      </c>
      <c r="P487" s="29">
        <f t="shared" si="184"/>
        <v>15000</v>
      </c>
      <c r="Q487" s="139">
        <f t="shared" si="184"/>
        <v>5000</v>
      </c>
      <c r="R487" s="107">
        <f t="shared" si="184"/>
        <v>50000</v>
      </c>
      <c r="S487" s="420">
        <f t="shared" si="184"/>
        <v>1987</v>
      </c>
      <c r="T487" s="340">
        <f t="shared" si="183"/>
        <v>0.03974</v>
      </c>
      <c r="U487" s="137">
        <f t="shared" si="180"/>
        <v>300</v>
      </c>
      <c r="V487" s="137">
        <f t="shared" si="181"/>
        <v>33.33333333333333</v>
      </c>
      <c r="W487" s="137">
        <f t="shared" si="182"/>
        <v>1000</v>
      </c>
    </row>
    <row r="488" spans="1:28" ht="14.25">
      <c r="A488" s="20" t="s">
        <v>441</v>
      </c>
      <c r="C488" s="1">
        <v>2</v>
      </c>
      <c r="D488" s="1">
        <v>3</v>
      </c>
      <c r="E488" s="1">
        <v>4</v>
      </c>
      <c r="I488" s="1">
        <v>810</v>
      </c>
      <c r="J488" s="24">
        <v>3232</v>
      </c>
      <c r="K488" s="24" t="s">
        <v>315</v>
      </c>
      <c r="L488" s="70"/>
      <c r="M488" s="25">
        <v>0</v>
      </c>
      <c r="N488" s="29">
        <v>2012</v>
      </c>
      <c r="O488" s="29">
        <v>5000</v>
      </c>
      <c r="P488" s="29">
        <v>15000</v>
      </c>
      <c r="Q488" s="139">
        <v>5000</v>
      </c>
      <c r="R488" s="107">
        <v>50000</v>
      </c>
      <c r="S488" s="420">
        <v>1987</v>
      </c>
      <c r="T488" s="340">
        <f t="shared" si="183"/>
        <v>0.03974</v>
      </c>
      <c r="U488" s="137">
        <f t="shared" si="180"/>
        <v>300</v>
      </c>
      <c r="V488" s="137">
        <f t="shared" si="181"/>
        <v>33.33333333333333</v>
      </c>
      <c r="W488" s="137">
        <f t="shared" si="182"/>
        <v>1000</v>
      </c>
      <c r="X488" s="322">
        <v>1986.9</v>
      </c>
      <c r="Y488" s="462"/>
      <c r="Z488" s="100"/>
      <c r="AA488" s="100"/>
      <c r="AB488" s="462"/>
    </row>
    <row r="489" spans="1:23" ht="14.25">
      <c r="A489" s="20" t="s">
        <v>441</v>
      </c>
      <c r="I489" s="1">
        <v>810</v>
      </c>
      <c r="J489" s="24">
        <v>38</v>
      </c>
      <c r="K489" s="24" t="s">
        <v>51</v>
      </c>
      <c r="L489" s="24"/>
      <c r="M489" s="25">
        <f aca="true" t="shared" si="185" ref="M489:S489">M490</f>
        <v>22040</v>
      </c>
      <c r="N489" s="29">
        <f t="shared" si="185"/>
        <v>40000</v>
      </c>
      <c r="O489" s="29">
        <f t="shared" si="185"/>
        <v>40000</v>
      </c>
      <c r="P489" s="29">
        <f t="shared" si="185"/>
        <v>40000</v>
      </c>
      <c r="Q489" s="139">
        <f t="shared" si="185"/>
        <v>40000</v>
      </c>
      <c r="R489" s="107">
        <f t="shared" si="185"/>
        <v>50000</v>
      </c>
      <c r="S489" s="420">
        <f t="shared" si="185"/>
        <v>20000</v>
      </c>
      <c r="T489" s="340">
        <f t="shared" si="183"/>
        <v>0.4</v>
      </c>
      <c r="U489" s="137">
        <f t="shared" si="180"/>
        <v>100</v>
      </c>
      <c r="V489" s="137">
        <f t="shared" si="181"/>
        <v>100</v>
      </c>
      <c r="W489" s="137">
        <f t="shared" si="182"/>
        <v>125</v>
      </c>
    </row>
    <row r="490" spans="1:27" ht="15" thickBot="1">
      <c r="A490" s="20" t="s">
        <v>441</v>
      </c>
      <c r="B490" s="1">
        <v>1</v>
      </c>
      <c r="C490" s="1">
        <v>2</v>
      </c>
      <c r="E490" s="1">
        <v>4</v>
      </c>
      <c r="I490" s="1">
        <v>810</v>
      </c>
      <c r="J490" s="24">
        <v>3811</v>
      </c>
      <c r="K490" s="24" t="s">
        <v>237</v>
      </c>
      <c r="L490" s="24"/>
      <c r="M490" s="25">
        <v>22040</v>
      </c>
      <c r="N490" s="29">
        <v>40000</v>
      </c>
      <c r="O490" s="29">
        <v>40000</v>
      </c>
      <c r="P490" s="29">
        <v>40000</v>
      </c>
      <c r="Q490" s="139">
        <v>40000</v>
      </c>
      <c r="R490" s="107">
        <v>50000</v>
      </c>
      <c r="S490" s="420">
        <v>20000</v>
      </c>
      <c r="T490" s="372">
        <f t="shared" si="183"/>
        <v>0.4</v>
      </c>
      <c r="U490" s="137">
        <f t="shared" si="180"/>
        <v>100</v>
      </c>
      <c r="V490" s="137">
        <f t="shared" si="181"/>
        <v>100</v>
      </c>
      <c r="W490" s="137">
        <f t="shared" si="182"/>
        <v>125</v>
      </c>
      <c r="X490" s="322">
        <v>20000</v>
      </c>
      <c r="Y490" s="465" t="s">
        <v>647</v>
      </c>
      <c r="Z490" s="100"/>
      <c r="AA490" s="100"/>
    </row>
    <row r="491" spans="1:27" ht="15.75" thickBot="1">
      <c r="A491" s="15"/>
      <c r="J491" s="184"/>
      <c r="K491" s="184" t="s">
        <v>316</v>
      </c>
      <c r="L491" s="184"/>
      <c r="M491" s="185">
        <f aca="true" t="shared" si="186" ref="M491:R491">M484</f>
        <v>22040</v>
      </c>
      <c r="N491" s="185">
        <f>N484</f>
        <v>42012</v>
      </c>
      <c r="O491" s="185">
        <f t="shared" si="186"/>
        <v>45000</v>
      </c>
      <c r="P491" s="185">
        <f t="shared" si="186"/>
        <v>55000</v>
      </c>
      <c r="Q491" s="186">
        <f>Q484</f>
        <v>45000</v>
      </c>
      <c r="R491" s="264">
        <f t="shared" si="186"/>
        <v>100000</v>
      </c>
      <c r="S491" s="438">
        <f>S484</f>
        <v>21987</v>
      </c>
      <c r="T491" s="403">
        <f t="shared" si="183"/>
        <v>0.21987</v>
      </c>
      <c r="U491" s="187"/>
      <c r="V491" s="187"/>
      <c r="W491" s="187"/>
      <c r="Y491" s="470" t="s">
        <v>669</v>
      </c>
      <c r="Z491" s="479"/>
      <c r="AA491" s="479"/>
    </row>
    <row r="492" spans="10:23" ht="15.75" thickBot="1">
      <c r="J492" s="161"/>
      <c r="K492" s="161" t="s">
        <v>327</v>
      </c>
      <c r="L492" s="161"/>
      <c r="M492" s="162">
        <f aca="true" t="shared" si="187" ref="M492:S492">M491</f>
        <v>22040</v>
      </c>
      <c r="N492" s="162">
        <f t="shared" si="187"/>
        <v>42012</v>
      </c>
      <c r="O492" s="162">
        <f t="shared" si="187"/>
        <v>45000</v>
      </c>
      <c r="P492" s="162">
        <f t="shared" si="187"/>
        <v>55000</v>
      </c>
      <c r="Q492" s="163">
        <f t="shared" si="187"/>
        <v>45000</v>
      </c>
      <c r="R492" s="257">
        <f t="shared" si="187"/>
        <v>100000</v>
      </c>
      <c r="S492" s="429">
        <f t="shared" si="187"/>
        <v>21987</v>
      </c>
      <c r="T492" s="404">
        <f t="shared" si="183"/>
        <v>0.21987</v>
      </c>
      <c r="U492" s="164"/>
      <c r="V492" s="164"/>
      <c r="W492" s="164"/>
    </row>
    <row r="493" spans="10:23" ht="15.75" thickTop="1">
      <c r="J493" s="146"/>
      <c r="K493" s="146"/>
      <c r="L493" s="146"/>
      <c r="M493" s="116"/>
      <c r="N493" s="229"/>
      <c r="O493" s="116"/>
      <c r="P493" s="116"/>
      <c r="Q493" s="153"/>
      <c r="R493" s="252"/>
      <c r="S493" s="425"/>
      <c r="T493" s="375"/>
      <c r="U493" s="154"/>
      <c r="V493" s="154"/>
      <c r="W493" s="154"/>
    </row>
    <row r="494" spans="1:23" ht="15">
      <c r="A494" s="20"/>
      <c r="B494" s="20"/>
      <c r="C494" s="20"/>
      <c r="D494" s="20"/>
      <c r="E494" s="20"/>
      <c r="F494" s="20"/>
      <c r="G494" s="20"/>
      <c r="H494" s="20"/>
      <c r="I494" s="20"/>
      <c r="J494" s="130" t="s">
        <v>326</v>
      </c>
      <c r="K494" s="130" t="s">
        <v>290</v>
      </c>
      <c r="L494" s="130"/>
      <c r="M494" s="174"/>
      <c r="N494" s="230"/>
      <c r="O494" s="174"/>
      <c r="P494" s="174"/>
      <c r="Q494" s="173"/>
      <c r="R494" s="261"/>
      <c r="S494" s="444"/>
      <c r="T494" s="384"/>
      <c r="U494" s="175"/>
      <c r="V494" s="175"/>
      <c r="W494" s="175"/>
    </row>
    <row r="495" spans="1:23" ht="15">
      <c r="A495" s="20"/>
      <c r="B495" s="20"/>
      <c r="C495" s="20"/>
      <c r="D495" s="20"/>
      <c r="E495" s="20"/>
      <c r="F495" s="20"/>
      <c r="G495" s="20"/>
      <c r="H495" s="20"/>
      <c r="I495" s="20">
        <v>300</v>
      </c>
      <c r="J495" s="20" t="s">
        <v>251</v>
      </c>
      <c r="K495" s="20" t="s">
        <v>111</v>
      </c>
      <c r="L495" s="20"/>
      <c r="M495" s="176"/>
      <c r="N495" s="231"/>
      <c r="O495" s="176"/>
      <c r="P495" s="176"/>
      <c r="Q495" s="169"/>
      <c r="R495" s="262"/>
      <c r="S495" s="445"/>
      <c r="T495" s="385"/>
      <c r="U495" s="177"/>
      <c r="V495" s="177"/>
      <c r="W495" s="177"/>
    </row>
    <row r="496" spans="1:23" ht="15">
      <c r="A496" s="7" t="s">
        <v>400</v>
      </c>
      <c r="B496" s="7"/>
      <c r="C496" s="7"/>
      <c r="D496" s="7"/>
      <c r="E496" s="7"/>
      <c r="F496" s="7"/>
      <c r="G496" s="7"/>
      <c r="H496" s="7"/>
      <c r="I496" s="7"/>
      <c r="J496" s="132" t="s">
        <v>198</v>
      </c>
      <c r="K496" s="132" t="s">
        <v>291</v>
      </c>
      <c r="L496" s="232"/>
      <c r="M496" s="16"/>
      <c r="N496" s="216"/>
      <c r="O496" s="16"/>
      <c r="P496" s="16"/>
      <c r="Q496" s="156"/>
      <c r="R496" s="255"/>
      <c r="S496" s="426"/>
      <c r="T496" s="376"/>
      <c r="U496" s="157"/>
      <c r="V496" s="157"/>
      <c r="W496" s="157"/>
    </row>
    <row r="497" spans="1:23" ht="15">
      <c r="A497" s="8" t="s">
        <v>442</v>
      </c>
      <c r="B497" s="8"/>
      <c r="C497" s="8"/>
      <c r="D497" s="8"/>
      <c r="E497" s="8"/>
      <c r="F497" s="8"/>
      <c r="G497" s="8"/>
      <c r="H497" s="8"/>
      <c r="I497" s="8">
        <v>360</v>
      </c>
      <c r="J497" s="8" t="s">
        <v>135</v>
      </c>
      <c r="K497" s="8" t="s">
        <v>291</v>
      </c>
      <c r="L497" s="8"/>
      <c r="M497" s="17"/>
      <c r="N497" s="211"/>
      <c r="O497" s="17"/>
      <c r="P497" s="17"/>
      <c r="Q497" s="150"/>
      <c r="R497" s="253"/>
      <c r="S497" s="424"/>
      <c r="T497" s="374"/>
      <c r="U497" s="151"/>
      <c r="V497" s="151"/>
      <c r="W497" s="151"/>
    </row>
    <row r="498" spans="1:25" ht="15">
      <c r="A498" s="20" t="s">
        <v>442</v>
      </c>
      <c r="I498" s="1">
        <v>360</v>
      </c>
      <c r="J498" s="71">
        <v>3</v>
      </c>
      <c r="K498" s="71" t="s">
        <v>8</v>
      </c>
      <c r="L498" s="71"/>
      <c r="M498" s="84">
        <f aca="true" t="shared" si="188" ref="M498:S499">M499</f>
        <v>0</v>
      </c>
      <c r="N498" s="83">
        <f t="shared" si="188"/>
        <v>0</v>
      </c>
      <c r="O498" s="84">
        <f t="shared" si="188"/>
        <v>3000</v>
      </c>
      <c r="P498" s="83">
        <f t="shared" si="188"/>
        <v>3000</v>
      </c>
      <c r="Q498" s="135">
        <f t="shared" si="188"/>
        <v>3000</v>
      </c>
      <c r="R498" s="107">
        <f t="shared" si="188"/>
        <v>3000</v>
      </c>
      <c r="S498" s="419">
        <f t="shared" si="188"/>
        <v>0</v>
      </c>
      <c r="T498" s="339">
        <f>S498/R498</f>
        <v>0</v>
      </c>
      <c r="U498" s="137">
        <f aca="true" t="shared" si="189" ref="U498:W500">P498/O498*100</f>
        <v>100</v>
      </c>
      <c r="V498" s="137">
        <f t="shared" si="189"/>
        <v>100</v>
      </c>
      <c r="W498" s="137">
        <f t="shared" si="189"/>
        <v>100</v>
      </c>
      <c r="X498" s="464" t="s">
        <v>652</v>
      </c>
      <c r="Y498" s="100"/>
    </row>
    <row r="499" spans="1:26" ht="14.25">
      <c r="A499" s="20" t="s">
        <v>442</v>
      </c>
      <c r="I499" s="1">
        <v>360</v>
      </c>
      <c r="J499" s="24">
        <v>32</v>
      </c>
      <c r="K499" s="31" t="s">
        <v>40</v>
      </c>
      <c r="L499" s="30"/>
      <c r="M499" s="25">
        <f>M503</f>
        <v>0</v>
      </c>
      <c r="N499" s="29">
        <f>N500</f>
        <v>0</v>
      </c>
      <c r="O499" s="25">
        <f>O500</f>
        <v>3000</v>
      </c>
      <c r="P499" s="29">
        <f>P500</f>
        <v>3000</v>
      </c>
      <c r="Q499" s="139">
        <f t="shared" si="188"/>
        <v>3000</v>
      </c>
      <c r="R499" s="107">
        <f t="shared" si="188"/>
        <v>3000</v>
      </c>
      <c r="S499" s="420">
        <f t="shared" si="188"/>
        <v>0</v>
      </c>
      <c r="T499" s="352">
        <f>S499/R499</f>
        <v>0</v>
      </c>
      <c r="U499" s="137">
        <f t="shared" si="189"/>
        <v>100</v>
      </c>
      <c r="V499" s="137">
        <f t="shared" si="189"/>
        <v>100</v>
      </c>
      <c r="W499" s="137">
        <f t="shared" si="189"/>
        <v>100</v>
      </c>
      <c r="X499" s="469" t="s">
        <v>670</v>
      </c>
      <c r="Y499" s="479"/>
      <c r="Z499" s="479"/>
    </row>
    <row r="500" spans="1:23" ht="15" thickBot="1">
      <c r="A500" s="20" t="s">
        <v>442</v>
      </c>
      <c r="C500" s="1">
        <v>2</v>
      </c>
      <c r="D500" s="1">
        <v>2</v>
      </c>
      <c r="E500" s="1">
        <v>4</v>
      </c>
      <c r="I500" s="1">
        <v>360</v>
      </c>
      <c r="J500" s="225">
        <v>323</v>
      </c>
      <c r="K500" s="225" t="s">
        <v>43</v>
      </c>
      <c r="L500" s="225"/>
      <c r="M500" s="57">
        <v>0</v>
      </c>
      <c r="N500" s="62">
        <v>0</v>
      </c>
      <c r="O500" s="57">
        <v>3000</v>
      </c>
      <c r="P500" s="62">
        <v>3000</v>
      </c>
      <c r="Q500" s="139">
        <v>3000</v>
      </c>
      <c r="R500" s="266">
        <v>3000</v>
      </c>
      <c r="S500" s="420">
        <v>0</v>
      </c>
      <c r="T500" s="382">
        <f>S500/R500</f>
        <v>0</v>
      </c>
      <c r="U500" s="137">
        <f t="shared" si="189"/>
        <v>100</v>
      </c>
      <c r="V500" s="137">
        <f t="shared" si="189"/>
        <v>100</v>
      </c>
      <c r="W500" s="137">
        <f t="shared" si="189"/>
        <v>100</v>
      </c>
    </row>
    <row r="501" spans="1:23" ht="15.75" thickBot="1">
      <c r="A501" s="15"/>
      <c r="J501" s="184"/>
      <c r="K501" s="184" t="s">
        <v>316</v>
      </c>
      <c r="L501" s="184"/>
      <c r="M501" s="185">
        <f aca="true" t="shared" si="190" ref="M501:R501">M498</f>
        <v>0</v>
      </c>
      <c r="N501" s="185">
        <f>N498</f>
        <v>0</v>
      </c>
      <c r="O501" s="185">
        <f t="shared" si="190"/>
        <v>3000</v>
      </c>
      <c r="P501" s="185">
        <f t="shared" si="190"/>
        <v>3000</v>
      </c>
      <c r="Q501" s="186">
        <f>Q498</f>
        <v>3000</v>
      </c>
      <c r="R501" s="264">
        <f t="shared" si="190"/>
        <v>3000</v>
      </c>
      <c r="S501" s="438">
        <f>S498</f>
        <v>0</v>
      </c>
      <c r="T501" s="403">
        <f>S501/R501</f>
        <v>0</v>
      </c>
      <c r="U501" s="187"/>
      <c r="V501" s="187"/>
      <c r="W501" s="187"/>
    </row>
    <row r="502" spans="10:23" ht="15.75" thickBot="1">
      <c r="J502" s="161"/>
      <c r="K502" s="161" t="s">
        <v>328</v>
      </c>
      <c r="L502" s="161"/>
      <c r="M502" s="162">
        <f aca="true" t="shared" si="191" ref="M502:S502">M501</f>
        <v>0</v>
      </c>
      <c r="N502" s="162">
        <f t="shared" si="191"/>
        <v>0</v>
      </c>
      <c r="O502" s="162">
        <f t="shared" si="191"/>
        <v>3000</v>
      </c>
      <c r="P502" s="162">
        <f t="shared" si="191"/>
        <v>3000</v>
      </c>
      <c r="Q502" s="163">
        <f t="shared" si="191"/>
        <v>3000</v>
      </c>
      <c r="R502" s="257">
        <f t="shared" si="191"/>
        <v>3000</v>
      </c>
      <c r="S502" s="429">
        <f t="shared" si="191"/>
        <v>0</v>
      </c>
      <c r="T502" s="405">
        <f>S502/R502</f>
        <v>0</v>
      </c>
      <c r="U502" s="164"/>
      <c r="V502" s="164"/>
      <c r="W502" s="164"/>
    </row>
    <row r="503" spans="10:23" ht="15" thickTop="1">
      <c r="J503" s="32"/>
      <c r="K503" s="32"/>
      <c r="L503" s="32"/>
      <c r="M503" s="33"/>
      <c r="N503" s="36"/>
      <c r="O503" s="33"/>
      <c r="P503" s="36"/>
      <c r="Q503" s="209"/>
      <c r="R503" s="265"/>
      <c r="S503" s="423"/>
      <c r="T503" s="342"/>
      <c r="U503" s="210"/>
      <c r="V503" s="210"/>
      <c r="W503" s="210"/>
    </row>
    <row r="504" spans="1:23" ht="15">
      <c r="A504" s="20"/>
      <c r="B504" s="20"/>
      <c r="C504" s="20"/>
      <c r="D504" s="20"/>
      <c r="E504" s="20"/>
      <c r="F504" s="20"/>
      <c r="G504" s="20"/>
      <c r="H504" s="20"/>
      <c r="I504" s="20"/>
      <c r="J504" s="130" t="s">
        <v>289</v>
      </c>
      <c r="K504" s="130" t="s">
        <v>192</v>
      </c>
      <c r="L504" s="130"/>
      <c r="M504" s="174"/>
      <c r="N504" s="174"/>
      <c r="O504" s="174"/>
      <c r="P504" s="174"/>
      <c r="Q504" s="173"/>
      <c r="R504" s="261"/>
      <c r="S504" s="444"/>
      <c r="T504" s="384"/>
      <c r="U504" s="175"/>
      <c r="V504" s="175"/>
      <c r="W504" s="175"/>
    </row>
    <row r="505" spans="1:23" ht="15">
      <c r="A505" s="20"/>
      <c r="B505" s="20"/>
      <c r="C505" s="20"/>
      <c r="D505" s="20"/>
      <c r="E505" s="20"/>
      <c r="F505" s="20"/>
      <c r="G505" s="20"/>
      <c r="H505" s="20"/>
      <c r="I505" s="20">
        <v>1000</v>
      </c>
      <c r="J505" s="20" t="s">
        <v>355</v>
      </c>
      <c r="K505" s="20"/>
      <c r="L505" s="20"/>
      <c r="M505" s="21"/>
      <c r="N505" s="21"/>
      <c r="O505" s="21"/>
      <c r="P505" s="21"/>
      <c r="Q505" s="169"/>
      <c r="R505" s="262"/>
      <c r="S505" s="445"/>
      <c r="T505" s="385"/>
      <c r="U505" s="177"/>
      <c r="V505" s="177"/>
      <c r="W505" s="177"/>
    </row>
    <row r="506" spans="1:23" ht="15">
      <c r="A506" s="7" t="s">
        <v>401</v>
      </c>
      <c r="B506" s="7"/>
      <c r="C506" s="7"/>
      <c r="D506" s="7"/>
      <c r="E506" s="7"/>
      <c r="F506" s="7"/>
      <c r="G506" s="7"/>
      <c r="H506" s="7"/>
      <c r="I506" s="7"/>
      <c r="J506" s="132" t="s">
        <v>250</v>
      </c>
      <c r="K506" s="132" t="s">
        <v>193</v>
      </c>
      <c r="L506" s="132"/>
      <c r="M506" s="16"/>
      <c r="N506" s="16"/>
      <c r="O506" s="16"/>
      <c r="P506" s="16"/>
      <c r="Q506" s="156"/>
      <c r="R506" s="255"/>
      <c r="S506" s="426"/>
      <c r="T506" s="376"/>
      <c r="U506" s="157"/>
      <c r="V506" s="157"/>
      <c r="W506" s="157"/>
    </row>
    <row r="507" spans="1:23" ht="15">
      <c r="A507" s="8" t="s">
        <v>443</v>
      </c>
      <c r="B507" s="8"/>
      <c r="C507" s="8"/>
      <c r="D507" s="8"/>
      <c r="E507" s="8"/>
      <c r="F507" s="8"/>
      <c r="G507" s="8"/>
      <c r="H507" s="8"/>
      <c r="I507" s="8">
        <v>1070</v>
      </c>
      <c r="J507" s="8" t="s">
        <v>91</v>
      </c>
      <c r="K507" s="8" t="s">
        <v>195</v>
      </c>
      <c r="L507" s="8"/>
      <c r="M507" s="17"/>
      <c r="N507" s="17"/>
      <c r="O507" s="17"/>
      <c r="P507" s="17"/>
      <c r="Q507" s="150"/>
      <c r="R507" s="253"/>
      <c r="S507" s="424"/>
      <c r="T507" s="374"/>
      <c r="U507" s="151"/>
      <c r="V507" s="151"/>
      <c r="W507" s="151"/>
    </row>
    <row r="508" spans="1:23" ht="15">
      <c r="A508" s="20" t="s">
        <v>443</v>
      </c>
      <c r="I508" s="1">
        <v>1070</v>
      </c>
      <c r="J508" s="71">
        <v>3</v>
      </c>
      <c r="K508" s="71" t="s">
        <v>8</v>
      </c>
      <c r="L508" s="71"/>
      <c r="M508" s="84">
        <f aca="true" t="shared" si="192" ref="M508:S509">M509</f>
        <v>0</v>
      </c>
      <c r="N508" s="83">
        <f t="shared" si="192"/>
        <v>14500</v>
      </c>
      <c r="O508" s="83">
        <f t="shared" si="192"/>
        <v>10000</v>
      </c>
      <c r="P508" s="83">
        <f t="shared" si="192"/>
        <v>40000</v>
      </c>
      <c r="Q508" s="135">
        <f t="shared" si="192"/>
        <v>10000</v>
      </c>
      <c r="R508" s="107">
        <f t="shared" si="192"/>
        <v>40000</v>
      </c>
      <c r="S508" s="419">
        <f t="shared" si="192"/>
        <v>16486</v>
      </c>
      <c r="T508" s="339">
        <f>S508/R508</f>
        <v>0.41215</v>
      </c>
      <c r="U508" s="137">
        <f aca="true" t="shared" si="193" ref="U508:W510">P508/O508*100</f>
        <v>400</v>
      </c>
      <c r="V508" s="137">
        <f t="shared" si="193"/>
        <v>25</v>
      </c>
      <c r="W508" s="137">
        <f t="shared" si="193"/>
        <v>400</v>
      </c>
    </row>
    <row r="509" spans="1:25" ht="14.25">
      <c r="A509" s="20" t="s">
        <v>443</v>
      </c>
      <c r="I509" s="1">
        <v>1070</v>
      </c>
      <c r="J509" s="24">
        <v>37</v>
      </c>
      <c r="K509" s="24" t="s">
        <v>101</v>
      </c>
      <c r="L509" s="24"/>
      <c r="M509" s="25">
        <f t="shared" si="192"/>
        <v>0</v>
      </c>
      <c r="N509" s="29">
        <f t="shared" si="192"/>
        <v>14500</v>
      </c>
      <c r="O509" s="29">
        <f t="shared" si="192"/>
        <v>10000</v>
      </c>
      <c r="P509" s="29">
        <f t="shared" si="192"/>
        <v>40000</v>
      </c>
      <c r="Q509" s="139">
        <f t="shared" si="192"/>
        <v>10000</v>
      </c>
      <c r="R509" s="107">
        <f t="shared" si="192"/>
        <v>40000</v>
      </c>
      <c r="S509" s="420">
        <f t="shared" si="192"/>
        <v>16486</v>
      </c>
      <c r="T509" s="340">
        <f>S509/R509</f>
        <v>0.41215</v>
      </c>
      <c r="U509" s="137">
        <f t="shared" si="193"/>
        <v>400</v>
      </c>
      <c r="V509" s="137">
        <f t="shared" si="193"/>
        <v>25</v>
      </c>
      <c r="W509" s="137">
        <f t="shared" si="193"/>
        <v>400</v>
      </c>
      <c r="X509" s="322">
        <v>16486.48</v>
      </c>
      <c r="Y509" s="460" t="s">
        <v>653</v>
      </c>
    </row>
    <row r="510" spans="1:23" ht="15" thickBot="1">
      <c r="A510" s="20" t="s">
        <v>443</v>
      </c>
      <c r="C510" s="1">
        <v>2</v>
      </c>
      <c r="E510" s="1">
        <v>4</v>
      </c>
      <c r="I510" s="1">
        <v>1070</v>
      </c>
      <c r="J510" s="70">
        <v>372</v>
      </c>
      <c r="K510" s="70" t="s">
        <v>105</v>
      </c>
      <c r="L510" s="70"/>
      <c r="M510" s="25">
        <v>0</v>
      </c>
      <c r="N510" s="29">
        <v>14500</v>
      </c>
      <c r="O510" s="29">
        <v>10000</v>
      </c>
      <c r="P510" s="29">
        <v>40000</v>
      </c>
      <c r="Q510" s="139">
        <v>10000</v>
      </c>
      <c r="R510" s="107">
        <v>40000</v>
      </c>
      <c r="S510" s="420">
        <v>16486</v>
      </c>
      <c r="T510" s="340">
        <f>S510/R510</f>
        <v>0.41215</v>
      </c>
      <c r="U510" s="137">
        <f t="shared" si="193"/>
        <v>400</v>
      </c>
      <c r="V510" s="137">
        <f t="shared" si="193"/>
        <v>25</v>
      </c>
      <c r="W510" s="137">
        <f t="shared" si="193"/>
        <v>400</v>
      </c>
    </row>
    <row r="511" spans="1:23" ht="15">
      <c r="A511" s="15"/>
      <c r="J511" s="184"/>
      <c r="K511" s="184" t="s">
        <v>316</v>
      </c>
      <c r="L511" s="184"/>
      <c r="M511" s="185">
        <f aca="true" t="shared" si="194" ref="M511:R511">M508</f>
        <v>0</v>
      </c>
      <c r="N511" s="185">
        <f>N508</f>
        <v>14500</v>
      </c>
      <c r="O511" s="185">
        <f t="shared" si="194"/>
        <v>10000</v>
      </c>
      <c r="P511" s="185">
        <f t="shared" si="194"/>
        <v>40000</v>
      </c>
      <c r="Q511" s="186">
        <f>Q508</f>
        <v>10000</v>
      </c>
      <c r="R511" s="264">
        <f t="shared" si="194"/>
        <v>40000</v>
      </c>
      <c r="S511" s="438">
        <f>S508</f>
        <v>16486</v>
      </c>
      <c r="T511" s="381">
        <f>S511/R511</f>
        <v>0.41215</v>
      </c>
      <c r="U511" s="187"/>
      <c r="V511" s="187"/>
      <c r="W511" s="187"/>
    </row>
    <row r="512" spans="10:23" ht="14.25">
      <c r="J512" s="226"/>
      <c r="K512" s="226"/>
      <c r="L512" s="226"/>
      <c r="M512" s="33"/>
      <c r="N512" s="36"/>
      <c r="O512" s="33"/>
      <c r="P512" s="36"/>
      <c r="Q512" s="209"/>
      <c r="R512" s="265"/>
      <c r="S512" s="423"/>
      <c r="T512" s="342"/>
      <c r="U512" s="210"/>
      <c r="V512" s="210"/>
      <c r="W512" s="210"/>
    </row>
    <row r="513" spans="1:23" ht="15">
      <c r="A513" s="8" t="s">
        <v>444</v>
      </c>
      <c r="B513" s="8"/>
      <c r="C513" s="8"/>
      <c r="D513" s="8"/>
      <c r="E513" s="8"/>
      <c r="F513" s="8"/>
      <c r="G513" s="8"/>
      <c r="H513" s="8"/>
      <c r="I513" s="88" t="s">
        <v>385</v>
      </c>
      <c r="J513" s="8" t="s">
        <v>91</v>
      </c>
      <c r="K513" s="8" t="s">
        <v>196</v>
      </c>
      <c r="L513" s="8"/>
      <c r="M513" s="17"/>
      <c r="N513" s="17"/>
      <c r="O513" s="17"/>
      <c r="P513" s="17"/>
      <c r="Q513" s="150"/>
      <c r="R513" s="253"/>
      <c r="S513" s="424"/>
      <c r="T513" s="374"/>
      <c r="U513" s="151"/>
      <c r="V513" s="151"/>
      <c r="W513" s="151"/>
    </row>
    <row r="514" spans="1:23" ht="15">
      <c r="A514" s="20" t="s">
        <v>444</v>
      </c>
      <c r="I514" s="89" t="s">
        <v>385</v>
      </c>
      <c r="J514" s="71">
        <v>3</v>
      </c>
      <c r="K514" s="71" t="s">
        <v>8</v>
      </c>
      <c r="L514" s="71"/>
      <c r="M514" s="84">
        <f aca="true" t="shared" si="195" ref="M514:S515">M515</f>
        <v>576209</v>
      </c>
      <c r="N514" s="83">
        <f t="shared" si="195"/>
        <v>495900</v>
      </c>
      <c r="O514" s="83">
        <f t="shared" si="195"/>
        <v>570000</v>
      </c>
      <c r="P514" s="83">
        <f t="shared" si="195"/>
        <v>510000</v>
      </c>
      <c r="Q514" s="135">
        <f t="shared" si="195"/>
        <v>570000</v>
      </c>
      <c r="R514" s="107">
        <f t="shared" si="195"/>
        <v>570000</v>
      </c>
      <c r="S514" s="419">
        <f t="shared" si="195"/>
        <v>24700</v>
      </c>
      <c r="T514" s="339">
        <f>S514/R514</f>
        <v>0.043333333333333335</v>
      </c>
      <c r="U514" s="137">
        <f aca="true" t="shared" si="196" ref="U514:W516">P514/O514*100</f>
        <v>89.47368421052632</v>
      </c>
      <c r="V514" s="137">
        <f t="shared" si="196"/>
        <v>111.76470588235294</v>
      </c>
      <c r="W514" s="137">
        <f t="shared" si="196"/>
        <v>100</v>
      </c>
    </row>
    <row r="515" spans="1:24" ht="14.25">
      <c r="A515" s="20" t="s">
        <v>444</v>
      </c>
      <c r="I515" s="89" t="s">
        <v>385</v>
      </c>
      <c r="J515" s="24">
        <v>37</v>
      </c>
      <c r="K515" s="24" t="s">
        <v>101</v>
      </c>
      <c r="L515" s="24"/>
      <c r="M515" s="25">
        <f t="shared" si="195"/>
        <v>576209</v>
      </c>
      <c r="N515" s="29">
        <f t="shared" si="195"/>
        <v>495900</v>
      </c>
      <c r="O515" s="29">
        <f t="shared" si="195"/>
        <v>570000</v>
      </c>
      <c r="P515" s="29">
        <f t="shared" si="195"/>
        <v>510000</v>
      </c>
      <c r="Q515" s="139">
        <f t="shared" si="195"/>
        <v>570000</v>
      </c>
      <c r="R515" s="107">
        <f t="shared" si="195"/>
        <v>570000</v>
      </c>
      <c r="S515" s="420">
        <f t="shared" si="195"/>
        <v>24700</v>
      </c>
      <c r="T515" s="340">
        <f>S515/R515</f>
        <v>0.043333333333333335</v>
      </c>
      <c r="U515" s="137">
        <f t="shared" si="196"/>
        <v>89.47368421052632</v>
      </c>
      <c r="V515" s="137">
        <f t="shared" si="196"/>
        <v>111.76470588235294</v>
      </c>
      <c r="W515" s="137">
        <f t="shared" si="196"/>
        <v>100</v>
      </c>
      <c r="X515" s="322">
        <v>24700</v>
      </c>
    </row>
    <row r="516" spans="1:23" ht="15" thickBot="1">
      <c r="A516" s="20" t="s">
        <v>444</v>
      </c>
      <c r="C516" s="1">
        <v>2</v>
      </c>
      <c r="E516" s="1">
        <v>4</v>
      </c>
      <c r="I516" s="89" t="s">
        <v>385</v>
      </c>
      <c r="J516" s="70">
        <v>372</v>
      </c>
      <c r="K516" s="70" t="s">
        <v>105</v>
      </c>
      <c r="L516" s="70"/>
      <c r="M516" s="25">
        <v>576209</v>
      </c>
      <c r="N516" s="29">
        <v>495900</v>
      </c>
      <c r="O516" s="25">
        <v>570000</v>
      </c>
      <c r="P516" s="29">
        <v>510000</v>
      </c>
      <c r="Q516" s="139">
        <v>570000</v>
      </c>
      <c r="R516" s="107">
        <v>570000</v>
      </c>
      <c r="S516" s="421">
        <v>24700</v>
      </c>
      <c r="T516" s="340">
        <f>S516/R516</f>
        <v>0.043333333333333335</v>
      </c>
      <c r="U516" s="137">
        <f t="shared" si="196"/>
        <v>89.47368421052632</v>
      </c>
      <c r="V516" s="137">
        <f t="shared" si="196"/>
        <v>111.76470588235294</v>
      </c>
      <c r="W516" s="137">
        <f t="shared" si="196"/>
        <v>100</v>
      </c>
    </row>
    <row r="517" spans="1:23" ht="15">
      <c r="A517" s="15"/>
      <c r="J517" s="184"/>
      <c r="K517" s="184" t="s">
        <v>316</v>
      </c>
      <c r="L517" s="184"/>
      <c r="M517" s="185">
        <f aca="true" t="shared" si="197" ref="M517:R517">M514</f>
        <v>576209</v>
      </c>
      <c r="N517" s="185">
        <f>N514</f>
        <v>495900</v>
      </c>
      <c r="O517" s="185">
        <f t="shared" si="197"/>
        <v>570000</v>
      </c>
      <c r="P517" s="185">
        <f t="shared" si="197"/>
        <v>510000</v>
      </c>
      <c r="Q517" s="186">
        <f>Q514</f>
        <v>570000</v>
      </c>
      <c r="R517" s="264">
        <f t="shared" si="197"/>
        <v>570000</v>
      </c>
      <c r="S517" s="438">
        <f>S514</f>
        <v>24700</v>
      </c>
      <c r="T517" s="381">
        <f>S517/R517</f>
        <v>0.043333333333333335</v>
      </c>
      <c r="U517" s="187"/>
      <c r="V517" s="187"/>
      <c r="W517" s="187"/>
    </row>
    <row r="518" spans="10:23" ht="14.25">
      <c r="J518" s="226"/>
      <c r="K518" s="226"/>
      <c r="L518" s="226"/>
      <c r="M518" s="33"/>
      <c r="N518" s="36"/>
      <c r="O518" s="33"/>
      <c r="P518" s="36"/>
      <c r="Q518" s="209"/>
      <c r="R518" s="265"/>
      <c r="S518" s="423"/>
      <c r="T518" s="342"/>
      <c r="U518" s="210"/>
      <c r="V518" s="210"/>
      <c r="W518" s="210"/>
    </row>
    <row r="519" spans="1:23" ht="15">
      <c r="A519" s="7" t="s">
        <v>402</v>
      </c>
      <c r="B519" s="7"/>
      <c r="C519" s="7"/>
      <c r="D519" s="7"/>
      <c r="E519" s="7"/>
      <c r="F519" s="7"/>
      <c r="G519" s="7"/>
      <c r="H519" s="7"/>
      <c r="I519" s="7"/>
      <c r="J519" s="132" t="s">
        <v>253</v>
      </c>
      <c r="K519" s="132" t="s">
        <v>197</v>
      </c>
      <c r="L519" s="132"/>
      <c r="M519" s="16"/>
      <c r="N519" s="16"/>
      <c r="O519" s="16"/>
      <c r="P519" s="16"/>
      <c r="Q519" s="156"/>
      <c r="R519" s="255"/>
      <c r="S519" s="426"/>
      <c r="T519" s="376"/>
      <c r="U519" s="157"/>
      <c r="V519" s="157"/>
      <c r="W519" s="157"/>
    </row>
    <row r="520" spans="1:23" ht="15">
      <c r="A520" s="8" t="s">
        <v>445</v>
      </c>
      <c r="B520" s="8"/>
      <c r="C520" s="8"/>
      <c r="D520" s="8"/>
      <c r="E520" s="8"/>
      <c r="F520" s="8"/>
      <c r="G520" s="8"/>
      <c r="H520" s="8"/>
      <c r="I520" s="8">
        <v>1090</v>
      </c>
      <c r="J520" s="8" t="s">
        <v>91</v>
      </c>
      <c r="K520" s="8" t="s">
        <v>292</v>
      </c>
      <c r="L520" s="8"/>
      <c r="M520" s="17"/>
      <c r="N520" s="17"/>
      <c r="O520" s="17"/>
      <c r="P520" s="17"/>
      <c r="Q520" s="150"/>
      <c r="R520" s="253"/>
      <c r="S520" s="424"/>
      <c r="T520" s="374"/>
      <c r="U520" s="151"/>
      <c r="V520" s="151"/>
      <c r="W520" s="151"/>
    </row>
    <row r="521" spans="1:23" ht="15">
      <c r="A521" s="20" t="s">
        <v>445</v>
      </c>
      <c r="I521" s="1">
        <v>1090</v>
      </c>
      <c r="J521" s="71">
        <v>3</v>
      </c>
      <c r="K521" s="71" t="s">
        <v>8</v>
      </c>
      <c r="L521" s="71"/>
      <c r="M521" s="84">
        <f aca="true" t="shared" si="198" ref="M521:S522">M522</f>
        <v>0</v>
      </c>
      <c r="N521" s="83">
        <f t="shared" si="198"/>
        <v>0</v>
      </c>
      <c r="O521" s="84">
        <f t="shared" si="198"/>
        <v>1500</v>
      </c>
      <c r="P521" s="83">
        <f t="shared" si="198"/>
        <v>4000</v>
      </c>
      <c r="Q521" s="135">
        <f t="shared" si="198"/>
        <v>1500</v>
      </c>
      <c r="R521" s="107">
        <f t="shared" si="198"/>
        <v>5000</v>
      </c>
      <c r="S521" s="419">
        <f t="shared" si="198"/>
        <v>0</v>
      </c>
      <c r="T521" s="339">
        <f>S521/R521</f>
        <v>0</v>
      </c>
      <c r="U521" s="137">
        <f aca="true" t="shared" si="199" ref="U521:W523">P521/O521*100</f>
        <v>266.66666666666663</v>
      </c>
      <c r="V521" s="137">
        <f t="shared" si="199"/>
        <v>37.5</v>
      </c>
      <c r="W521" s="137">
        <f t="shared" si="199"/>
        <v>333.33333333333337</v>
      </c>
    </row>
    <row r="522" spans="1:23" ht="14.25">
      <c r="A522" s="20" t="s">
        <v>445</v>
      </c>
      <c r="I522" s="1">
        <v>1090</v>
      </c>
      <c r="J522" s="24">
        <v>38</v>
      </c>
      <c r="K522" s="24" t="s">
        <v>51</v>
      </c>
      <c r="L522" s="24"/>
      <c r="M522" s="25">
        <f t="shared" si="198"/>
        <v>0</v>
      </c>
      <c r="N522" s="29">
        <f t="shared" si="198"/>
        <v>0</v>
      </c>
      <c r="O522" s="25">
        <f t="shared" si="198"/>
        <v>1500</v>
      </c>
      <c r="P522" s="29">
        <f t="shared" si="198"/>
        <v>4000</v>
      </c>
      <c r="Q522" s="139">
        <f t="shared" si="198"/>
        <v>1500</v>
      </c>
      <c r="R522" s="107">
        <f t="shared" si="198"/>
        <v>5000</v>
      </c>
      <c r="S522" s="420">
        <f t="shared" si="198"/>
        <v>0</v>
      </c>
      <c r="T522" s="340">
        <f>S522/R522</f>
        <v>0</v>
      </c>
      <c r="U522" s="137">
        <f t="shared" si="199"/>
        <v>266.66666666666663</v>
      </c>
      <c r="V522" s="137">
        <f t="shared" si="199"/>
        <v>37.5</v>
      </c>
      <c r="W522" s="137">
        <f t="shared" si="199"/>
        <v>333.33333333333337</v>
      </c>
    </row>
    <row r="523" spans="1:23" ht="15" thickBot="1">
      <c r="A523" s="20" t="s">
        <v>445</v>
      </c>
      <c r="B523" s="1">
        <v>1</v>
      </c>
      <c r="C523" s="1">
        <v>2</v>
      </c>
      <c r="E523" s="1">
        <v>4</v>
      </c>
      <c r="I523" s="1">
        <v>1090</v>
      </c>
      <c r="J523" s="24">
        <v>3811</v>
      </c>
      <c r="K523" s="24" t="s">
        <v>237</v>
      </c>
      <c r="L523" s="24"/>
      <c r="M523" s="25">
        <v>0</v>
      </c>
      <c r="N523" s="29">
        <v>0</v>
      </c>
      <c r="O523" s="25">
        <v>1500</v>
      </c>
      <c r="P523" s="29">
        <v>4000</v>
      </c>
      <c r="Q523" s="139">
        <v>1500</v>
      </c>
      <c r="R523" s="107">
        <v>5000</v>
      </c>
      <c r="S523" s="420">
        <v>0</v>
      </c>
      <c r="T523" s="340">
        <f>S523/R523</f>
        <v>0</v>
      </c>
      <c r="U523" s="137">
        <f t="shared" si="199"/>
        <v>266.66666666666663</v>
      </c>
      <c r="V523" s="137">
        <f t="shared" si="199"/>
        <v>37.5</v>
      </c>
      <c r="W523" s="137">
        <f t="shared" si="199"/>
        <v>333.33333333333337</v>
      </c>
    </row>
    <row r="524" spans="1:23" ht="15">
      <c r="A524" s="15"/>
      <c r="J524" s="184"/>
      <c r="K524" s="184" t="s">
        <v>316</v>
      </c>
      <c r="L524" s="184"/>
      <c r="M524" s="185">
        <f aca="true" t="shared" si="200" ref="M524:R524">M521</f>
        <v>0</v>
      </c>
      <c r="N524" s="185">
        <f>N521</f>
        <v>0</v>
      </c>
      <c r="O524" s="185">
        <f t="shared" si="200"/>
        <v>1500</v>
      </c>
      <c r="P524" s="185">
        <f t="shared" si="200"/>
        <v>4000</v>
      </c>
      <c r="Q524" s="186">
        <f>Q521</f>
        <v>1500</v>
      </c>
      <c r="R524" s="264">
        <f t="shared" si="200"/>
        <v>5000</v>
      </c>
      <c r="S524" s="438">
        <f>S521</f>
        <v>0</v>
      </c>
      <c r="T524" s="381">
        <f>S524/R524</f>
        <v>0</v>
      </c>
      <c r="U524" s="187"/>
      <c r="V524" s="187"/>
      <c r="W524" s="187"/>
    </row>
    <row r="525" spans="10:23" ht="14.25">
      <c r="J525" s="32"/>
      <c r="K525" s="32"/>
      <c r="L525" s="32"/>
      <c r="M525" s="33"/>
      <c r="N525" s="36"/>
      <c r="O525" s="33"/>
      <c r="P525" s="36"/>
      <c r="Q525" s="209"/>
      <c r="R525" s="265"/>
      <c r="S525" s="423"/>
      <c r="T525" s="342"/>
      <c r="U525" s="210"/>
      <c r="V525" s="210"/>
      <c r="W525" s="210"/>
    </row>
    <row r="526" spans="1:23" ht="15">
      <c r="A526" s="8" t="s">
        <v>446</v>
      </c>
      <c r="B526" s="8"/>
      <c r="C526" s="8"/>
      <c r="D526" s="8"/>
      <c r="E526" s="8"/>
      <c r="F526" s="8"/>
      <c r="G526" s="8"/>
      <c r="H526" s="8"/>
      <c r="I526" s="8">
        <v>1090</v>
      </c>
      <c r="J526" s="8" t="s">
        <v>91</v>
      </c>
      <c r="K526" s="8" t="s">
        <v>199</v>
      </c>
      <c r="L526" s="8"/>
      <c r="M526" s="17"/>
      <c r="N526" s="17"/>
      <c r="O526" s="17"/>
      <c r="P526" s="17"/>
      <c r="Q526" s="150"/>
      <c r="R526" s="253"/>
      <c r="S526" s="424"/>
      <c r="T526" s="374"/>
      <c r="U526" s="151"/>
      <c r="V526" s="151"/>
      <c r="W526" s="151"/>
    </row>
    <row r="527" spans="1:23" ht="15">
      <c r="A527" s="64" t="s">
        <v>446</v>
      </c>
      <c r="I527" s="1">
        <v>1090</v>
      </c>
      <c r="J527" s="71">
        <v>3</v>
      </c>
      <c r="K527" s="71" t="s">
        <v>8</v>
      </c>
      <c r="L527" s="71"/>
      <c r="M527" s="84">
        <f aca="true" t="shared" si="201" ref="M527:S528">M528</f>
        <v>0</v>
      </c>
      <c r="N527" s="83">
        <f t="shared" si="201"/>
        <v>5000</v>
      </c>
      <c r="O527" s="83">
        <f t="shared" si="201"/>
        <v>5000</v>
      </c>
      <c r="P527" s="83">
        <f t="shared" si="201"/>
        <v>10000</v>
      </c>
      <c r="Q527" s="135">
        <f t="shared" si="201"/>
        <v>5000</v>
      </c>
      <c r="R527" s="107">
        <f t="shared" si="201"/>
        <v>20000</v>
      </c>
      <c r="S527" s="419">
        <f t="shared" si="201"/>
        <v>0</v>
      </c>
      <c r="T527" s="339">
        <f>S527/R527</f>
        <v>0</v>
      </c>
      <c r="U527" s="137">
        <f aca="true" t="shared" si="202" ref="U527:W529">P527/O527*100</f>
        <v>200</v>
      </c>
      <c r="V527" s="137">
        <f t="shared" si="202"/>
        <v>50</v>
      </c>
      <c r="W527" s="137">
        <f t="shared" si="202"/>
        <v>400</v>
      </c>
    </row>
    <row r="528" spans="1:23" ht="14.25">
      <c r="A528" s="64" t="s">
        <v>446</v>
      </c>
      <c r="I528" s="1">
        <v>1090</v>
      </c>
      <c r="J528" s="24">
        <v>38</v>
      </c>
      <c r="K528" s="24" t="s">
        <v>51</v>
      </c>
      <c r="L528" s="24"/>
      <c r="M528" s="25">
        <f t="shared" si="201"/>
        <v>0</v>
      </c>
      <c r="N528" s="29">
        <f t="shared" si="201"/>
        <v>5000</v>
      </c>
      <c r="O528" s="29">
        <f t="shared" si="201"/>
        <v>5000</v>
      </c>
      <c r="P528" s="29">
        <f t="shared" si="201"/>
        <v>10000</v>
      </c>
      <c r="Q528" s="139">
        <f t="shared" si="201"/>
        <v>5000</v>
      </c>
      <c r="R528" s="107">
        <f>R529+R530</f>
        <v>20000</v>
      </c>
      <c r="S528" s="427">
        <f>S529+S530</f>
        <v>0</v>
      </c>
      <c r="T528" s="352">
        <f>S528/R528</f>
        <v>0</v>
      </c>
      <c r="U528" s="137">
        <f t="shared" si="202"/>
        <v>200</v>
      </c>
      <c r="V528" s="137">
        <f t="shared" si="202"/>
        <v>50</v>
      </c>
      <c r="W528" s="137">
        <f t="shared" si="202"/>
        <v>400</v>
      </c>
    </row>
    <row r="529" spans="1:23" ht="14.25">
      <c r="A529" s="64" t="s">
        <v>446</v>
      </c>
      <c r="B529" s="1">
        <v>1</v>
      </c>
      <c r="C529" s="1">
        <v>2</v>
      </c>
      <c r="E529" s="1">
        <v>4</v>
      </c>
      <c r="I529" s="1">
        <v>1090</v>
      </c>
      <c r="J529" s="24">
        <v>3811</v>
      </c>
      <c r="K529" s="24" t="s">
        <v>237</v>
      </c>
      <c r="L529" s="24"/>
      <c r="M529" s="25">
        <v>0</v>
      </c>
      <c r="N529" s="29">
        <v>5000</v>
      </c>
      <c r="O529" s="29">
        <v>5000</v>
      </c>
      <c r="P529" s="29">
        <v>10000</v>
      </c>
      <c r="Q529" s="139">
        <v>5000</v>
      </c>
      <c r="R529" s="107">
        <v>10000</v>
      </c>
      <c r="S529" s="420">
        <v>0</v>
      </c>
      <c r="T529" s="340">
        <f>S529/R529</f>
        <v>0</v>
      </c>
      <c r="U529" s="137">
        <f t="shared" si="202"/>
        <v>200</v>
      </c>
      <c r="V529" s="137">
        <f t="shared" si="202"/>
        <v>50</v>
      </c>
      <c r="W529" s="137">
        <f t="shared" si="202"/>
        <v>200</v>
      </c>
    </row>
    <row r="530" spans="1:23" ht="15" thickBot="1">
      <c r="A530" s="64" t="s">
        <v>446</v>
      </c>
      <c r="I530" s="1">
        <v>1090</v>
      </c>
      <c r="J530" s="56">
        <v>3811</v>
      </c>
      <c r="K530" s="56" t="s">
        <v>598</v>
      </c>
      <c r="L530" s="56"/>
      <c r="M530" s="57"/>
      <c r="N530" s="62">
        <v>0</v>
      </c>
      <c r="O530" s="62">
        <v>0</v>
      </c>
      <c r="P530" s="62">
        <v>0</v>
      </c>
      <c r="Q530" s="195">
        <v>0</v>
      </c>
      <c r="R530" s="266">
        <v>10000</v>
      </c>
      <c r="S530" s="421">
        <v>0</v>
      </c>
      <c r="T530" s="343">
        <f>S530/R530</f>
        <v>0</v>
      </c>
      <c r="U530" s="141"/>
      <c r="V530" s="141"/>
      <c r="W530" s="141"/>
    </row>
    <row r="531" spans="1:23" ht="15">
      <c r="A531" s="15"/>
      <c r="J531" s="184"/>
      <c r="K531" s="184" t="s">
        <v>316</v>
      </c>
      <c r="L531" s="184"/>
      <c r="M531" s="185">
        <f aca="true" t="shared" si="203" ref="M531:R531">M527</f>
        <v>0</v>
      </c>
      <c r="N531" s="185">
        <f>N527</f>
        <v>5000</v>
      </c>
      <c r="O531" s="185">
        <f t="shared" si="203"/>
        <v>5000</v>
      </c>
      <c r="P531" s="185">
        <f t="shared" si="203"/>
        <v>10000</v>
      </c>
      <c r="Q531" s="186">
        <f>Q527</f>
        <v>5000</v>
      </c>
      <c r="R531" s="264">
        <f t="shared" si="203"/>
        <v>20000</v>
      </c>
      <c r="S531" s="438">
        <f>S527</f>
        <v>0</v>
      </c>
      <c r="T531" s="381">
        <f>S531/R531</f>
        <v>0</v>
      </c>
      <c r="U531" s="187"/>
      <c r="V531" s="187"/>
      <c r="W531" s="187"/>
    </row>
    <row r="532" spans="10:23" ht="14.25">
      <c r="J532" s="32"/>
      <c r="K532" s="32"/>
      <c r="L532" s="32"/>
      <c r="M532" s="33"/>
      <c r="N532" s="36"/>
      <c r="O532" s="33"/>
      <c r="P532" s="36"/>
      <c r="Q532" s="209"/>
      <c r="R532" s="265"/>
      <c r="S532" s="423"/>
      <c r="T532" s="342"/>
      <c r="U532" s="210"/>
      <c r="V532" s="210"/>
      <c r="W532" s="210"/>
    </row>
    <row r="533" spans="1:23" ht="15">
      <c r="A533" s="7" t="s">
        <v>403</v>
      </c>
      <c r="B533" s="7"/>
      <c r="C533" s="7"/>
      <c r="D533" s="7"/>
      <c r="E533" s="7"/>
      <c r="F533" s="7"/>
      <c r="G533" s="7"/>
      <c r="H533" s="7"/>
      <c r="I533" s="7"/>
      <c r="J533" s="132" t="s">
        <v>263</v>
      </c>
      <c r="K533" s="132" t="s">
        <v>254</v>
      </c>
      <c r="L533" s="132"/>
      <c r="M533" s="16"/>
      <c r="N533" s="16"/>
      <c r="O533" s="16"/>
      <c r="P533" s="16"/>
      <c r="Q533" s="156"/>
      <c r="R533" s="255"/>
      <c r="S533" s="426"/>
      <c r="T533" s="376"/>
      <c r="U533" s="157"/>
      <c r="V533" s="157"/>
      <c r="W533" s="157"/>
    </row>
    <row r="534" spans="1:23" ht="14.25">
      <c r="A534" s="8" t="s">
        <v>447</v>
      </c>
      <c r="B534" s="8"/>
      <c r="C534" s="8"/>
      <c r="D534" s="8"/>
      <c r="E534" s="8"/>
      <c r="F534" s="8"/>
      <c r="G534" s="8"/>
      <c r="H534" s="8"/>
      <c r="I534" s="8">
        <v>1012</v>
      </c>
      <c r="J534" s="8" t="s">
        <v>91</v>
      </c>
      <c r="K534" s="8" t="s">
        <v>255</v>
      </c>
      <c r="L534" s="8"/>
      <c r="M534" s="17"/>
      <c r="N534" s="17"/>
      <c r="O534" s="17"/>
      <c r="P534" s="17"/>
      <c r="Q534" s="150"/>
      <c r="R534" s="253"/>
      <c r="S534" s="439"/>
      <c r="T534" s="371"/>
      <c r="U534" s="151"/>
      <c r="V534" s="151"/>
      <c r="W534" s="151"/>
    </row>
    <row r="535" spans="1:23" ht="15">
      <c r="A535" s="20" t="s">
        <v>447</v>
      </c>
      <c r="I535" s="1">
        <v>1012</v>
      </c>
      <c r="J535" s="71">
        <v>3</v>
      </c>
      <c r="K535" s="71" t="s">
        <v>8</v>
      </c>
      <c r="L535" s="71"/>
      <c r="M535" s="84">
        <f>M536+M537+M538</f>
        <v>0</v>
      </c>
      <c r="N535" s="83">
        <f aca="true" t="shared" si="204" ref="N535:S535">N536+N537+N538+N539</f>
        <v>333960</v>
      </c>
      <c r="O535" s="83">
        <f t="shared" si="204"/>
        <v>333960</v>
      </c>
      <c r="P535" s="83">
        <f t="shared" si="204"/>
        <v>305000</v>
      </c>
      <c r="Q535" s="83">
        <f t="shared" si="204"/>
        <v>333960</v>
      </c>
      <c r="R535" s="107">
        <f t="shared" si="204"/>
        <v>370000</v>
      </c>
      <c r="S535" s="419">
        <f t="shared" si="204"/>
        <v>163900</v>
      </c>
      <c r="T535" s="339">
        <f aca="true" t="shared" si="205" ref="T535:T540">S535/R535</f>
        <v>0.442972972972973</v>
      </c>
      <c r="U535" s="137">
        <f aca="true" t="shared" si="206" ref="U535:W539">P535/O535*100</f>
        <v>91.32830279075338</v>
      </c>
      <c r="V535" s="137">
        <f t="shared" si="206"/>
        <v>109.49508196721311</v>
      </c>
      <c r="W535" s="137">
        <f t="shared" si="206"/>
        <v>110.79171158222543</v>
      </c>
    </row>
    <row r="536" spans="1:23" ht="14.25" hidden="1">
      <c r="A536" s="20" t="s">
        <v>447</v>
      </c>
      <c r="B536" s="1">
        <v>1</v>
      </c>
      <c r="E536" s="1">
        <v>4</v>
      </c>
      <c r="I536" s="1">
        <v>1012</v>
      </c>
      <c r="J536" s="24">
        <v>31</v>
      </c>
      <c r="K536" s="24" t="s">
        <v>36</v>
      </c>
      <c r="L536" s="24"/>
      <c r="M536" s="25">
        <v>0</v>
      </c>
      <c r="N536" s="29">
        <v>0</v>
      </c>
      <c r="O536" s="29">
        <v>0</v>
      </c>
      <c r="P536" s="29">
        <v>0</v>
      </c>
      <c r="Q536" s="139">
        <v>0</v>
      </c>
      <c r="R536" s="107">
        <v>0</v>
      </c>
      <c r="S536" s="420">
        <v>0</v>
      </c>
      <c r="T536" s="340" t="e">
        <f t="shared" si="205"/>
        <v>#DIV/0!</v>
      </c>
      <c r="U536" s="137" t="e">
        <f t="shared" si="206"/>
        <v>#DIV/0!</v>
      </c>
      <c r="V536" s="137" t="e">
        <f t="shared" si="206"/>
        <v>#DIV/0!</v>
      </c>
      <c r="W536" s="137" t="e">
        <f t="shared" si="206"/>
        <v>#DIV/0!</v>
      </c>
    </row>
    <row r="537" spans="1:23" ht="14.25" hidden="1">
      <c r="A537" s="20" t="s">
        <v>447</v>
      </c>
      <c r="I537" s="1">
        <v>1012</v>
      </c>
      <c r="J537" s="24">
        <v>32</v>
      </c>
      <c r="K537" s="31" t="s">
        <v>256</v>
      </c>
      <c r="L537" s="30"/>
      <c r="M537" s="25">
        <v>0</v>
      </c>
      <c r="N537" s="29">
        <v>0</v>
      </c>
      <c r="O537" s="29">
        <v>0</v>
      </c>
      <c r="P537" s="29">
        <v>1400</v>
      </c>
      <c r="Q537" s="139">
        <v>0</v>
      </c>
      <c r="R537" s="107">
        <v>0</v>
      </c>
      <c r="S537" s="420">
        <v>0</v>
      </c>
      <c r="T537" s="340" t="e">
        <f t="shared" si="205"/>
        <v>#DIV/0!</v>
      </c>
      <c r="U537" s="137" t="e">
        <f t="shared" si="206"/>
        <v>#DIV/0!</v>
      </c>
      <c r="V537" s="137">
        <f t="shared" si="206"/>
        <v>0</v>
      </c>
      <c r="W537" s="137" t="e">
        <f t="shared" si="206"/>
        <v>#DIV/0!</v>
      </c>
    </row>
    <row r="538" spans="1:23" ht="14.25" hidden="1">
      <c r="A538" s="20" t="s">
        <v>447</v>
      </c>
      <c r="I538" s="1">
        <v>1012</v>
      </c>
      <c r="J538" s="24">
        <v>34</v>
      </c>
      <c r="K538" s="31" t="s">
        <v>45</v>
      </c>
      <c r="L538" s="30"/>
      <c r="M538" s="25">
        <v>0</v>
      </c>
      <c r="N538" s="29">
        <v>0</v>
      </c>
      <c r="O538" s="25">
        <v>0</v>
      </c>
      <c r="P538" s="29">
        <v>0</v>
      </c>
      <c r="Q538" s="139">
        <v>0</v>
      </c>
      <c r="R538" s="107">
        <v>0</v>
      </c>
      <c r="S538" s="420">
        <v>0</v>
      </c>
      <c r="T538" s="340" t="e">
        <f t="shared" si="205"/>
        <v>#DIV/0!</v>
      </c>
      <c r="U538" s="137" t="e">
        <f t="shared" si="206"/>
        <v>#DIV/0!</v>
      </c>
      <c r="V538" s="137" t="e">
        <f t="shared" si="206"/>
        <v>#DIV/0!</v>
      </c>
      <c r="W538" s="137" t="e">
        <f t="shared" si="206"/>
        <v>#DIV/0!</v>
      </c>
    </row>
    <row r="539" spans="1:24" ht="15" thickBot="1">
      <c r="A539" s="20" t="s">
        <v>447</v>
      </c>
      <c r="E539" s="1">
        <v>4</v>
      </c>
      <c r="I539" s="1">
        <v>1012</v>
      </c>
      <c r="J539" s="56">
        <v>38</v>
      </c>
      <c r="K539" s="332" t="s">
        <v>369</v>
      </c>
      <c r="L539" s="65"/>
      <c r="M539" s="57"/>
      <c r="N539" s="62">
        <v>333960</v>
      </c>
      <c r="O539" s="57">
        <v>333960</v>
      </c>
      <c r="P539" s="62">
        <v>303600</v>
      </c>
      <c r="Q539" s="195">
        <v>333960</v>
      </c>
      <c r="R539" s="266">
        <v>370000</v>
      </c>
      <c r="S539" s="441">
        <v>163900</v>
      </c>
      <c r="T539" s="343">
        <f t="shared" si="205"/>
        <v>0.442972972972973</v>
      </c>
      <c r="U539" s="141">
        <f t="shared" si="206"/>
        <v>90.9090909090909</v>
      </c>
      <c r="V539" s="141">
        <f t="shared" si="206"/>
        <v>110.00000000000001</v>
      </c>
      <c r="W539" s="141">
        <f t="shared" si="206"/>
        <v>110.79171158222543</v>
      </c>
      <c r="X539" s="322">
        <v>163900</v>
      </c>
    </row>
    <row r="540" spans="1:23" ht="15">
      <c r="A540" s="15"/>
      <c r="J540" s="184"/>
      <c r="K540" s="184" t="s">
        <v>316</v>
      </c>
      <c r="L540" s="184"/>
      <c r="M540" s="185">
        <f aca="true" t="shared" si="207" ref="M540:R540">M535</f>
        <v>0</v>
      </c>
      <c r="N540" s="185">
        <f>N535</f>
        <v>333960</v>
      </c>
      <c r="O540" s="185">
        <f t="shared" si="207"/>
        <v>333960</v>
      </c>
      <c r="P540" s="185">
        <f t="shared" si="207"/>
        <v>305000</v>
      </c>
      <c r="Q540" s="186">
        <f>Q535</f>
        <v>333960</v>
      </c>
      <c r="R540" s="264">
        <f t="shared" si="207"/>
        <v>370000</v>
      </c>
      <c r="S540" s="438">
        <f>S535</f>
        <v>163900</v>
      </c>
      <c r="T540" s="381">
        <f t="shared" si="205"/>
        <v>0.442972972972973</v>
      </c>
      <c r="U540" s="187"/>
      <c r="V540" s="187"/>
      <c r="W540" s="187"/>
    </row>
    <row r="541" spans="10:23" ht="14.25">
      <c r="J541" s="52"/>
      <c r="K541" s="52"/>
      <c r="L541" s="52"/>
      <c r="M541" s="33"/>
      <c r="N541" s="36"/>
      <c r="O541" s="33"/>
      <c r="P541" s="36"/>
      <c r="Q541" s="209"/>
      <c r="R541" s="265"/>
      <c r="S541" s="423"/>
      <c r="T541" s="342"/>
      <c r="U541" s="210"/>
      <c r="V541" s="210"/>
      <c r="W541" s="210"/>
    </row>
    <row r="542" spans="1:24" s="20" customFormat="1" ht="15">
      <c r="A542" s="7" t="s">
        <v>404</v>
      </c>
      <c r="B542" s="7"/>
      <c r="C542" s="7"/>
      <c r="D542" s="7"/>
      <c r="E542" s="7"/>
      <c r="F542" s="7"/>
      <c r="G542" s="7"/>
      <c r="H542" s="7"/>
      <c r="I542" s="7"/>
      <c r="J542" s="132" t="s">
        <v>293</v>
      </c>
      <c r="K542" s="132" t="s">
        <v>264</v>
      </c>
      <c r="L542" s="132"/>
      <c r="M542" s="16"/>
      <c r="N542" s="16"/>
      <c r="O542" s="16"/>
      <c r="P542" s="16"/>
      <c r="Q542" s="156"/>
      <c r="R542" s="255"/>
      <c r="S542" s="426"/>
      <c r="T542" s="376"/>
      <c r="U542" s="157"/>
      <c r="V542" s="157"/>
      <c r="W542" s="157"/>
      <c r="X542" s="323"/>
    </row>
    <row r="543" spans="1:24" s="20" customFormat="1" ht="14.25">
      <c r="A543" s="8" t="s">
        <v>448</v>
      </c>
      <c r="B543" s="8"/>
      <c r="C543" s="8"/>
      <c r="D543" s="8"/>
      <c r="E543" s="8"/>
      <c r="F543" s="8"/>
      <c r="G543" s="8"/>
      <c r="H543" s="8"/>
      <c r="I543" s="8">
        <v>760</v>
      </c>
      <c r="J543" s="8" t="s">
        <v>135</v>
      </c>
      <c r="K543" s="8" t="s">
        <v>265</v>
      </c>
      <c r="L543" s="8"/>
      <c r="M543" s="17"/>
      <c r="N543" s="17"/>
      <c r="O543" s="17"/>
      <c r="P543" s="17"/>
      <c r="Q543" s="150"/>
      <c r="R543" s="253"/>
      <c r="S543" s="439"/>
      <c r="T543" s="371"/>
      <c r="U543" s="151"/>
      <c r="V543" s="151"/>
      <c r="W543" s="151"/>
      <c r="X543" s="323"/>
    </row>
    <row r="544" spans="1:23" ht="15">
      <c r="A544" s="20" t="s">
        <v>448</v>
      </c>
      <c r="I544" s="1">
        <v>760</v>
      </c>
      <c r="J544" s="71">
        <v>3</v>
      </c>
      <c r="K544" s="71" t="s">
        <v>8</v>
      </c>
      <c r="L544" s="71"/>
      <c r="M544" s="84">
        <f aca="true" t="shared" si="208" ref="M544:S544">M545</f>
        <v>39772</v>
      </c>
      <c r="N544" s="83">
        <f t="shared" si="208"/>
        <v>25493</v>
      </c>
      <c r="O544" s="83">
        <f t="shared" si="208"/>
        <v>34000</v>
      </c>
      <c r="P544" s="83">
        <f t="shared" si="208"/>
        <v>59000</v>
      </c>
      <c r="Q544" s="135">
        <f t="shared" si="208"/>
        <v>34000</v>
      </c>
      <c r="R544" s="107">
        <f t="shared" si="208"/>
        <v>50000</v>
      </c>
      <c r="S544" s="419">
        <f t="shared" si="208"/>
        <v>23750</v>
      </c>
      <c r="T544" s="339">
        <f>S544/R544</f>
        <v>0.475</v>
      </c>
      <c r="U544" s="137">
        <v>0</v>
      </c>
      <c r="V544" s="137">
        <f aca="true" t="shared" si="209" ref="V544:W548">Q544/P544</f>
        <v>0.576271186440678</v>
      </c>
      <c r="W544" s="137">
        <f t="shared" si="209"/>
        <v>1.4705882352941178</v>
      </c>
    </row>
    <row r="545" spans="1:23" ht="14.25">
      <c r="A545" s="20" t="s">
        <v>448</v>
      </c>
      <c r="I545" s="1">
        <v>760</v>
      </c>
      <c r="J545" s="24">
        <v>32</v>
      </c>
      <c r="K545" s="31" t="s">
        <v>40</v>
      </c>
      <c r="L545" s="30"/>
      <c r="M545" s="25">
        <f>M546+M547</f>
        <v>39772</v>
      </c>
      <c r="N545" s="29">
        <f aca="true" t="shared" si="210" ref="N545:S545">N546+N547+N548</f>
        <v>25493</v>
      </c>
      <c r="O545" s="29">
        <f t="shared" si="210"/>
        <v>34000</v>
      </c>
      <c r="P545" s="29">
        <f t="shared" si="210"/>
        <v>59000</v>
      </c>
      <c r="Q545" s="139">
        <f t="shared" si="210"/>
        <v>34000</v>
      </c>
      <c r="R545" s="107">
        <f t="shared" si="210"/>
        <v>50000</v>
      </c>
      <c r="S545" s="420">
        <f t="shared" si="210"/>
        <v>23750</v>
      </c>
      <c r="T545" s="352">
        <f aca="true" t="shared" si="211" ref="T545:T551">S545/R545</f>
        <v>0.475</v>
      </c>
      <c r="U545" s="137">
        <v>0</v>
      </c>
      <c r="V545" s="137">
        <f t="shared" si="209"/>
        <v>0.576271186440678</v>
      </c>
      <c r="W545" s="137">
        <f t="shared" si="209"/>
        <v>1.4705882352941178</v>
      </c>
    </row>
    <row r="546" spans="1:24" ht="14.25">
      <c r="A546" s="20" t="s">
        <v>448</v>
      </c>
      <c r="C546" s="1">
        <v>2</v>
      </c>
      <c r="D546" s="1">
        <v>3</v>
      </c>
      <c r="E546" s="1">
        <v>4</v>
      </c>
      <c r="I546" s="1">
        <v>760</v>
      </c>
      <c r="J546" s="24">
        <v>3234</v>
      </c>
      <c r="K546" s="24" t="s">
        <v>266</v>
      </c>
      <c r="L546" s="24"/>
      <c r="M546" s="25">
        <v>39040</v>
      </c>
      <c r="N546" s="29">
        <v>19926</v>
      </c>
      <c r="O546" s="29">
        <v>25000</v>
      </c>
      <c r="P546" s="29">
        <v>25000</v>
      </c>
      <c r="Q546" s="139">
        <v>25000</v>
      </c>
      <c r="R546" s="107">
        <v>30000</v>
      </c>
      <c r="S546" s="420">
        <v>23750</v>
      </c>
      <c r="T546" s="352">
        <f t="shared" si="211"/>
        <v>0.7916666666666666</v>
      </c>
      <c r="U546" s="137">
        <v>0</v>
      </c>
      <c r="V546" s="137">
        <f t="shared" si="209"/>
        <v>1</v>
      </c>
      <c r="W546" s="137">
        <f t="shared" si="209"/>
        <v>1.2</v>
      </c>
      <c r="X546" s="322">
        <v>23750</v>
      </c>
    </row>
    <row r="547" spans="1:23" ht="14.25">
      <c r="A547" s="20" t="s">
        <v>448</v>
      </c>
      <c r="C547" s="1">
        <v>2</v>
      </c>
      <c r="D547" s="1">
        <v>3</v>
      </c>
      <c r="E547" s="1">
        <v>4</v>
      </c>
      <c r="I547" s="1">
        <v>760</v>
      </c>
      <c r="J547" s="24">
        <v>3236</v>
      </c>
      <c r="K547" s="24" t="s">
        <v>267</v>
      </c>
      <c r="L547" s="24"/>
      <c r="M547" s="25">
        <v>732</v>
      </c>
      <c r="N547" s="29">
        <v>2239</v>
      </c>
      <c r="O547" s="29">
        <v>5000</v>
      </c>
      <c r="P547" s="29">
        <v>30000</v>
      </c>
      <c r="Q547" s="139">
        <v>5000</v>
      </c>
      <c r="R547" s="107">
        <v>15000</v>
      </c>
      <c r="S547" s="420">
        <v>0</v>
      </c>
      <c r="T547" s="352">
        <f t="shared" si="211"/>
        <v>0</v>
      </c>
      <c r="U547" s="137">
        <v>0</v>
      </c>
      <c r="V547" s="137">
        <f t="shared" si="209"/>
        <v>0.16666666666666666</v>
      </c>
      <c r="W547" s="137">
        <f t="shared" si="209"/>
        <v>3</v>
      </c>
    </row>
    <row r="548" spans="1:23" ht="15" thickBot="1">
      <c r="A548" s="20" t="s">
        <v>448</v>
      </c>
      <c r="C548" s="1">
        <v>2</v>
      </c>
      <c r="D548" s="1">
        <v>3</v>
      </c>
      <c r="E548" s="1">
        <v>4</v>
      </c>
      <c r="I548" s="1">
        <v>760</v>
      </c>
      <c r="J548" s="24">
        <v>3237</v>
      </c>
      <c r="K548" s="24" t="s">
        <v>268</v>
      </c>
      <c r="L548" s="24"/>
      <c r="M548" s="25">
        <v>0</v>
      </c>
      <c r="N548" s="29">
        <v>3328</v>
      </c>
      <c r="O548" s="29">
        <v>4000</v>
      </c>
      <c r="P548" s="29">
        <v>4000</v>
      </c>
      <c r="Q548" s="139">
        <v>4000</v>
      </c>
      <c r="R548" s="107">
        <v>5000</v>
      </c>
      <c r="S548" s="420">
        <v>0</v>
      </c>
      <c r="T548" s="382">
        <f t="shared" si="211"/>
        <v>0</v>
      </c>
      <c r="U548" s="137">
        <v>0</v>
      </c>
      <c r="V548" s="137">
        <f t="shared" si="209"/>
        <v>1</v>
      </c>
      <c r="W548" s="137">
        <f t="shared" si="209"/>
        <v>1.25</v>
      </c>
    </row>
    <row r="549" spans="1:23" ht="15.75" thickBot="1">
      <c r="A549" s="15"/>
      <c r="J549" s="184"/>
      <c r="K549" s="184" t="s">
        <v>316</v>
      </c>
      <c r="L549" s="184"/>
      <c r="M549" s="185">
        <f aca="true" t="shared" si="212" ref="M549:R549">M544</f>
        <v>39772</v>
      </c>
      <c r="N549" s="185">
        <f>N544</f>
        <v>25493</v>
      </c>
      <c r="O549" s="185">
        <f t="shared" si="212"/>
        <v>34000</v>
      </c>
      <c r="P549" s="185">
        <f t="shared" si="212"/>
        <v>59000</v>
      </c>
      <c r="Q549" s="186">
        <f>Q544</f>
        <v>34000</v>
      </c>
      <c r="R549" s="264">
        <f t="shared" si="212"/>
        <v>50000</v>
      </c>
      <c r="S549" s="438">
        <f>S544</f>
        <v>23750</v>
      </c>
      <c r="T549" s="398">
        <f t="shared" si="211"/>
        <v>0.475</v>
      </c>
      <c r="U549" s="187"/>
      <c r="V549" s="187"/>
      <c r="W549" s="187"/>
    </row>
    <row r="550" spans="10:23" ht="15.75" thickBot="1">
      <c r="J550" s="161"/>
      <c r="K550" s="161" t="s">
        <v>329</v>
      </c>
      <c r="L550" s="161"/>
      <c r="M550" s="162">
        <f aca="true" t="shared" si="213" ref="M550:S550">M511+M517+M524+M531+M540+M549</f>
        <v>615981</v>
      </c>
      <c r="N550" s="162">
        <f t="shared" si="213"/>
        <v>874853</v>
      </c>
      <c r="O550" s="162">
        <f t="shared" si="213"/>
        <v>954460</v>
      </c>
      <c r="P550" s="162">
        <f t="shared" si="213"/>
        <v>928000</v>
      </c>
      <c r="Q550" s="163">
        <f t="shared" si="213"/>
        <v>954460</v>
      </c>
      <c r="R550" s="257">
        <f t="shared" si="213"/>
        <v>1055000</v>
      </c>
      <c r="S550" s="429">
        <f t="shared" si="213"/>
        <v>228836</v>
      </c>
      <c r="T550" s="404">
        <f t="shared" si="211"/>
        <v>0.21690616113744077</v>
      </c>
      <c r="U550" s="164"/>
      <c r="V550" s="164"/>
      <c r="W550" s="164"/>
    </row>
    <row r="551" spans="10:23" ht="16.5" thickBot="1" thickTop="1">
      <c r="J551" s="50"/>
      <c r="K551" s="165" t="s">
        <v>330</v>
      </c>
      <c r="L551" s="50"/>
      <c r="M551" s="166">
        <f aca="true" t="shared" si="214" ref="M551:S551">M445+M478+M492+M502+M550</f>
        <v>913677</v>
      </c>
      <c r="N551" s="166">
        <f t="shared" si="214"/>
        <v>1019744</v>
      </c>
      <c r="O551" s="166">
        <f t="shared" si="214"/>
        <v>1135960</v>
      </c>
      <c r="P551" s="166">
        <f t="shared" si="214"/>
        <v>1156563</v>
      </c>
      <c r="Q551" s="167">
        <f t="shared" si="214"/>
        <v>1135960</v>
      </c>
      <c r="R551" s="258">
        <f t="shared" si="214"/>
        <v>1430000</v>
      </c>
      <c r="S551" s="430">
        <f t="shared" si="214"/>
        <v>341269</v>
      </c>
      <c r="T551" s="400">
        <f t="shared" si="211"/>
        <v>0.23864965034965036</v>
      </c>
      <c r="U551" s="168"/>
      <c r="V551" s="168"/>
      <c r="W551" s="168"/>
    </row>
    <row r="552" spans="10:23" ht="14.25" hidden="1">
      <c r="J552" s="32"/>
      <c r="K552" s="32"/>
      <c r="L552" s="32"/>
      <c r="M552" s="33"/>
      <c r="N552" s="97"/>
      <c r="O552" s="33"/>
      <c r="P552" s="36"/>
      <c r="Q552" s="209"/>
      <c r="R552" s="265"/>
      <c r="S552" s="423"/>
      <c r="T552" s="342"/>
      <c r="U552" s="210"/>
      <c r="V552" s="210"/>
      <c r="W552" s="210"/>
    </row>
    <row r="553" spans="1:23" ht="15" hidden="1">
      <c r="A553" s="20"/>
      <c r="B553" s="20"/>
      <c r="C553" s="20"/>
      <c r="D553" s="20"/>
      <c r="E553" s="20"/>
      <c r="F553" s="20"/>
      <c r="G553" s="20"/>
      <c r="H553" s="20"/>
      <c r="I553" s="20"/>
      <c r="J553" s="129" t="s">
        <v>294</v>
      </c>
      <c r="K553" s="129" t="s">
        <v>343</v>
      </c>
      <c r="L553" s="129"/>
      <c r="M553" s="22"/>
      <c r="N553" s="233"/>
      <c r="O553" s="22"/>
      <c r="P553" s="22"/>
      <c r="Q553" s="171"/>
      <c r="R553" s="260"/>
      <c r="S553" s="453"/>
      <c r="T553" s="401"/>
      <c r="U553" s="172"/>
      <c r="V553" s="172"/>
      <c r="W553" s="172"/>
    </row>
    <row r="554" spans="1:23" ht="15" hidden="1">
      <c r="A554" s="20"/>
      <c r="B554" s="20"/>
      <c r="C554" s="20"/>
      <c r="D554" s="20"/>
      <c r="E554" s="20"/>
      <c r="F554" s="20"/>
      <c r="G554" s="20"/>
      <c r="H554" s="20"/>
      <c r="I554" s="20"/>
      <c r="J554" s="130" t="s">
        <v>295</v>
      </c>
      <c r="K554" s="9" t="s">
        <v>344</v>
      </c>
      <c r="L554" s="9"/>
      <c r="M554" s="18"/>
      <c r="N554" s="215"/>
      <c r="O554" s="18"/>
      <c r="P554" s="18"/>
      <c r="Q554" s="173"/>
      <c r="R554" s="261"/>
      <c r="S554" s="444"/>
      <c r="T554" s="384"/>
      <c r="U554" s="175"/>
      <c r="V554" s="175"/>
      <c r="W554" s="175"/>
    </row>
    <row r="555" spans="1:23" ht="15" hidden="1">
      <c r="A555" s="20"/>
      <c r="B555" s="20"/>
      <c r="C555" s="20"/>
      <c r="D555" s="20"/>
      <c r="E555" s="20"/>
      <c r="F555" s="20"/>
      <c r="G555" s="20"/>
      <c r="H555" s="20"/>
      <c r="I555" s="20">
        <v>600</v>
      </c>
      <c r="J555" s="20" t="s">
        <v>251</v>
      </c>
      <c r="K555" s="1" t="s">
        <v>117</v>
      </c>
      <c r="L555" s="20"/>
      <c r="M555" s="21"/>
      <c r="N555" s="212"/>
      <c r="O555" s="21"/>
      <c r="P555" s="21"/>
      <c r="Q555" s="169"/>
      <c r="R555" s="262"/>
      <c r="S555" s="445"/>
      <c r="T555" s="385"/>
      <c r="U555" s="177"/>
      <c r="V555" s="177"/>
      <c r="W555" s="177"/>
    </row>
    <row r="556" spans="1:23" ht="15" hidden="1">
      <c r="A556" s="7" t="s">
        <v>405</v>
      </c>
      <c r="B556" s="7"/>
      <c r="C556" s="7"/>
      <c r="D556" s="7"/>
      <c r="E556" s="7"/>
      <c r="F556" s="7"/>
      <c r="G556" s="7"/>
      <c r="H556" s="7"/>
      <c r="I556" s="7"/>
      <c r="J556" s="132" t="s">
        <v>296</v>
      </c>
      <c r="K556" s="132" t="s">
        <v>345</v>
      </c>
      <c r="L556" s="132"/>
      <c r="M556" s="16"/>
      <c r="N556" s="216"/>
      <c r="O556" s="16"/>
      <c r="P556" s="16"/>
      <c r="Q556" s="156"/>
      <c r="R556" s="255"/>
      <c r="S556" s="426"/>
      <c r="T556" s="376"/>
      <c r="U556" s="157"/>
      <c r="V556" s="157"/>
      <c r="W556" s="157"/>
    </row>
    <row r="557" spans="1:23" ht="15" hidden="1">
      <c r="A557" s="8" t="s">
        <v>449</v>
      </c>
      <c r="B557" s="8"/>
      <c r="C557" s="8"/>
      <c r="D557" s="8"/>
      <c r="E557" s="8"/>
      <c r="F557" s="8"/>
      <c r="G557" s="8"/>
      <c r="H557" s="8"/>
      <c r="I557" s="8">
        <v>660</v>
      </c>
      <c r="J557" s="8" t="s">
        <v>137</v>
      </c>
      <c r="K557" s="8" t="s">
        <v>257</v>
      </c>
      <c r="L557" s="8"/>
      <c r="M557" s="17"/>
      <c r="N557" s="211"/>
      <c r="O557" s="17"/>
      <c r="P557" s="17"/>
      <c r="Q557" s="150"/>
      <c r="R557" s="253"/>
      <c r="S557" s="424"/>
      <c r="T557" s="374"/>
      <c r="U557" s="151"/>
      <c r="V557" s="151"/>
      <c r="W557" s="151"/>
    </row>
    <row r="558" spans="1:24" s="20" customFormat="1" ht="14.25" hidden="1">
      <c r="A558" s="20" t="s">
        <v>449</v>
      </c>
      <c r="I558" s="20">
        <v>660</v>
      </c>
      <c r="J558" s="112">
        <v>3</v>
      </c>
      <c r="K558" s="112" t="s">
        <v>8</v>
      </c>
      <c r="L558" s="112"/>
      <c r="M558" s="83">
        <f aca="true" t="shared" si="215" ref="M558:R558">M559+M567</f>
        <v>327753</v>
      </c>
      <c r="N558" s="83">
        <f>N559+N567</f>
        <v>297985</v>
      </c>
      <c r="O558" s="83">
        <f t="shared" si="215"/>
        <v>290700</v>
      </c>
      <c r="P558" s="83">
        <f t="shared" si="215"/>
        <v>362083</v>
      </c>
      <c r="Q558" s="138">
        <f>Q559+Q567</f>
        <v>290700</v>
      </c>
      <c r="R558" s="107">
        <f t="shared" si="215"/>
        <v>0</v>
      </c>
      <c r="S558" s="420">
        <f>S559+S567</f>
        <v>0</v>
      </c>
      <c r="T558" s="340" t="e">
        <f>S558/R558</f>
        <v>#DIV/0!</v>
      </c>
      <c r="U558" s="137">
        <v>0</v>
      </c>
      <c r="V558" s="137">
        <v>0</v>
      </c>
      <c r="W558" s="137">
        <v>0</v>
      </c>
      <c r="X558" s="323"/>
    </row>
    <row r="559" spans="1:24" s="20" customFormat="1" ht="14.25" hidden="1">
      <c r="A559" s="20" t="s">
        <v>449</v>
      </c>
      <c r="I559" s="20">
        <v>660</v>
      </c>
      <c r="J559" s="28">
        <v>31</v>
      </c>
      <c r="K559" s="28" t="s">
        <v>36</v>
      </c>
      <c r="L559" s="28"/>
      <c r="M559" s="29">
        <f aca="true" t="shared" si="216" ref="M559:S559">M560</f>
        <v>246498</v>
      </c>
      <c r="N559" s="29">
        <f t="shared" si="216"/>
        <v>174964</v>
      </c>
      <c r="O559" s="29">
        <f t="shared" si="216"/>
        <v>190200</v>
      </c>
      <c r="P559" s="29">
        <f t="shared" si="216"/>
        <v>202083</v>
      </c>
      <c r="Q559" s="138">
        <f t="shared" si="216"/>
        <v>190200</v>
      </c>
      <c r="R559" s="107">
        <f t="shared" si="216"/>
        <v>0</v>
      </c>
      <c r="S559" s="420">
        <f t="shared" si="216"/>
        <v>0</v>
      </c>
      <c r="T559" s="340" t="e">
        <f aca="true" t="shared" si="217" ref="T559:T579">S559/R559</f>
        <v>#DIV/0!</v>
      </c>
      <c r="U559" s="137">
        <v>0</v>
      </c>
      <c r="V559" s="137">
        <v>0</v>
      </c>
      <c r="W559" s="137">
        <v>0</v>
      </c>
      <c r="X559" s="323"/>
    </row>
    <row r="560" spans="1:24" s="20" customFormat="1" ht="14.25" hidden="1">
      <c r="A560" s="20" t="s">
        <v>449</v>
      </c>
      <c r="I560" s="20">
        <v>660</v>
      </c>
      <c r="J560" s="72">
        <v>311</v>
      </c>
      <c r="K560" s="73" t="s">
        <v>221</v>
      </c>
      <c r="L560" s="74"/>
      <c r="M560" s="29">
        <f>M561+M564+M565+M566</f>
        <v>246498</v>
      </c>
      <c r="N560" s="29">
        <f>N561+N564+N565+N566+N562</f>
        <v>174964</v>
      </c>
      <c r="O560" s="138">
        <f>O561+O564+O565+O566</f>
        <v>190200</v>
      </c>
      <c r="P560" s="138">
        <f>P561+P564+P565+P566+P563+P562</f>
        <v>202083</v>
      </c>
      <c r="Q560" s="138">
        <f>Q561+Q564+Q565+Q566</f>
        <v>190200</v>
      </c>
      <c r="R560" s="315">
        <f>R561+R564+R565+R566</f>
        <v>0</v>
      </c>
      <c r="S560" s="420">
        <f>S561+S564+S565+S566</f>
        <v>0</v>
      </c>
      <c r="T560" s="340" t="e">
        <f t="shared" si="217"/>
        <v>#DIV/0!</v>
      </c>
      <c r="U560" s="137">
        <v>0</v>
      </c>
      <c r="V560" s="137">
        <v>0</v>
      </c>
      <c r="W560" s="137">
        <v>0</v>
      </c>
      <c r="X560" s="323"/>
    </row>
    <row r="561" spans="1:24" s="20" customFormat="1" ht="14.25" hidden="1">
      <c r="A561" s="20" t="s">
        <v>449</v>
      </c>
      <c r="B561" s="20">
        <v>1</v>
      </c>
      <c r="E561" s="20">
        <v>4</v>
      </c>
      <c r="I561" s="20">
        <v>660</v>
      </c>
      <c r="J561" s="28">
        <v>3111</v>
      </c>
      <c r="K561" s="28" t="s">
        <v>213</v>
      </c>
      <c r="L561" s="28"/>
      <c r="M561" s="29">
        <v>201281</v>
      </c>
      <c r="N561" s="29">
        <v>140581</v>
      </c>
      <c r="O561" s="29">
        <v>154000</v>
      </c>
      <c r="P561" s="29">
        <v>154000</v>
      </c>
      <c r="Q561" s="138">
        <v>154000</v>
      </c>
      <c r="R561" s="107">
        <v>0</v>
      </c>
      <c r="S561" s="420">
        <v>0</v>
      </c>
      <c r="T561" s="340" t="e">
        <f t="shared" si="217"/>
        <v>#DIV/0!</v>
      </c>
      <c r="U561" s="137">
        <v>0</v>
      </c>
      <c r="V561" s="137">
        <v>0</v>
      </c>
      <c r="W561" s="137">
        <v>0</v>
      </c>
      <c r="X561" s="323"/>
    </row>
    <row r="562" spans="1:24" s="20" customFormat="1" ht="14.25" hidden="1">
      <c r="A562" s="20" t="s">
        <v>449</v>
      </c>
      <c r="B562" s="20">
        <v>1</v>
      </c>
      <c r="E562" s="20">
        <v>4</v>
      </c>
      <c r="I562" s="20">
        <v>660</v>
      </c>
      <c r="J562" s="28">
        <v>3113</v>
      </c>
      <c r="K562" s="28" t="s">
        <v>485</v>
      </c>
      <c r="L562" s="28"/>
      <c r="M562" s="29"/>
      <c r="N562" s="29">
        <v>600</v>
      </c>
      <c r="O562" s="29">
        <v>0</v>
      </c>
      <c r="P562" s="29">
        <v>5000</v>
      </c>
      <c r="Q562" s="138">
        <v>0</v>
      </c>
      <c r="R562" s="107">
        <v>0</v>
      </c>
      <c r="S562" s="420">
        <v>0</v>
      </c>
      <c r="T562" s="340" t="e">
        <f t="shared" si="217"/>
        <v>#DIV/0!</v>
      </c>
      <c r="U562" s="137"/>
      <c r="V562" s="137"/>
      <c r="W562" s="137"/>
      <c r="X562" s="323"/>
    </row>
    <row r="563" spans="1:24" s="20" customFormat="1" ht="14.25" hidden="1">
      <c r="A563" s="20" t="s">
        <v>449</v>
      </c>
      <c r="I563" s="20">
        <v>660</v>
      </c>
      <c r="J563" s="28">
        <v>3113</v>
      </c>
      <c r="K563" s="28" t="s">
        <v>467</v>
      </c>
      <c r="L563" s="28"/>
      <c r="M563" s="29"/>
      <c r="N563" s="29">
        <v>0</v>
      </c>
      <c r="O563" s="29">
        <v>0</v>
      </c>
      <c r="P563" s="29">
        <v>6783</v>
      </c>
      <c r="Q563" s="138">
        <v>0</v>
      </c>
      <c r="R563" s="107">
        <v>0</v>
      </c>
      <c r="S563" s="420">
        <v>0</v>
      </c>
      <c r="T563" s="340" t="e">
        <f t="shared" si="217"/>
        <v>#DIV/0!</v>
      </c>
      <c r="U563" s="137"/>
      <c r="V563" s="137"/>
      <c r="W563" s="137"/>
      <c r="X563" s="323"/>
    </row>
    <row r="564" spans="1:24" s="20" customFormat="1" ht="14.25" hidden="1">
      <c r="A564" s="20" t="s">
        <v>449</v>
      </c>
      <c r="B564" s="20">
        <v>1</v>
      </c>
      <c r="E564" s="20">
        <v>4</v>
      </c>
      <c r="I564" s="20">
        <v>660</v>
      </c>
      <c r="J564" s="28">
        <v>3121</v>
      </c>
      <c r="K564" s="28" t="s">
        <v>38</v>
      </c>
      <c r="L564" s="28"/>
      <c r="M564" s="29">
        <v>10600</v>
      </c>
      <c r="N564" s="29">
        <v>9500</v>
      </c>
      <c r="O564" s="29">
        <v>9500</v>
      </c>
      <c r="P564" s="29">
        <v>9500</v>
      </c>
      <c r="Q564" s="138">
        <v>9500</v>
      </c>
      <c r="R564" s="107">
        <v>0</v>
      </c>
      <c r="S564" s="420">
        <v>0</v>
      </c>
      <c r="T564" s="340" t="e">
        <f t="shared" si="217"/>
        <v>#DIV/0!</v>
      </c>
      <c r="U564" s="137">
        <v>0</v>
      </c>
      <c r="V564" s="137">
        <v>0</v>
      </c>
      <c r="W564" s="137">
        <v>0</v>
      </c>
      <c r="X564" s="323"/>
    </row>
    <row r="565" spans="1:24" s="20" customFormat="1" ht="14.25" hidden="1">
      <c r="A565" s="20" t="s">
        <v>449</v>
      </c>
      <c r="B565" s="20">
        <v>1</v>
      </c>
      <c r="E565" s="20">
        <v>4</v>
      </c>
      <c r="I565" s="20">
        <v>660</v>
      </c>
      <c r="J565" s="28">
        <v>3132</v>
      </c>
      <c r="K565" s="28" t="s">
        <v>258</v>
      </c>
      <c r="L565" s="28"/>
      <c r="M565" s="29">
        <v>31195</v>
      </c>
      <c r="N565" s="29">
        <v>21883</v>
      </c>
      <c r="O565" s="29">
        <v>24000</v>
      </c>
      <c r="P565" s="29">
        <v>24000</v>
      </c>
      <c r="Q565" s="138">
        <v>24000</v>
      </c>
      <c r="R565" s="107">
        <v>0</v>
      </c>
      <c r="S565" s="420">
        <v>0</v>
      </c>
      <c r="T565" s="340" t="e">
        <f t="shared" si="217"/>
        <v>#DIV/0!</v>
      </c>
      <c r="U565" s="137">
        <v>0</v>
      </c>
      <c r="V565" s="137">
        <v>0</v>
      </c>
      <c r="W565" s="137">
        <v>0</v>
      </c>
      <c r="X565" s="323"/>
    </row>
    <row r="566" spans="1:24" s="20" customFormat="1" ht="14.25" hidden="1">
      <c r="A566" s="20" t="s">
        <v>449</v>
      </c>
      <c r="B566" s="20">
        <v>1</v>
      </c>
      <c r="E566" s="20">
        <v>4</v>
      </c>
      <c r="I566" s="20">
        <v>660</v>
      </c>
      <c r="J566" s="28">
        <v>3133</v>
      </c>
      <c r="K566" s="28" t="s">
        <v>214</v>
      </c>
      <c r="L566" s="28"/>
      <c r="M566" s="29">
        <v>3422</v>
      </c>
      <c r="N566" s="29">
        <v>2400</v>
      </c>
      <c r="O566" s="29">
        <v>2700</v>
      </c>
      <c r="P566" s="29">
        <v>2800</v>
      </c>
      <c r="Q566" s="138">
        <v>2700</v>
      </c>
      <c r="R566" s="107">
        <v>0</v>
      </c>
      <c r="S566" s="420">
        <v>0</v>
      </c>
      <c r="T566" s="340" t="e">
        <f t="shared" si="217"/>
        <v>#DIV/0!</v>
      </c>
      <c r="U566" s="137">
        <v>0</v>
      </c>
      <c r="V566" s="137">
        <v>0</v>
      </c>
      <c r="W566" s="137">
        <v>0</v>
      </c>
      <c r="X566" s="323"/>
    </row>
    <row r="567" spans="1:24" s="20" customFormat="1" ht="14.25" hidden="1">
      <c r="A567" s="20" t="s">
        <v>449</v>
      </c>
      <c r="I567" s="20">
        <v>660</v>
      </c>
      <c r="J567" s="24">
        <v>32</v>
      </c>
      <c r="K567" s="31" t="s">
        <v>40</v>
      </c>
      <c r="L567" s="30"/>
      <c r="M567" s="29">
        <f>M568</f>
        <v>81255</v>
      </c>
      <c r="N567" s="287">
        <f aca="true" t="shared" si="218" ref="N567:S567">N568</f>
        <v>123021</v>
      </c>
      <c r="O567" s="287">
        <f t="shared" si="218"/>
        <v>100500</v>
      </c>
      <c r="P567" s="287">
        <f t="shared" si="218"/>
        <v>160000</v>
      </c>
      <c r="Q567" s="287">
        <f t="shared" si="218"/>
        <v>100500</v>
      </c>
      <c r="R567" s="107">
        <f t="shared" si="218"/>
        <v>0</v>
      </c>
      <c r="S567" s="420">
        <f t="shared" si="218"/>
        <v>0</v>
      </c>
      <c r="T567" s="340" t="e">
        <f t="shared" si="217"/>
        <v>#DIV/0!</v>
      </c>
      <c r="U567" s="137">
        <v>0</v>
      </c>
      <c r="V567" s="137">
        <v>0</v>
      </c>
      <c r="W567" s="137">
        <v>0</v>
      </c>
      <c r="X567" s="323"/>
    </row>
    <row r="568" spans="1:24" s="20" customFormat="1" ht="14.25" hidden="1">
      <c r="A568" s="20" t="s">
        <v>449</v>
      </c>
      <c r="I568" s="20">
        <v>660</v>
      </c>
      <c r="J568" s="68">
        <v>321</v>
      </c>
      <c r="K568" s="68" t="s">
        <v>41</v>
      </c>
      <c r="L568" s="68"/>
      <c r="M568" s="29">
        <f>M569+M570+M571+M573+M575+M579</f>
        <v>81255</v>
      </c>
      <c r="N568" s="29">
        <f>N569+N570+N571+N573+N575+N579+N572+N576+N574+N577+N578</f>
        <v>123021</v>
      </c>
      <c r="O568" s="138">
        <f>O569+O570+O571+O572+O573+O574+O575+O576+O577+O578+O579</f>
        <v>100500</v>
      </c>
      <c r="P568" s="138">
        <f>P569+P570+P571+P572+P573+P574+P575+P576+P577+P578+P579</f>
        <v>160000</v>
      </c>
      <c r="Q568" s="138">
        <f>Q569+Q570+Q571+Q572+Q573+Q574+Q575+Q576+Q577+Q578+Q579</f>
        <v>100500</v>
      </c>
      <c r="R568" s="315">
        <f>R569+R570+R571+R572+R573+R574+R575+R576+R577+R578+R579</f>
        <v>0</v>
      </c>
      <c r="S568" s="420">
        <f>S569+S570+S571+S572+S573+S574+S575+S576+S577+S578+S579</f>
        <v>0</v>
      </c>
      <c r="T568" s="340" t="e">
        <f t="shared" si="217"/>
        <v>#DIV/0!</v>
      </c>
      <c r="U568" s="137">
        <v>0</v>
      </c>
      <c r="V568" s="137">
        <v>0</v>
      </c>
      <c r="W568" s="137">
        <v>0</v>
      </c>
      <c r="X568" s="323"/>
    </row>
    <row r="569" spans="1:24" s="20" customFormat="1" ht="14.25" hidden="1">
      <c r="A569" s="20" t="s">
        <v>449</v>
      </c>
      <c r="E569" s="20">
        <v>4</v>
      </c>
      <c r="I569" s="20">
        <v>660</v>
      </c>
      <c r="J569" s="24">
        <v>3212</v>
      </c>
      <c r="K569" s="24" t="s">
        <v>216</v>
      </c>
      <c r="L569" s="24"/>
      <c r="M569" s="29">
        <v>14780</v>
      </c>
      <c r="N569" s="29">
        <v>10798</v>
      </c>
      <c r="O569" s="29">
        <v>12000</v>
      </c>
      <c r="P569" s="29">
        <v>11000</v>
      </c>
      <c r="Q569" s="138">
        <v>12000</v>
      </c>
      <c r="R569" s="107">
        <v>0</v>
      </c>
      <c r="S569" s="420">
        <v>0</v>
      </c>
      <c r="T569" s="340" t="e">
        <f t="shared" si="217"/>
        <v>#DIV/0!</v>
      </c>
      <c r="U569" s="137">
        <v>0</v>
      </c>
      <c r="V569" s="137">
        <v>0</v>
      </c>
      <c r="W569" s="137">
        <v>0</v>
      </c>
      <c r="X569" s="323"/>
    </row>
    <row r="570" spans="1:24" s="20" customFormat="1" ht="14.25" hidden="1">
      <c r="A570" s="20" t="s">
        <v>449</v>
      </c>
      <c r="E570" s="20">
        <v>4</v>
      </c>
      <c r="I570" s="20">
        <v>660</v>
      </c>
      <c r="J570" s="24">
        <v>3221</v>
      </c>
      <c r="K570" s="24" t="s">
        <v>297</v>
      </c>
      <c r="L570" s="24"/>
      <c r="M570" s="29">
        <v>3484</v>
      </c>
      <c r="N570" s="29">
        <v>0</v>
      </c>
      <c r="O570" s="29"/>
      <c r="P570" s="29">
        <v>0</v>
      </c>
      <c r="Q570" s="138">
        <v>0</v>
      </c>
      <c r="R570" s="107">
        <v>0</v>
      </c>
      <c r="S570" s="420">
        <v>0</v>
      </c>
      <c r="T570" s="340" t="e">
        <f t="shared" si="217"/>
        <v>#DIV/0!</v>
      </c>
      <c r="U570" s="137">
        <v>0</v>
      </c>
      <c r="V570" s="137">
        <v>0</v>
      </c>
      <c r="W570" s="137">
        <v>0</v>
      </c>
      <c r="X570" s="323"/>
    </row>
    <row r="571" spans="1:24" s="20" customFormat="1" ht="14.25" hidden="1">
      <c r="A571" s="20" t="s">
        <v>449</v>
      </c>
      <c r="E571" s="20">
        <v>4</v>
      </c>
      <c r="I571" s="20">
        <v>660</v>
      </c>
      <c r="J571" s="24">
        <v>3223</v>
      </c>
      <c r="K571" s="24" t="s">
        <v>298</v>
      </c>
      <c r="L571" s="24"/>
      <c r="M571" s="29">
        <v>38654</v>
      </c>
      <c r="N571" s="29">
        <v>36678</v>
      </c>
      <c r="O571" s="29">
        <v>42000</v>
      </c>
      <c r="P571" s="29">
        <v>50000</v>
      </c>
      <c r="Q571" s="138">
        <v>42000</v>
      </c>
      <c r="R571" s="107">
        <v>0</v>
      </c>
      <c r="S571" s="420">
        <v>0</v>
      </c>
      <c r="T571" s="340" t="e">
        <f t="shared" si="217"/>
        <v>#DIV/0!</v>
      </c>
      <c r="U571" s="137">
        <v>0</v>
      </c>
      <c r="V571" s="137">
        <v>0</v>
      </c>
      <c r="W571" s="137">
        <v>0</v>
      </c>
      <c r="X571" s="323"/>
    </row>
    <row r="572" spans="1:24" s="20" customFormat="1" ht="14.25" hidden="1">
      <c r="A572" s="20" t="s">
        <v>449</v>
      </c>
      <c r="I572" s="20">
        <v>660</v>
      </c>
      <c r="J572" s="24">
        <v>3223</v>
      </c>
      <c r="K572" s="31" t="s">
        <v>219</v>
      </c>
      <c r="L572" s="30"/>
      <c r="M572" s="29"/>
      <c r="N572" s="29">
        <v>4093</v>
      </c>
      <c r="O572" s="29">
        <v>5000</v>
      </c>
      <c r="P572" s="29">
        <v>7000</v>
      </c>
      <c r="Q572" s="138">
        <v>5000</v>
      </c>
      <c r="R572" s="107">
        <v>0</v>
      </c>
      <c r="S572" s="420">
        <v>0</v>
      </c>
      <c r="T572" s="340" t="e">
        <f t="shared" si="217"/>
        <v>#DIV/0!</v>
      </c>
      <c r="U572" s="137"/>
      <c r="V572" s="137"/>
      <c r="W572" s="137"/>
      <c r="X572" s="323"/>
    </row>
    <row r="573" spans="1:24" s="20" customFormat="1" ht="14.25" hidden="1">
      <c r="A573" s="20" t="s">
        <v>449</v>
      </c>
      <c r="E573" s="20">
        <v>4</v>
      </c>
      <c r="I573" s="20">
        <v>660</v>
      </c>
      <c r="J573" s="24">
        <v>3225</v>
      </c>
      <c r="K573" s="24" t="s">
        <v>220</v>
      </c>
      <c r="L573" s="24"/>
      <c r="M573" s="29">
        <v>0</v>
      </c>
      <c r="N573" s="29">
        <v>356</v>
      </c>
      <c r="O573" s="29">
        <v>5000</v>
      </c>
      <c r="P573" s="29">
        <v>20000</v>
      </c>
      <c r="Q573" s="139">
        <v>5000</v>
      </c>
      <c r="R573" s="107">
        <v>0</v>
      </c>
      <c r="S573" s="420">
        <v>0</v>
      </c>
      <c r="T573" s="340" t="e">
        <f t="shared" si="217"/>
        <v>#DIV/0!</v>
      </c>
      <c r="U573" s="137">
        <v>0</v>
      </c>
      <c r="V573" s="137">
        <v>0</v>
      </c>
      <c r="W573" s="137">
        <v>0</v>
      </c>
      <c r="X573" s="323"/>
    </row>
    <row r="574" spans="1:24" s="20" customFormat="1" ht="14.25" hidden="1">
      <c r="A574" s="20" t="s">
        <v>449</v>
      </c>
      <c r="I574" s="20">
        <v>660</v>
      </c>
      <c r="J574" s="24">
        <v>3227</v>
      </c>
      <c r="K574" s="24" t="s">
        <v>297</v>
      </c>
      <c r="L574" s="24"/>
      <c r="M574" s="29"/>
      <c r="N574" s="29">
        <v>3775</v>
      </c>
      <c r="O574" s="29">
        <v>4500</v>
      </c>
      <c r="P574" s="29">
        <v>4000</v>
      </c>
      <c r="Q574" s="139">
        <v>4500</v>
      </c>
      <c r="R574" s="107">
        <v>0</v>
      </c>
      <c r="S574" s="420">
        <v>0</v>
      </c>
      <c r="T574" s="340" t="e">
        <f t="shared" si="217"/>
        <v>#DIV/0!</v>
      </c>
      <c r="U574" s="137"/>
      <c r="V574" s="137"/>
      <c r="W574" s="137"/>
      <c r="X574" s="323"/>
    </row>
    <row r="575" spans="1:24" s="20" customFormat="1" ht="14.25" hidden="1">
      <c r="A575" s="20" t="s">
        <v>449</v>
      </c>
      <c r="C575" s="20">
        <v>2</v>
      </c>
      <c r="D575" s="20">
        <v>3</v>
      </c>
      <c r="E575" s="20">
        <v>4</v>
      </c>
      <c r="I575" s="20">
        <v>660</v>
      </c>
      <c r="J575" s="24">
        <v>3232</v>
      </c>
      <c r="K575" s="24" t="s">
        <v>299</v>
      </c>
      <c r="L575" s="24"/>
      <c r="M575" s="29">
        <v>6346</v>
      </c>
      <c r="N575" s="29">
        <v>44272</v>
      </c>
      <c r="O575" s="29">
        <v>10000</v>
      </c>
      <c r="P575" s="29">
        <v>45000</v>
      </c>
      <c r="Q575" s="138">
        <v>10000</v>
      </c>
      <c r="R575" s="107">
        <v>0</v>
      </c>
      <c r="S575" s="420">
        <v>0</v>
      </c>
      <c r="T575" s="340" t="e">
        <f t="shared" si="217"/>
        <v>#DIV/0!</v>
      </c>
      <c r="U575" s="137">
        <v>0</v>
      </c>
      <c r="V575" s="137">
        <v>0</v>
      </c>
      <c r="W575" s="137">
        <v>0</v>
      </c>
      <c r="X575" s="323"/>
    </row>
    <row r="576" spans="1:24" s="20" customFormat="1" ht="14.25" hidden="1">
      <c r="A576" s="20" t="s">
        <v>449</v>
      </c>
      <c r="C576" s="20">
        <v>2</v>
      </c>
      <c r="D576" s="20">
        <v>3</v>
      </c>
      <c r="E576" s="20">
        <v>4</v>
      </c>
      <c r="I576" s="20">
        <v>660</v>
      </c>
      <c r="J576" s="24">
        <v>3232</v>
      </c>
      <c r="K576" s="24" t="s">
        <v>370</v>
      </c>
      <c r="L576" s="24"/>
      <c r="M576" s="29"/>
      <c r="N576" s="29">
        <v>265</v>
      </c>
      <c r="O576" s="29">
        <v>1000</v>
      </c>
      <c r="P576" s="29">
        <v>4000</v>
      </c>
      <c r="Q576" s="138">
        <v>1000</v>
      </c>
      <c r="R576" s="107">
        <v>0</v>
      </c>
      <c r="S576" s="420">
        <v>0</v>
      </c>
      <c r="T576" s="340" t="e">
        <f t="shared" si="217"/>
        <v>#DIV/0!</v>
      </c>
      <c r="U576" s="137"/>
      <c r="V576" s="137"/>
      <c r="W576" s="137"/>
      <c r="X576" s="323"/>
    </row>
    <row r="577" spans="1:24" s="20" customFormat="1" ht="14.25" hidden="1">
      <c r="A577" s="20" t="s">
        <v>449</v>
      </c>
      <c r="C577" s="20">
        <v>2</v>
      </c>
      <c r="I577" s="20">
        <v>660</v>
      </c>
      <c r="J577" s="24">
        <v>3236</v>
      </c>
      <c r="K577" s="24" t="s">
        <v>499</v>
      </c>
      <c r="L577" s="24"/>
      <c r="M577" s="29"/>
      <c r="N577" s="29">
        <v>660</v>
      </c>
      <c r="O577" s="29">
        <v>0</v>
      </c>
      <c r="P577" s="29">
        <v>0</v>
      </c>
      <c r="Q577" s="138">
        <v>0</v>
      </c>
      <c r="R577" s="107">
        <f>R4711</f>
        <v>0</v>
      </c>
      <c r="S577" s="420">
        <v>0</v>
      </c>
      <c r="T577" s="340" t="e">
        <f t="shared" si="217"/>
        <v>#DIV/0!</v>
      </c>
      <c r="U577" s="137"/>
      <c r="V577" s="137"/>
      <c r="W577" s="137"/>
      <c r="X577" s="323"/>
    </row>
    <row r="578" spans="1:24" s="20" customFormat="1" ht="14.25" hidden="1">
      <c r="A578" s="20" t="s">
        <v>449</v>
      </c>
      <c r="C578" s="20">
        <v>2</v>
      </c>
      <c r="I578" s="20">
        <v>660</v>
      </c>
      <c r="J578" s="24">
        <v>3236</v>
      </c>
      <c r="K578" s="24" t="s">
        <v>500</v>
      </c>
      <c r="L578" s="24"/>
      <c r="M578" s="29"/>
      <c r="N578" s="29">
        <v>3000</v>
      </c>
      <c r="O578" s="29">
        <v>0</v>
      </c>
      <c r="P578" s="29">
        <v>3000</v>
      </c>
      <c r="Q578" s="138">
        <v>0</v>
      </c>
      <c r="R578" s="107">
        <v>0</v>
      </c>
      <c r="S578" s="420">
        <v>0</v>
      </c>
      <c r="T578" s="340" t="e">
        <f t="shared" si="217"/>
        <v>#DIV/0!</v>
      </c>
      <c r="U578" s="137"/>
      <c r="V578" s="137"/>
      <c r="W578" s="137"/>
      <c r="X578" s="323"/>
    </row>
    <row r="579" spans="1:24" s="20" customFormat="1" ht="15" hidden="1" thickBot="1">
      <c r="A579" s="20" t="s">
        <v>449</v>
      </c>
      <c r="C579" s="20">
        <v>2</v>
      </c>
      <c r="D579" s="20">
        <v>3</v>
      </c>
      <c r="E579" s="20">
        <v>4</v>
      </c>
      <c r="I579" s="20">
        <v>660</v>
      </c>
      <c r="J579" s="24">
        <v>3239</v>
      </c>
      <c r="K579" s="24" t="s">
        <v>300</v>
      </c>
      <c r="L579" s="24"/>
      <c r="M579" s="29">
        <v>17991</v>
      </c>
      <c r="N579" s="29">
        <v>19124</v>
      </c>
      <c r="O579" s="29">
        <v>21000</v>
      </c>
      <c r="P579" s="29">
        <v>16000</v>
      </c>
      <c r="Q579" s="138">
        <v>21000</v>
      </c>
      <c r="R579" s="107">
        <v>0</v>
      </c>
      <c r="S579" s="420">
        <v>0</v>
      </c>
      <c r="T579" s="340" t="e">
        <f t="shared" si="217"/>
        <v>#DIV/0!</v>
      </c>
      <c r="U579" s="137">
        <v>0</v>
      </c>
      <c r="V579" s="137">
        <v>0</v>
      </c>
      <c r="W579" s="137">
        <v>0</v>
      </c>
      <c r="X579" s="323"/>
    </row>
    <row r="580" spans="1:23" ht="15.75" hidden="1" thickBot="1">
      <c r="A580" s="15"/>
      <c r="J580" s="184"/>
      <c r="K580" s="184" t="s">
        <v>316</v>
      </c>
      <c r="L580" s="184"/>
      <c r="M580" s="185">
        <f aca="true" t="shared" si="219" ref="M580:R580">M558</f>
        <v>327753</v>
      </c>
      <c r="N580" s="185">
        <f>N558</f>
        <v>297985</v>
      </c>
      <c r="O580" s="185">
        <f t="shared" si="219"/>
        <v>290700</v>
      </c>
      <c r="P580" s="185">
        <f t="shared" si="219"/>
        <v>362083</v>
      </c>
      <c r="Q580" s="186">
        <f>Q558</f>
        <v>290700</v>
      </c>
      <c r="R580" s="264">
        <f t="shared" si="219"/>
        <v>0</v>
      </c>
      <c r="S580" s="438">
        <f>S558</f>
        <v>0</v>
      </c>
      <c r="T580" s="381" t="e">
        <f>S580/R580</f>
        <v>#DIV/0!</v>
      </c>
      <c r="U580" s="187"/>
      <c r="V580" s="187"/>
      <c r="W580" s="187"/>
    </row>
    <row r="581" spans="10:23" ht="15.75" hidden="1" thickBot="1">
      <c r="J581" s="161"/>
      <c r="K581" s="161" t="s">
        <v>331</v>
      </c>
      <c r="L581" s="161"/>
      <c r="M581" s="162">
        <f>M580</f>
        <v>327753</v>
      </c>
      <c r="N581" s="162">
        <f aca="true" t="shared" si="220" ref="N581:P582">N580</f>
        <v>297985</v>
      </c>
      <c r="O581" s="162">
        <f t="shared" si="220"/>
        <v>290700</v>
      </c>
      <c r="P581" s="162">
        <f t="shared" si="220"/>
        <v>362083</v>
      </c>
      <c r="Q581" s="163">
        <f aca="true" t="shared" si="221" ref="Q581:S582">Q580</f>
        <v>290700</v>
      </c>
      <c r="R581" s="257">
        <f t="shared" si="221"/>
        <v>0</v>
      </c>
      <c r="S581" s="429">
        <f t="shared" si="221"/>
        <v>0</v>
      </c>
      <c r="T581" s="378" t="e">
        <f>S581/R581</f>
        <v>#DIV/0!</v>
      </c>
      <c r="U581" s="164"/>
      <c r="V581" s="164"/>
      <c r="W581" s="164"/>
    </row>
    <row r="582" spans="10:23" ht="15.75" hidden="1" thickBot="1" thickTop="1">
      <c r="J582" s="53"/>
      <c r="K582" s="234" t="s">
        <v>332</v>
      </c>
      <c r="L582" s="53"/>
      <c r="M582" s="235">
        <f>M581</f>
        <v>327753</v>
      </c>
      <c r="N582" s="235">
        <f t="shared" si="220"/>
        <v>297985</v>
      </c>
      <c r="O582" s="235">
        <f t="shared" si="220"/>
        <v>290700</v>
      </c>
      <c r="P582" s="235">
        <f t="shared" si="220"/>
        <v>362083</v>
      </c>
      <c r="Q582" s="236">
        <f t="shared" si="221"/>
        <v>290700</v>
      </c>
      <c r="R582" s="274">
        <f t="shared" si="221"/>
        <v>0</v>
      </c>
      <c r="S582" s="454">
        <f t="shared" si="221"/>
        <v>0</v>
      </c>
      <c r="T582" s="406" t="e">
        <f>S582/R582</f>
        <v>#DIV/0!</v>
      </c>
      <c r="U582" s="237"/>
      <c r="V582" s="237"/>
      <c r="W582" s="237"/>
    </row>
    <row r="583" spans="10:24" ht="21.75" customHeight="1" thickBot="1" thickTop="1">
      <c r="J583" s="54"/>
      <c r="K583" s="238" t="s">
        <v>333</v>
      </c>
      <c r="L583" s="55"/>
      <c r="M583" s="239">
        <f>M582+M551+M415+M59</f>
        <v>5001260</v>
      </c>
      <c r="N583" s="239">
        <f aca="true" t="shared" si="222" ref="N583:S583">N59+N415+N551+N582</f>
        <v>5917243</v>
      </c>
      <c r="O583" s="239">
        <f t="shared" si="222"/>
        <v>5504110</v>
      </c>
      <c r="P583" s="239">
        <f t="shared" si="222"/>
        <v>6907382</v>
      </c>
      <c r="Q583" s="240">
        <f t="shared" si="222"/>
        <v>5718910</v>
      </c>
      <c r="R583" s="275">
        <f t="shared" si="222"/>
        <v>8458100</v>
      </c>
      <c r="S583" s="455">
        <f t="shared" si="222"/>
        <v>3390009.3</v>
      </c>
      <c r="T583" s="407">
        <f>S583/R583</f>
        <v>0.40080033340821225</v>
      </c>
      <c r="U583" s="54"/>
      <c r="V583" s="54"/>
      <c r="W583" s="54"/>
      <c r="X583" s="322">
        <f>SUM(X19:X582)</f>
        <v>3662192.5100000002</v>
      </c>
    </row>
    <row r="584" spans="13:14" ht="15" thickTop="1">
      <c r="M584" s="15"/>
      <c r="N584" s="15"/>
    </row>
    <row r="585" spans="13:24" s="290" customFormat="1" ht="12">
      <c r="M585" s="291" t="s">
        <v>3</v>
      </c>
      <c r="N585" s="291" t="s">
        <v>3</v>
      </c>
      <c r="O585" s="292" t="s">
        <v>4</v>
      </c>
      <c r="P585" s="293" t="s">
        <v>462</v>
      </c>
      <c r="Q585" s="292" t="s">
        <v>5</v>
      </c>
      <c r="R585" s="480" t="s">
        <v>599</v>
      </c>
      <c r="S585" s="480" t="s">
        <v>676</v>
      </c>
      <c r="T585" s="481" t="s">
        <v>600</v>
      </c>
      <c r="U585" s="292" t="s">
        <v>79</v>
      </c>
      <c r="V585" s="292" t="s">
        <v>79</v>
      </c>
      <c r="W585" s="292" t="s">
        <v>79</v>
      </c>
      <c r="X585" s="327"/>
    </row>
    <row r="586" spans="13:24" s="290" customFormat="1" ht="15">
      <c r="M586" s="294" t="s">
        <v>348</v>
      </c>
      <c r="N586" s="294" t="s">
        <v>349</v>
      </c>
      <c r="O586" s="295" t="s">
        <v>350</v>
      </c>
      <c r="P586" s="296" t="s">
        <v>350</v>
      </c>
      <c r="Q586" s="297" t="s">
        <v>526</v>
      </c>
      <c r="R586" s="485" t="s">
        <v>526</v>
      </c>
      <c r="S586" s="456"/>
      <c r="T586" s="408"/>
      <c r="U586" s="298" t="s">
        <v>82</v>
      </c>
      <c r="V586" s="299" t="s">
        <v>83</v>
      </c>
      <c r="W586" s="298" t="s">
        <v>84</v>
      </c>
      <c r="X586" s="327"/>
    </row>
    <row r="587" spans="10:24" s="290" customFormat="1" ht="15">
      <c r="J587" s="300"/>
      <c r="K587" s="301"/>
      <c r="L587" s="302"/>
      <c r="M587" s="303"/>
      <c r="N587" s="303"/>
      <c r="O587" s="302"/>
      <c r="P587" s="304"/>
      <c r="Q587" s="302"/>
      <c r="R587" s="486"/>
      <c r="S587" s="412"/>
      <c r="T587" s="409"/>
      <c r="U587" s="302"/>
      <c r="V587" s="302"/>
      <c r="W587" s="302"/>
      <c r="X587" s="327"/>
    </row>
    <row r="588" spans="1:24" s="290" customFormat="1" ht="15">
      <c r="A588" s="305" t="s">
        <v>106</v>
      </c>
      <c r="B588" s="305"/>
      <c r="J588" s="302" t="s">
        <v>202</v>
      </c>
      <c r="K588" s="302"/>
      <c r="L588" s="302" t="s">
        <v>107</v>
      </c>
      <c r="M588" s="303">
        <f aca="true" t="shared" si="223" ref="M588:R588">M59+M191</f>
        <v>2127255</v>
      </c>
      <c r="N588" s="303">
        <f t="shared" si="223"/>
        <v>2185949</v>
      </c>
      <c r="O588" s="303">
        <f t="shared" si="223"/>
        <v>1910100</v>
      </c>
      <c r="P588" s="303">
        <f t="shared" si="223"/>
        <v>2793079</v>
      </c>
      <c r="Q588" s="303">
        <f t="shared" si="223"/>
        <v>1859900</v>
      </c>
      <c r="R588" s="487">
        <f t="shared" si="223"/>
        <v>2926500</v>
      </c>
      <c r="S588" s="457">
        <f>S59+S191</f>
        <v>1244293.3</v>
      </c>
      <c r="T588" s="409">
        <f aca="true" t="shared" si="224" ref="T588:T597">S588/R588</f>
        <v>0.42518137707158726</v>
      </c>
      <c r="U588" s="302">
        <f>P588/O588*100</f>
        <v>146.22684676194964</v>
      </c>
      <c r="V588" s="302">
        <f>Q588/P588*100</f>
        <v>66.58959521016055</v>
      </c>
      <c r="W588" s="302">
        <f>R588/Q588*100</f>
        <v>157.34716920264532</v>
      </c>
      <c r="X588" s="327"/>
    </row>
    <row r="589" spans="1:24" s="290" customFormat="1" ht="15">
      <c r="A589" s="290" t="s">
        <v>108</v>
      </c>
      <c r="J589" s="302" t="s">
        <v>202</v>
      </c>
      <c r="K589" s="302"/>
      <c r="L589" s="302" t="s">
        <v>109</v>
      </c>
      <c r="M589" s="303"/>
      <c r="N589" s="303"/>
      <c r="O589" s="303"/>
      <c r="P589" s="303"/>
      <c r="Q589" s="303"/>
      <c r="R589" s="487"/>
      <c r="S589" s="457"/>
      <c r="T589" s="409" t="e">
        <f t="shared" si="224"/>
        <v>#DIV/0!</v>
      </c>
      <c r="U589" s="302"/>
      <c r="V589" s="302"/>
      <c r="W589" s="302"/>
      <c r="X589" s="327"/>
    </row>
    <row r="590" spans="1:24" s="290" customFormat="1" ht="15">
      <c r="A590" s="290" t="s">
        <v>110</v>
      </c>
      <c r="J590" s="302" t="s">
        <v>202</v>
      </c>
      <c r="K590" s="302"/>
      <c r="L590" s="302" t="s">
        <v>111</v>
      </c>
      <c r="M590" s="303">
        <f aca="true" t="shared" si="225" ref="M590:S590">M200+M210+M502</f>
        <v>94000</v>
      </c>
      <c r="N590" s="303">
        <f t="shared" si="225"/>
        <v>106284</v>
      </c>
      <c r="O590" s="303">
        <f t="shared" si="225"/>
        <v>136500</v>
      </c>
      <c r="P590" s="303">
        <f t="shared" si="225"/>
        <v>185000</v>
      </c>
      <c r="Q590" s="303">
        <f t="shared" si="225"/>
        <v>146500</v>
      </c>
      <c r="R590" s="487">
        <f t="shared" si="225"/>
        <v>171000</v>
      </c>
      <c r="S590" s="457">
        <f t="shared" si="225"/>
        <v>50000</v>
      </c>
      <c r="T590" s="409">
        <f t="shared" si="224"/>
        <v>0.29239766081871343</v>
      </c>
      <c r="U590" s="302">
        <f aca="true" t="shared" si="226" ref="U590:W591">P590/O590*100</f>
        <v>135.53113553113553</v>
      </c>
      <c r="V590" s="302">
        <f t="shared" si="226"/>
        <v>79.1891891891892</v>
      </c>
      <c r="W590" s="302">
        <f t="shared" si="226"/>
        <v>116.72354948805462</v>
      </c>
      <c r="X590" s="327"/>
    </row>
    <row r="591" spans="1:24" s="290" customFormat="1" ht="15">
      <c r="A591" s="290" t="s">
        <v>112</v>
      </c>
      <c r="J591" s="302" t="s">
        <v>202</v>
      </c>
      <c r="K591" s="302"/>
      <c r="L591" s="302" t="s">
        <v>113</v>
      </c>
      <c r="M591" s="303">
        <f>M227+M238+M270+M279+M285+M299+M339+M352+M361+M369+M397+M413</f>
        <v>1538575</v>
      </c>
      <c r="N591" s="303">
        <f aca="true" t="shared" si="227" ref="N591:S591">N227+N238+N270+N279+N285+N299+N339+N352+N361+N369+N397+N413+N263</f>
        <v>2307281</v>
      </c>
      <c r="O591" s="303">
        <f t="shared" si="227"/>
        <v>2033850</v>
      </c>
      <c r="P591" s="303">
        <f t="shared" si="227"/>
        <v>2413657</v>
      </c>
      <c r="Q591" s="303">
        <f t="shared" si="227"/>
        <v>2288850</v>
      </c>
      <c r="R591" s="487">
        <f t="shared" si="227"/>
        <v>3933600</v>
      </c>
      <c r="S591" s="457">
        <f t="shared" si="227"/>
        <v>1754447</v>
      </c>
      <c r="T591" s="409">
        <f t="shared" si="224"/>
        <v>0.4460156091112467</v>
      </c>
      <c r="U591" s="302">
        <f t="shared" si="226"/>
        <v>118.67428768099909</v>
      </c>
      <c r="V591" s="302">
        <f t="shared" si="226"/>
        <v>94.82913272266937</v>
      </c>
      <c r="W591" s="302">
        <f t="shared" si="226"/>
        <v>171.85923061799593</v>
      </c>
      <c r="X591" s="327"/>
    </row>
    <row r="592" spans="1:24" s="290" customFormat="1" ht="15">
      <c r="A592" s="290" t="s">
        <v>114</v>
      </c>
      <c r="J592" s="302" t="s">
        <v>202</v>
      </c>
      <c r="K592" s="302"/>
      <c r="L592" s="302" t="s">
        <v>115</v>
      </c>
      <c r="M592" s="303"/>
      <c r="N592" s="303"/>
      <c r="O592" s="303"/>
      <c r="P592" s="303"/>
      <c r="Q592" s="303"/>
      <c r="R592" s="487"/>
      <c r="S592" s="457"/>
      <c r="T592" s="409" t="e">
        <f t="shared" si="224"/>
        <v>#DIV/0!</v>
      </c>
      <c r="U592" s="302"/>
      <c r="V592" s="302"/>
      <c r="W592" s="302"/>
      <c r="X592" s="327"/>
    </row>
    <row r="593" spans="1:24" s="290" customFormat="1" ht="15">
      <c r="A593" s="290" t="s">
        <v>116</v>
      </c>
      <c r="J593" s="302" t="s">
        <v>202</v>
      </c>
      <c r="K593" s="302"/>
      <c r="L593" s="302" t="s">
        <v>117</v>
      </c>
      <c r="M593" s="303">
        <f>M580</f>
        <v>327753</v>
      </c>
      <c r="N593" s="303">
        <f>N580</f>
        <v>297985</v>
      </c>
      <c r="O593" s="303">
        <f>O580</f>
        <v>290700</v>
      </c>
      <c r="P593" s="303">
        <f>P580+Q609</f>
        <v>362083</v>
      </c>
      <c r="Q593" s="303">
        <f>Q580</f>
        <v>290700</v>
      </c>
      <c r="R593" s="487">
        <f>R580</f>
        <v>0</v>
      </c>
      <c r="S593" s="457">
        <f>S580</f>
        <v>0</v>
      </c>
      <c r="T593" s="409" t="e">
        <f t="shared" si="224"/>
        <v>#DIV/0!</v>
      </c>
      <c r="U593" s="302">
        <f>P593/O593*100</f>
        <v>124.55555555555556</v>
      </c>
      <c r="V593" s="302">
        <f>Q593/P593*100</f>
        <v>80.28545941123997</v>
      </c>
      <c r="W593" s="302">
        <f>R593/Q593*100</f>
        <v>0</v>
      </c>
      <c r="X593" s="327"/>
    </row>
    <row r="594" spans="1:24" s="290" customFormat="1" ht="15">
      <c r="A594" s="290" t="s">
        <v>118</v>
      </c>
      <c r="J594" s="302" t="s">
        <v>202</v>
      </c>
      <c r="K594" s="302"/>
      <c r="L594" s="302" t="s">
        <v>119</v>
      </c>
      <c r="M594" s="303"/>
      <c r="N594" s="303"/>
      <c r="O594" s="303"/>
      <c r="P594" s="303"/>
      <c r="Q594" s="303"/>
      <c r="R594" s="487"/>
      <c r="S594" s="457"/>
      <c r="T594" s="409" t="e">
        <f t="shared" si="224"/>
        <v>#DIV/0!</v>
      </c>
      <c r="U594" s="302"/>
      <c r="V594" s="302"/>
      <c r="W594" s="302"/>
      <c r="X594" s="327"/>
    </row>
    <row r="595" spans="1:24" s="290" customFormat="1" ht="15">
      <c r="A595" s="290" t="s">
        <v>120</v>
      </c>
      <c r="J595" s="302" t="s">
        <v>202</v>
      </c>
      <c r="K595" s="302"/>
      <c r="L595" s="302" t="s">
        <v>365</v>
      </c>
      <c r="M595" s="303">
        <f>M491+M458+M470+M477</f>
        <v>83294</v>
      </c>
      <c r="N595" s="303">
        <f aca="true" t="shared" si="228" ref="N595:S595">N491+N458+N470+N477+N464</f>
        <v>78512</v>
      </c>
      <c r="O595" s="303">
        <f t="shared" si="228"/>
        <v>96500</v>
      </c>
      <c r="P595" s="303">
        <f t="shared" si="228"/>
        <v>138000</v>
      </c>
      <c r="Q595" s="303">
        <f t="shared" si="228"/>
        <v>96500</v>
      </c>
      <c r="R595" s="487">
        <f t="shared" si="228"/>
        <v>220000</v>
      </c>
      <c r="S595" s="457">
        <f t="shared" si="228"/>
        <v>46987</v>
      </c>
      <c r="T595" s="409">
        <f t="shared" si="224"/>
        <v>0.21357727272727273</v>
      </c>
      <c r="U595" s="302">
        <f aca="true" t="shared" si="229" ref="U595:W597">P595/O595*100</f>
        <v>143.00518134715026</v>
      </c>
      <c r="V595" s="302">
        <f t="shared" si="229"/>
        <v>69.92753623188406</v>
      </c>
      <c r="W595" s="302">
        <f t="shared" si="229"/>
        <v>227.97927461139898</v>
      </c>
      <c r="X595" s="327"/>
    </row>
    <row r="596" spans="10:24" s="290" customFormat="1" ht="15">
      <c r="J596" s="302" t="s">
        <v>202</v>
      </c>
      <c r="K596" s="302"/>
      <c r="L596" s="302" t="s">
        <v>121</v>
      </c>
      <c r="M596" s="303">
        <f aca="true" t="shared" si="230" ref="M596:R596">M430+M437+M444</f>
        <v>214402</v>
      </c>
      <c r="N596" s="303">
        <f t="shared" si="230"/>
        <v>66379</v>
      </c>
      <c r="O596" s="303">
        <f t="shared" si="230"/>
        <v>82000</v>
      </c>
      <c r="P596" s="303">
        <f t="shared" si="230"/>
        <v>87563</v>
      </c>
      <c r="Q596" s="303">
        <f>Q430+Q437+Q444</f>
        <v>82000</v>
      </c>
      <c r="R596" s="487">
        <f t="shared" si="230"/>
        <v>152000</v>
      </c>
      <c r="S596" s="457">
        <f>S430+S437+S444</f>
        <v>65446</v>
      </c>
      <c r="T596" s="409">
        <f t="shared" si="224"/>
        <v>0.43056578947368424</v>
      </c>
      <c r="U596" s="302">
        <f t="shared" si="229"/>
        <v>106.7841463414634</v>
      </c>
      <c r="V596" s="302">
        <f t="shared" si="229"/>
        <v>93.64685997510364</v>
      </c>
      <c r="W596" s="302">
        <f t="shared" si="229"/>
        <v>185.3658536585366</v>
      </c>
      <c r="X596" s="327"/>
    </row>
    <row r="597" spans="10:24" s="290" customFormat="1" ht="15">
      <c r="J597" s="302" t="s">
        <v>202</v>
      </c>
      <c r="K597" s="302"/>
      <c r="L597" s="302" t="s">
        <v>122</v>
      </c>
      <c r="M597" s="303">
        <f aca="true" t="shared" si="231" ref="M597:R597">M511+M517+M524+M531+M540+M549</f>
        <v>615981</v>
      </c>
      <c r="N597" s="303">
        <f t="shared" si="231"/>
        <v>874853</v>
      </c>
      <c r="O597" s="303">
        <f t="shared" si="231"/>
        <v>954460</v>
      </c>
      <c r="P597" s="303">
        <f t="shared" si="231"/>
        <v>928000</v>
      </c>
      <c r="Q597" s="303">
        <f>Q511+Q517+Q524+Q531+Q540+Q549</f>
        <v>954460</v>
      </c>
      <c r="R597" s="487">
        <f t="shared" si="231"/>
        <v>1055000</v>
      </c>
      <c r="S597" s="457">
        <f>S511+S517+S524+S531+S540+S549</f>
        <v>228836</v>
      </c>
      <c r="T597" s="409">
        <f t="shared" si="224"/>
        <v>0.21690616113744077</v>
      </c>
      <c r="U597" s="302">
        <f t="shared" si="229"/>
        <v>97.22775181778178</v>
      </c>
      <c r="V597" s="302">
        <f t="shared" si="229"/>
        <v>102.85129310344827</v>
      </c>
      <c r="W597" s="302">
        <f t="shared" si="229"/>
        <v>110.53370492215493</v>
      </c>
      <c r="X597" s="327"/>
    </row>
    <row r="598" spans="13:20" ht="15">
      <c r="M598" s="15">
        <f>SUM(M588:M597)</f>
        <v>5001260</v>
      </c>
      <c r="N598" s="15">
        <f aca="true" t="shared" si="232" ref="N598:T598">SUM(N587:N597)</f>
        <v>5917243</v>
      </c>
      <c r="O598" s="15">
        <f t="shared" si="232"/>
        <v>5504110</v>
      </c>
      <c r="P598" s="63">
        <f t="shared" si="232"/>
        <v>6907382</v>
      </c>
      <c r="Q598" s="21">
        <f t="shared" si="232"/>
        <v>5718910</v>
      </c>
      <c r="R598" s="262">
        <f t="shared" si="232"/>
        <v>8458100</v>
      </c>
      <c r="S598" s="484">
        <f t="shared" si="232"/>
        <v>3390009.3</v>
      </c>
      <c r="T598" s="356" t="e">
        <f t="shared" si="232"/>
        <v>#DIV/0!</v>
      </c>
    </row>
    <row r="599" spans="13:19" ht="14.25">
      <c r="M599" s="15"/>
      <c r="N599" s="15"/>
      <c r="O599" s="15"/>
      <c r="P599" s="176"/>
      <c r="Q599" s="21"/>
      <c r="R599" s="262"/>
      <c r="S599" s="458"/>
    </row>
    <row r="600" spans="12:21" ht="12.75">
      <c r="L600" s="504" t="s">
        <v>461</v>
      </c>
      <c r="M600" s="15"/>
      <c r="N600" s="15"/>
      <c r="O600" s="15"/>
      <c r="P600" s="176"/>
      <c r="Q600" s="21"/>
      <c r="R600" s="262"/>
      <c r="S600" s="21"/>
      <c r="T600" s="364"/>
      <c r="U600" s="364"/>
    </row>
    <row r="601" spans="12:21" ht="12.75">
      <c r="L601" s="504"/>
      <c r="M601" s="15"/>
      <c r="N601" s="15"/>
      <c r="O601" s="15"/>
      <c r="P601" s="176"/>
      <c r="Q601" s="21"/>
      <c r="R601" s="262"/>
      <c r="S601" s="21"/>
      <c r="T601" s="364"/>
      <c r="U601" s="364"/>
    </row>
    <row r="602" spans="1:21" ht="12.75">
      <c r="A602" s="460" t="s">
        <v>705</v>
      </c>
      <c r="M602" s="15"/>
      <c r="S602" s="20"/>
      <c r="T602" s="364"/>
      <c r="U602" s="364"/>
    </row>
    <row r="603" spans="1:21" ht="12.75">
      <c r="A603" s="241"/>
      <c r="B603" s="86"/>
      <c r="C603" s="86"/>
      <c r="D603" s="86"/>
      <c r="E603" s="86"/>
      <c r="F603" s="86"/>
      <c r="G603" s="86"/>
      <c r="H603" s="86"/>
      <c r="I603" s="86"/>
      <c r="K603" s="126"/>
      <c r="M603" s="505"/>
      <c r="N603" s="86"/>
      <c r="O603" s="86"/>
      <c r="P603" s="506"/>
      <c r="Q603" s="86"/>
      <c r="R603" s="86"/>
      <c r="S603" s="507"/>
      <c r="T603" s="507"/>
      <c r="U603" s="365"/>
    </row>
    <row r="604" spans="1:20" ht="11.25">
      <c r="A604" s="515" t="s">
        <v>697</v>
      </c>
      <c r="B604" s="515"/>
      <c r="C604" s="515"/>
      <c r="D604" s="515"/>
      <c r="E604" s="515"/>
      <c r="F604" s="515"/>
      <c r="G604" s="515"/>
      <c r="H604" s="515"/>
      <c r="I604" s="515"/>
      <c r="J604" s="515"/>
      <c r="K604" s="515"/>
      <c r="L604" s="515"/>
      <c r="M604" s="515"/>
      <c r="N604" s="515"/>
      <c r="O604" s="515"/>
      <c r="P604" s="515"/>
      <c r="Q604" s="515"/>
      <c r="R604" s="515"/>
      <c r="S604" s="515"/>
      <c r="T604" s="515"/>
    </row>
    <row r="605" spans="1:20" ht="11.25">
      <c r="A605" s="514" t="s">
        <v>698</v>
      </c>
      <c r="B605" s="515"/>
      <c r="C605" s="515"/>
      <c r="D605" s="515"/>
      <c r="E605" s="515"/>
      <c r="F605" s="515"/>
      <c r="G605" s="515"/>
      <c r="H605" s="515"/>
      <c r="I605" s="515"/>
      <c r="J605" s="515"/>
      <c r="K605" s="515"/>
      <c r="L605" s="515"/>
      <c r="M605" s="515"/>
      <c r="N605" s="515"/>
      <c r="O605" s="515"/>
      <c r="P605" s="515"/>
      <c r="Q605" s="515"/>
      <c r="R605" s="515"/>
      <c r="S605" s="515"/>
      <c r="T605" s="515"/>
    </row>
    <row r="606" spans="1:20" ht="11.25">
      <c r="A606" s="514" t="s">
        <v>699</v>
      </c>
      <c r="B606" s="515"/>
      <c r="C606" s="515"/>
      <c r="D606" s="515"/>
      <c r="E606" s="515"/>
      <c r="F606" s="515"/>
      <c r="G606" s="515"/>
      <c r="H606" s="515"/>
      <c r="I606" s="515"/>
      <c r="J606" s="515"/>
      <c r="K606" s="515"/>
      <c r="L606" s="515"/>
      <c r="M606" s="515"/>
      <c r="N606" s="515"/>
      <c r="O606" s="515"/>
      <c r="P606" s="515"/>
      <c r="Q606" s="515"/>
      <c r="R606" s="515"/>
      <c r="S606" s="515"/>
      <c r="T606" s="515"/>
    </row>
    <row r="607" spans="1:20" ht="12.7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508"/>
      <c r="N607" s="45"/>
      <c r="O607" s="45"/>
      <c r="P607" s="509"/>
      <c r="Q607" s="45"/>
      <c r="R607" s="45"/>
      <c r="S607" s="45"/>
      <c r="T607" s="45"/>
    </row>
    <row r="608" spans="1:20" ht="12.75">
      <c r="A608" s="45" t="s">
        <v>706</v>
      </c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508"/>
      <c r="N608" s="45"/>
      <c r="O608" s="45"/>
      <c r="P608" s="509"/>
      <c r="Q608" s="45"/>
      <c r="R608" s="45"/>
      <c r="S608" s="45"/>
      <c r="T608" s="45"/>
    </row>
    <row r="609" spans="1:20" ht="12.75">
      <c r="A609" s="45" t="s">
        <v>700</v>
      </c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508"/>
      <c r="N609" s="45"/>
      <c r="O609" s="45"/>
      <c r="P609" s="509"/>
      <c r="Q609" s="45"/>
      <c r="R609" s="45"/>
      <c r="S609" s="45"/>
      <c r="T609" s="45"/>
    </row>
    <row r="610" spans="1:20" ht="12.75">
      <c r="A610" s="516" t="s">
        <v>704</v>
      </c>
      <c r="B610" s="516"/>
      <c r="C610" s="516"/>
      <c r="D610" s="516"/>
      <c r="E610" s="516"/>
      <c r="F610" s="516"/>
      <c r="G610" s="516"/>
      <c r="H610" s="516"/>
      <c r="I610" s="516"/>
      <c r="J610" s="45"/>
      <c r="K610" s="45"/>
      <c r="L610" s="45"/>
      <c r="M610" s="508"/>
      <c r="N610" s="45"/>
      <c r="O610" s="45"/>
      <c r="P610" s="509"/>
      <c r="Q610" s="45"/>
      <c r="R610" s="45"/>
      <c r="S610" s="510"/>
      <c r="T610" s="510"/>
    </row>
    <row r="611" ht="14.25">
      <c r="M611" s="15"/>
    </row>
    <row r="612" ht="14.25">
      <c r="M612" s="15"/>
    </row>
    <row r="613" ht="14.25">
      <c r="M613" s="15"/>
    </row>
    <row r="614" ht="14.25">
      <c r="M614" s="15"/>
    </row>
    <row r="615" ht="14.25">
      <c r="M615" s="15"/>
    </row>
    <row r="616" ht="14.25">
      <c r="M616" s="15"/>
    </row>
    <row r="617" ht="14.25">
      <c r="M617" s="15"/>
    </row>
    <row r="618" ht="14.25">
      <c r="M618" s="15"/>
    </row>
    <row r="619" ht="14.25">
      <c r="M619" s="15"/>
    </row>
    <row r="620" ht="14.25">
      <c r="M620" s="15"/>
    </row>
    <row r="621" ht="14.25">
      <c r="M621" s="15"/>
    </row>
    <row r="622" ht="14.25">
      <c r="M622" s="15"/>
    </row>
    <row r="623" ht="14.25">
      <c r="M623" s="15"/>
    </row>
    <row r="624" ht="14.25">
      <c r="M624" s="15"/>
    </row>
    <row r="625" ht="14.25">
      <c r="M625" s="15"/>
    </row>
    <row r="626" ht="14.25">
      <c r="M626" s="15"/>
    </row>
    <row r="627" ht="14.25">
      <c r="M627" s="15"/>
    </row>
    <row r="628" ht="14.25">
      <c r="M628" s="15"/>
    </row>
    <row r="629" ht="14.25">
      <c r="M629" s="15"/>
    </row>
    <row r="630" ht="14.25">
      <c r="M630" s="15"/>
    </row>
    <row r="631" ht="14.25">
      <c r="M631" s="15"/>
    </row>
    <row r="632" ht="14.25">
      <c r="M632" s="15"/>
    </row>
    <row r="633" ht="14.25">
      <c r="M633" s="15"/>
    </row>
    <row r="634" ht="14.25">
      <c r="M634" s="15"/>
    </row>
    <row r="635" ht="14.25">
      <c r="M635" s="15"/>
    </row>
    <row r="636" ht="14.25">
      <c r="M636" s="15"/>
    </row>
    <row r="637" ht="14.25">
      <c r="M637" s="15"/>
    </row>
    <row r="638" ht="14.25">
      <c r="M638" s="15"/>
    </row>
    <row r="639" ht="14.25">
      <c r="M639" s="15"/>
    </row>
    <row r="640" ht="14.25">
      <c r="M640" s="15"/>
    </row>
    <row r="641" ht="14.25">
      <c r="M641" s="15"/>
    </row>
    <row r="642" ht="14.25">
      <c r="M642" s="15"/>
    </row>
    <row r="643" ht="14.25">
      <c r="M643" s="15"/>
    </row>
    <row r="644" ht="14.25">
      <c r="M644" s="15"/>
    </row>
    <row r="645" ht="14.25">
      <c r="M645" s="15"/>
    </row>
    <row r="646" ht="14.25">
      <c r="M646" s="15"/>
    </row>
    <row r="647" ht="14.25">
      <c r="M647" s="15"/>
    </row>
    <row r="648" ht="14.25">
      <c r="M648" s="15"/>
    </row>
    <row r="649" ht="14.25">
      <c r="M649" s="15"/>
    </row>
    <row r="650" ht="14.25">
      <c r="M650" s="15"/>
    </row>
    <row r="651" ht="14.25">
      <c r="M651" s="15"/>
    </row>
    <row r="652" ht="14.25">
      <c r="M652" s="15"/>
    </row>
    <row r="653" ht="14.25">
      <c r="M653" s="15"/>
    </row>
    <row r="654" ht="14.25">
      <c r="M654" s="15"/>
    </row>
    <row r="655" ht="14.25">
      <c r="M655" s="15"/>
    </row>
    <row r="656" ht="14.25">
      <c r="M656" s="15"/>
    </row>
    <row r="657" ht="14.25">
      <c r="M657" s="15"/>
    </row>
    <row r="658" ht="14.25">
      <c r="M658" s="15"/>
    </row>
    <row r="659" ht="14.25">
      <c r="M659" s="15"/>
    </row>
    <row r="660" ht="14.25">
      <c r="M660" s="15"/>
    </row>
    <row r="661" ht="14.25">
      <c r="M661" s="15"/>
    </row>
    <row r="662" ht="14.25">
      <c r="M662" s="15"/>
    </row>
    <row r="663" ht="14.25">
      <c r="M663" s="15"/>
    </row>
    <row r="664" ht="14.25">
      <c r="M664" s="15"/>
    </row>
    <row r="665" ht="14.25">
      <c r="M665" s="15"/>
    </row>
    <row r="666" ht="14.25">
      <c r="M666" s="15"/>
    </row>
    <row r="667" ht="14.25">
      <c r="M667" s="15"/>
    </row>
    <row r="668" ht="14.25">
      <c r="M668" s="15"/>
    </row>
    <row r="669" ht="14.25">
      <c r="M669" s="15"/>
    </row>
    <row r="670" ht="14.25">
      <c r="M670" s="15"/>
    </row>
    <row r="671" ht="14.25">
      <c r="M671" s="15"/>
    </row>
    <row r="672" ht="14.25">
      <c r="M672" s="15"/>
    </row>
    <row r="673" ht="14.25">
      <c r="M673" s="15"/>
    </row>
    <row r="674" ht="14.25">
      <c r="M674" s="15"/>
    </row>
    <row r="675" ht="14.25">
      <c r="M675" s="15"/>
    </row>
    <row r="676" ht="14.25">
      <c r="M676" s="15"/>
    </row>
    <row r="677" ht="14.25">
      <c r="M677" s="15"/>
    </row>
    <row r="678" ht="14.25">
      <c r="M678" s="15"/>
    </row>
    <row r="679" ht="14.25">
      <c r="M679" s="15"/>
    </row>
    <row r="680" ht="14.25">
      <c r="M680" s="15"/>
    </row>
    <row r="681" ht="14.25">
      <c r="M681" s="15"/>
    </row>
    <row r="682" ht="14.25">
      <c r="M682" s="15"/>
    </row>
    <row r="683" ht="14.25">
      <c r="M683" s="15"/>
    </row>
    <row r="684" ht="14.25">
      <c r="M684" s="15"/>
    </row>
    <row r="685" ht="14.25">
      <c r="M685" s="15"/>
    </row>
    <row r="686" ht="14.25">
      <c r="M686" s="15"/>
    </row>
    <row r="687" ht="14.25">
      <c r="M687" s="15"/>
    </row>
    <row r="688" ht="14.25">
      <c r="M688" s="15"/>
    </row>
    <row r="689" ht="14.25">
      <c r="M689" s="15"/>
    </row>
    <row r="690" ht="14.25">
      <c r="M690" s="15"/>
    </row>
    <row r="691" ht="14.25">
      <c r="M691" s="15"/>
    </row>
    <row r="692" ht="14.25">
      <c r="M692" s="15"/>
    </row>
    <row r="693" ht="14.25">
      <c r="M693" s="15"/>
    </row>
    <row r="694" ht="14.25">
      <c r="M694" s="15"/>
    </row>
    <row r="695" ht="14.25">
      <c r="M695" s="15"/>
    </row>
    <row r="696" ht="14.25">
      <c r="M696" s="15"/>
    </row>
    <row r="697" ht="14.25">
      <c r="M697" s="15"/>
    </row>
    <row r="698" ht="14.25">
      <c r="M698" s="15"/>
    </row>
    <row r="699" ht="14.25">
      <c r="M699" s="15"/>
    </row>
    <row r="700" ht="14.25">
      <c r="M700" s="15"/>
    </row>
    <row r="701" ht="14.25">
      <c r="M701" s="15"/>
    </row>
    <row r="702" ht="14.25">
      <c r="M702" s="15"/>
    </row>
    <row r="703" ht="14.25">
      <c r="M703" s="15"/>
    </row>
    <row r="704" ht="14.25">
      <c r="M704" s="15"/>
    </row>
    <row r="705" ht="14.25">
      <c r="M705" s="15"/>
    </row>
    <row r="706" ht="14.25">
      <c r="M706" s="15"/>
    </row>
    <row r="707" ht="14.25">
      <c r="M707" s="15"/>
    </row>
    <row r="708" ht="14.25">
      <c r="M708" s="15"/>
    </row>
    <row r="709" ht="14.25">
      <c r="M709" s="15"/>
    </row>
    <row r="710" ht="14.25">
      <c r="M710" s="15"/>
    </row>
    <row r="711" ht="14.25">
      <c r="M711" s="15"/>
    </row>
    <row r="712" ht="14.25">
      <c r="M712" s="15"/>
    </row>
    <row r="713" ht="14.25">
      <c r="M713" s="15"/>
    </row>
    <row r="714" ht="14.25">
      <c r="M714" s="15"/>
    </row>
    <row r="715" ht="14.25">
      <c r="M715" s="15"/>
    </row>
    <row r="716" ht="14.25">
      <c r="M716" s="15"/>
    </row>
    <row r="717" ht="14.25">
      <c r="M717" s="15"/>
    </row>
    <row r="718" ht="14.25">
      <c r="M718" s="15"/>
    </row>
    <row r="719" ht="14.25">
      <c r="M719" s="15"/>
    </row>
    <row r="720" ht="14.25">
      <c r="M720" s="15"/>
    </row>
    <row r="721" ht="14.25">
      <c r="M721" s="15"/>
    </row>
    <row r="722" ht="14.25">
      <c r="M722" s="15"/>
    </row>
    <row r="723" ht="14.25">
      <c r="M723" s="15"/>
    </row>
    <row r="724" ht="14.25">
      <c r="M724" s="15"/>
    </row>
    <row r="725" ht="14.25">
      <c r="M725" s="15"/>
    </row>
    <row r="726" ht="14.25">
      <c r="M726" s="15"/>
    </row>
    <row r="727" ht="14.25">
      <c r="M727" s="15"/>
    </row>
    <row r="728" ht="14.25">
      <c r="M728" s="15"/>
    </row>
    <row r="729" ht="14.25">
      <c r="M729" s="15"/>
    </row>
    <row r="730" ht="14.25">
      <c r="M730" s="15"/>
    </row>
    <row r="731" ht="14.25">
      <c r="M731" s="15"/>
    </row>
    <row r="732" ht="14.25">
      <c r="M732" s="15"/>
    </row>
    <row r="733" ht="14.25">
      <c r="M733" s="15"/>
    </row>
    <row r="734" ht="14.25">
      <c r="M734" s="15"/>
    </row>
    <row r="735" ht="14.25">
      <c r="M735" s="15"/>
    </row>
    <row r="736" ht="14.25">
      <c r="M736" s="15"/>
    </row>
    <row r="737" ht="14.25">
      <c r="M737" s="15"/>
    </row>
    <row r="738" ht="14.25">
      <c r="M738" s="15"/>
    </row>
    <row r="739" ht="14.25">
      <c r="M739" s="15"/>
    </row>
    <row r="740" ht="14.25">
      <c r="M740" s="15"/>
    </row>
    <row r="741" ht="14.25">
      <c r="M741" s="15"/>
    </row>
    <row r="742" ht="14.25">
      <c r="M742" s="15"/>
    </row>
    <row r="743" ht="14.25">
      <c r="M743" s="15"/>
    </row>
    <row r="744" ht="14.25">
      <c r="M744" s="15"/>
    </row>
    <row r="745" ht="14.25">
      <c r="M745" s="15"/>
    </row>
    <row r="746" ht="14.25">
      <c r="M746" s="15"/>
    </row>
    <row r="747" ht="14.25">
      <c r="M747" s="15"/>
    </row>
    <row r="748" ht="14.25">
      <c r="M748" s="15"/>
    </row>
    <row r="749" ht="14.25">
      <c r="M749" s="15"/>
    </row>
    <row r="750" ht="14.25">
      <c r="M750" s="15"/>
    </row>
    <row r="751" ht="14.25">
      <c r="M751" s="15"/>
    </row>
    <row r="752" ht="14.25">
      <c r="M752" s="15"/>
    </row>
    <row r="753" ht="14.25">
      <c r="M753" s="15"/>
    </row>
    <row r="754" ht="14.25">
      <c r="M754" s="15"/>
    </row>
    <row r="755" ht="14.25">
      <c r="M755" s="15"/>
    </row>
    <row r="756" ht="14.25">
      <c r="M756" s="15"/>
    </row>
    <row r="757" ht="14.25">
      <c r="M757" s="15"/>
    </row>
    <row r="758" ht="14.25">
      <c r="M758" s="15"/>
    </row>
    <row r="759" ht="14.25">
      <c r="M759" s="15"/>
    </row>
    <row r="760" ht="14.25">
      <c r="M760" s="15"/>
    </row>
    <row r="761" ht="14.25">
      <c r="M761" s="15"/>
    </row>
    <row r="762" ht="14.25">
      <c r="M762" s="15"/>
    </row>
    <row r="763" ht="14.25">
      <c r="M763" s="15"/>
    </row>
    <row r="764" ht="14.25">
      <c r="M764" s="15"/>
    </row>
    <row r="765" ht="14.25">
      <c r="M765" s="15"/>
    </row>
    <row r="766" ht="14.25">
      <c r="M766" s="15"/>
    </row>
    <row r="767" ht="14.25">
      <c r="M767" s="15"/>
    </row>
    <row r="768" ht="14.25">
      <c r="M768" s="15"/>
    </row>
    <row r="769" ht="14.25">
      <c r="M769" s="15"/>
    </row>
    <row r="770" ht="14.25">
      <c r="M770" s="15"/>
    </row>
    <row r="771" ht="14.25">
      <c r="M771" s="15"/>
    </row>
    <row r="772" ht="14.25">
      <c r="M772" s="15"/>
    </row>
    <row r="773" ht="14.25">
      <c r="M773" s="15"/>
    </row>
    <row r="774" ht="14.25">
      <c r="M774" s="15"/>
    </row>
    <row r="775" ht="14.25">
      <c r="M775" s="15"/>
    </row>
    <row r="776" ht="14.25">
      <c r="M776" s="15"/>
    </row>
    <row r="777" ht="14.25">
      <c r="M777" s="15"/>
    </row>
    <row r="778" ht="14.25">
      <c r="M778" s="15"/>
    </row>
    <row r="779" ht="14.25">
      <c r="M779" s="15"/>
    </row>
    <row r="780" ht="14.25">
      <c r="M780" s="15"/>
    </row>
    <row r="781" ht="14.25">
      <c r="M781" s="15"/>
    </row>
    <row r="782" ht="14.25">
      <c r="M782" s="15"/>
    </row>
    <row r="783" ht="14.25">
      <c r="M783" s="15"/>
    </row>
    <row r="784" ht="14.25">
      <c r="M784" s="15"/>
    </row>
    <row r="785" ht="14.25">
      <c r="M785" s="15"/>
    </row>
    <row r="786" ht="14.25">
      <c r="M786" s="15"/>
    </row>
    <row r="787" ht="14.25">
      <c r="M787" s="15"/>
    </row>
    <row r="788" ht="14.25">
      <c r="M788" s="15"/>
    </row>
    <row r="789" ht="14.25">
      <c r="M789" s="15"/>
    </row>
    <row r="790" ht="14.25">
      <c r="M790" s="15"/>
    </row>
    <row r="791" ht="14.25">
      <c r="M791" s="15"/>
    </row>
    <row r="792" ht="14.25">
      <c r="M792" s="15"/>
    </row>
    <row r="793" ht="14.25">
      <c r="M793" s="15"/>
    </row>
    <row r="794" ht="14.25">
      <c r="M794" s="15"/>
    </row>
    <row r="795" ht="14.25">
      <c r="M795" s="15"/>
    </row>
    <row r="796" ht="14.25">
      <c r="M796" s="15"/>
    </row>
    <row r="797" ht="14.25">
      <c r="M797" s="15"/>
    </row>
    <row r="798" ht="14.25">
      <c r="M798" s="15"/>
    </row>
    <row r="799" ht="14.25">
      <c r="M799" s="15"/>
    </row>
    <row r="800" ht="14.25">
      <c r="M800" s="15"/>
    </row>
    <row r="801" ht="14.25">
      <c r="M801" s="15"/>
    </row>
    <row r="802" ht="14.25">
      <c r="M802" s="15"/>
    </row>
    <row r="803" ht="14.25">
      <c r="M803" s="15"/>
    </row>
    <row r="804" ht="14.25">
      <c r="M804" s="15"/>
    </row>
    <row r="805" ht="14.25">
      <c r="M805" s="15"/>
    </row>
    <row r="806" ht="14.25">
      <c r="M806" s="15"/>
    </row>
    <row r="807" ht="14.25">
      <c r="M807" s="15"/>
    </row>
    <row r="808" ht="14.25">
      <c r="M808" s="15"/>
    </row>
    <row r="809" ht="14.25">
      <c r="M809" s="15"/>
    </row>
    <row r="810" ht="14.25">
      <c r="M810" s="15"/>
    </row>
    <row r="811" ht="14.25">
      <c r="M811" s="15"/>
    </row>
    <row r="812" ht="14.25">
      <c r="M812" s="15"/>
    </row>
    <row r="813" ht="14.25">
      <c r="M813" s="15"/>
    </row>
    <row r="814" ht="14.25">
      <c r="M814" s="15"/>
    </row>
    <row r="815" ht="14.25">
      <c r="M815" s="15"/>
    </row>
    <row r="816" ht="14.25">
      <c r="M816" s="15"/>
    </row>
    <row r="817" ht="14.25">
      <c r="M817" s="15"/>
    </row>
    <row r="818" ht="14.25">
      <c r="M818" s="15"/>
    </row>
    <row r="819" ht="14.25">
      <c r="M819" s="15"/>
    </row>
    <row r="820" ht="14.25">
      <c r="M820" s="15"/>
    </row>
    <row r="821" ht="14.25">
      <c r="M821" s="15"/>
    </row>
    <row r="822" ht="14.25">
      <c r="M822" s="15"/>
    </row>
    <row r="823" ht="14.25">
      <c r="M823" s="15"/>
    </row>
    <row r="824" ht="14.25">
      <c r="M824" s="15"/>
    </row>
    <row r="825" ht="14.25">
      <c r="M825" s="15"/>
    </row>
    <row r="826" ht="14.25">
      <c r="M826" s="15"/>
    </row>
    <row r="827" ht="14.25">
      <c r="M827" s="15"/>
    </row>
    <row r="828" ht="14.25">
      <c r="M828" s="15"/>
    </row>
    <row r="829" ht="14.25">
      <c r="M829" s="15"/>
    </row>
    <row r="830" ht="14.25">
      <c r="M830" s="15"/>
    </row>
    <row r="831" ht="14.25">
      <c r="M831" s="15"/>
    </row>
    <row r="832" ht="14.25">
      <c r="M832" s="15"/>
    </row>
    <row r="833" ht="14.25">
      <c r="M833" s="15"/>
    </row>
    <row r="834" ht="14.25">
      <c r="M834" s="15"/>
    </row>
    <row r="835" ht="14.25">
      <c r="M835" s="15"/>
    </row>
    <row r="836" ht="14.25">
      <c r="M836" s="15"/>
    </row>
    <row r="837" ht="14.25">
      <c r="M837" s="15"/>
    </row>
    <row r="838" ht="14.25">
      <c r="M838" s="15"/>
    </row>
    <row r="839" ht="14.25">
      <c r="M839" s="15"/>
    </row>
    <row r="840" ht="14.25">
      <c r="M840" s="15"/>
    </row>
    <row r="841" ht="14.25">
      <c r="M841" s="15"/>
    </row>
    <row r="842" ht="14.25">
      <c r="M842" s="15"/>
    </row>
    <row r="843" ht="14.25">
      <c r="M843" s="15"/>
    </row>
    <row r="844" ht="14.25">
      <c r="M844" s="15"/>
    </row>
    <row r="845" ht="14.25">
      <c r="M845" s="15"/>
    </row>
    <row r="846" ht="14.25">
      <c r="M846" s="15"/>
    </row>
    <row r="847" ht="14.25">
      <c r="M847" s="15"/>
    </row>
    <row r="848" ht="14.25">
      <c r="M848" s="15"/>
    </row>
    <row r="849" ht="14.25">
      <c r="M849" s="15"/>
    </row>
    <row r="850" ht="14.25">
      <c r="M850" s="15"/>
    </row>
    <row r="851" ht="14.25">
      <c r="M851" s="15"/>
    </row>
    <row r="852" ht="14.25">
      <c r="M852" s="15"/>
    </row>
    <row r="853" ht="14.25">
      <c r="M853" s="15"/>
    </row>
    <row r="854" ht="14.25">
      <c r="M854" s="15"/>
    </row>
    <row r="855" ht="14.25">
      <c r="M855" s="15"/>
    </row>
    <row r="856" ht="14.25">
      <c r="M856" s="15"/>
    </row>
    <row r="857" ht="14.25">
      <c r="M857" s="15"/>
    </row>
    <row r="858" ht="14.25">
      <c r="M858" s="15"/>
    </row>
    <row r="859" ht="14.25">
      <c r="M859" s="15"/>
    </row>
    <row r="860" ht="14.25">
      <c r="M860" s="15"/>
    </row>
    <row r="861" ht="14.25">
      <c r="M861" s="15"/>
    </row>
    <row r="862" ht="14.25">
      <c r="M862" s="15"/>
    </row>
    <row r="863" ht="14.25">
      <c r="M863" s="15"/>
    </row>
    <row r="864" ht="14.25">
      <c r="M864" s="15"/>
    </row>
    <row r="865" ht="14.25">
      <c r="M865" s="15"/>
    </row>
    <row r="866" ht="14.25">
      <c r="M866" s="15"/>
    </row>
    <row r="867" ht="14.25">
      <c r="M867" s="15"/>
    </row>
    <row r="868" ht="14.25">
      <c r="M868" s="15"/>
    </row>
    <row r="869" ht="14.25">
      <c r="M869" s="15"/>
    </row>
    <row r="870" ht="14.25">
      <c r="M870" s="15"/>
    </row>
    <row r="871" ht="14.25">
      <c r="M871" s="15"/>
    </row>
    <row r="872" ht="14.25">
      <c r="M872" s="15"/>
    </row>
    <row r="873" ht="14.25">
      <c r="M873" s="15"/>
    </row>
    <row r="874" ht="14.25">
      <c r="M874" s="15"/>
    </row>
    <row r="875" ht="14.25">
      <c r="M875" s="15"/>
    </row>
    <row r="876" ht="14.25">
      <c r="M876" s="15"/>
    </row>
    <row r="877" ht="14.25">
      <c r="M877" s="15"/>
    </row>
    <row r="878" ht="14.25">
      <c r="M878" s="15"/>
    </row>
    <row r="879" ht="14.25">
      <c r="M879" s="15"/>
    </row>
    <row r="880" ht="14.25">
      <c r="M880" s="15"/>
    </row>
    <row r="881" ht="14.25">
      <c r="M881" s="15"/>
    </row>
    <row r="882" ht="14.25">
      <c r="M882" s="15"/>
    </row>
    <row r="883" ht="14.25">
      <c r="M883" s="15"/>
    </row>
    <row r="884" ht="14.25">
      <c r="M884" s="15"/>
    </row>
    <row r="885" ht="14.25">
      <c r="M885" s="15"/>
    </row>
    <row r="886" ht="14.25">
      <c r="M886" s="15"/>
    </row>
    <row r="887" ht="14.25">
      <c r="M887" s="15"/>
    </row>
    <row r="888" ht="14.25">
      <c r="M888" s="15"/>
    </row>
    <row r="889" ht="14.25">
      <c r="M889" s="15"/>
    </row>
    <row r="890" ht="14.25">
      <c r="M890" s="15"/>
    </row>
    <row r="891" ht="14.25">
      <c r="M891" s="15"/>
    </row>
    <row r="892" ht="14.25">
      <c r="M892" s="15"/>
    </row>
    <row r="893" ht="14.25">
      <c r="M893" s="15"/>
    </row>
    <row r="894" ht="14.25">
      <c r="M894" s="15"/>
    </row>
    <row r="895" ht="14.25">
      <c r="M895" s="15"/>
    </row>
    <row r="896" ht="14.25">
      <c r="M896" s="15"/>
    </row>
    <row r="897" ht="14.25">
      <c r="M897" s="15"/>
    </row>
    <row r="898" ht="14.25">
      <c r="M898" s="15"/>
    </row>
    <row r="899" ht="14.25">
      <c r="M899" s="15"/>
    </row>
    <row r="900" ht="14.25">
      <c r="M900" s="15"/>
    </row>
    <row r="901" ht="14.25">
      <c r="M901" s="15"/>
    </row>
    <row r="902" ht="14.25">
      <c r="M902" s="15"/>
    </row>
    <row r="903" ht="14.25">
      <c r="M903" s="15"/>
    </row>
    <row r="904" ht="14.25">
      <c r="M904" s="15"/>
    </row>
    <row r="905" ht="14.25">
      <c r="M905" s="15"/>
    </row>
    <row r="906" ht="14.25">
      <c r="M906" s="15"/>
    </row>
    <row r="907" ht="14.25">
      <c r="M907" s="15"/>
    </row>
    <row r="908" ht="14.25">
      <c r="M908" s="15"/>
    </row>
    <row r="909" ht="14.25">
      <c r="M909" s="15"/>
    </row>
    <row r="910" ht="14.25">
      <c r="M910" s="15"/>
    </row>
    <row r="911" ht="14.25">
      <c r="M911" s="15"/>
    </row>
    <row r="912" ht="14.25">
      <c r="M912" s="15"/>
    </row>
    <row r="913" ht="14.25">
      <c r="M913" s="15"/>
    </row>
    <row r="914" ht="14.25">
      <c r="M914" s="15"/>
    </row>
    <row r="915" ht="14.25">
      <c r="M915" s="15"/>
    </row>
    <row r="916" ht="14.25">
      <c r="M916" s="15"/>
    </row>
    <row r="917" ht="14.25">
      <c r="M917" s="15"/>
    </row>
    <row r="918" ht="14.25">
      <c r="M918" s="15"/>
    </row>
    <row r="919" ht="14.25">
      <c r="M919" s="15"/>
    </row>
    <row r="920" ht="14.25">
      <c r="M920" s="15"/>
    </row>
    <row r="921" ht="14.25">
      <c r="M921" s="15"/>
    </row>
    <row r="922" ht="14.25">
      <c r="M922" s="15"/>
    </row>
    <row r="923" ht="14.25">
      <c r="M923" s="15"/>
    </row>
    <row r="924" ht="14.25">
      <c r="M924" s="15"/>
    </row>
    <row r="925" ht="14.25">
      <c r="M925" s="15"/>
    </row>
    <row r="926" ht="14.25">
      <c r="M926" s="15"/>
    </row>
    <row r="927" ht="14.25">
      <c r="M927" s="15"/>
    </row>
    <row r="928" ht="14.25">
      <c r="M928" s="15"/>
    </row>
    <row r="929" ht="14.25">
      <c r="M929" s="15"/>
    </row>
    <row r="930" ht="14.25">
      <c r="M930" s="15"/>
    </row>
    <row r="931" ht="14.25">
      <c r="M931" s="15"/>
    </row>
    <row r="932" ht="14.25">
      <c r="M932" s="15"/>
    </row>
    <row r="933" ht="14.25">
      <c r="M933" s="15"/>
    </row>
    <row r="934" ht="14.25">
      <c r="M934" s="15"/>
    </row>
    <row r="935" ht="14.25">
      <c r="M935" s="15"/>
    </row>
    <row r="936" ht="14.25">
      <c r="M936" s="15"/>
    </row>
    <row r="937" ht="14.25">
      <c r="M937" s="15"/>
    </row>
    <row r="938" ht="14.25">
      <c r="M938" s="15"/>
    </row>
    <row r="939" ht="14.25">
      <c r="M939" s="15"/>
    </row>
    <row r="940" ht="14.25">
      <c r="M940" s="15"/>
    </row>
    <row r="941" ht="14.25">
      <c r="M941" s="15"/>
    </row>
    <row r="942" ht="14.25">
      <c r="M942" s="15"/>
    </row>
    <row r="943" ht="14.25">
      <c r="M943" s="15"/>
    </row>
    <row r="944" ht="14.25">
      <c r="M944" s="15"/>
    </row>
    <row r="945" ht="14.25">
      <c r="M945" s="15"/>
    </row>
    <row r="946" ht="14.25">
      <c r="M946" s="15"/>
    </row>
    <row r="947" ht="14.25">
      <c r="M947" s="15"/>
    </row>
    <row r="948" ht="14.25">
      <c r="M948" s="15"/>
    </row>
    <row r="949" ht="14.25">
      <c r="M949" s="15"/>
    </row>
    <row r="950" ht="14.25">
      <c r="M950" s="15"/>
    </row>
    <row r="951" ht="14.25">
      <c r="M951" s="15"/>
    </row>
    <row r="952" ht="14.25">
      <c r="M952" s="15"/>
    </row>
    <row r="953" ht="14.25">
      <c r="M953" s="15"/>
    </row>
    <row r="954" ht="14.25">
      <c r="M954" s="15"/>
    </row>
    <row r="955" ht="14.25">
      <c r="M955" s="15"/>
    </row>
    <row r="956" ht="14.25">
      <c r="M956" s="15"/>
    </row>
    <row r="957" ht="14.25">
      <c r="M957" s="15"/>
    </row>
    <row r="958" ht="14.25">
      <c r="M958" s="15"/>
    </row>
    <row r="959" ht="14.25">
      <c r="M959" s="15"/>
    </row>
    <row r="960" ht="14.25">
      <c r="M960" s="15"/>
    </row>
    <row r="961" ht="14.25">
      <c r="M961" s="15"/>
    </row>
    <row r="962" ht="14.25">
      <c r="M962" s="15"/>
    </row>
    <row r="963" ht="14.25">
      <c r="M963" s="15"/>
    </row>
    <row r="964" ht="14.25">
      <c r="M964" s="15"/>
    </row>
    <row r="965" ht="14.25">
      <c r="M965" s="15"/>
    </row>
    <row r="966" ht="14.25">
      <c r="M966" s="15"/>
    </row>
    <row r="967" ht="14.25">
      <c r="M967" s="15"/>
    </row>
    <row r="968" ht="14.25">
      <c r="M968" s="15"/>
    </row>
    <row r="969" ht="14.25">
      <c r="M969" s="15"/>
    </row>
    <row r="970" ht="14.25">
      <c r="M970" s="15"/>
    </row>
    <row r="971" ht="14.25">
      <c r="M971" s="15"/>
    </row>
    <row r="972" ht="14.25">
      <c r="M972" s="15"/>
    </row>
    <row r="973" ht="14.25">
      <c r="M973" s="15"/>
    </row>
    <row r="974" ht="14.25">
      <c r="M974" s="15"/>
    </row>
    <row r="975" ht="14.25">
      <c r="M975" s="15"/>
    </row>
    <row r="976" ht="14.25">
      <c r="M976" s="15"/>
    </row>
    <row r="977" ht="14.25">
      <c r="M977" s="15"/>
    </row>
    <row r="978" ht="14.25">
      <c r="M978" s="15"/>
    </row>
    <row r="979" ht="14.25">
      <c r="M979" s="15"/>
    </row>
    <row r="980" ht="14.25">
      <c r="M980" s="15"/>
    </row>
    <row r="981" ht="14.25">
      <c r="M981" s="15"/>
    </row>
    <row r="982" ht="14.25">
      <c r="M982" s="15"/>
    </row>
    <row r="983" ht="14.25">
      <c r="M983" s="15"/>
    </row>
    <row r="984" ht="14.25">
      <c r="M984" s="15"/>
    </row>
    <row r="985" ht="14.25">
      <c r="M985" s="15"/>
    </row>
    <row r="986" ht="14.25">
      <c r="M986" s="15"/>
    </row>
    <row r="987" ht="14.25">
      <c r="M987" s="15"/>
    </row>
    <row r="988" ht="14.25">
      <c r="M988" s="15"/>
    </row>
    <row r="989" ht="14.25">
      <c r="M989" s="15"/>
    </row>
    <row r="990" ht="14.25">
      <c r="M990" s="15"/>
    </row>
    <row r="991" ht="14.25">
      <c r="M991" s="15"/>
    </row>
    <row r="992" ht="14.25">
      <c r="M992" s="15"/>
    </row>
    <row r="993" ht="14.25">
      <c r="M993" s="15"/>
    </row>
    <row r="994" ht="14.25">
      <c r="M994" s="15"/>
    </row>
    <row r="995" ht="14.25">
      <c r="M995" s="15"/>
    </row>
    <row r="996" ht="14.25">
      <c r="M996" s="15"/>
    </row>
    <row r="997" ht="14.25">
      <c r="M997" s="15"/>
    </row>
    <row r="998" ht="14.25">
      <c r="M998" s="15"/>
    </row>
    <row r="999" ht="14.25">
      <c r="M999" s="15"/>
    </row>
    <row r="1000" ht="14.25">
      <c r="M1000" s="15"/>
    </row>
    <row r="1001" ht="14.25">
      <c r="M1001" s="15"/>
    </row>
    <row r="1002" ht="14.25">
      <c r="M1002" s="15"/>
    </row>
    <row r="1003" ht="14.25">
      <c r="M1003" s="15"/>
    </row>
    <row r="1004" ht="14.25">
      <c r="M1004" s="15"/>
    </row>
    <row r="1005" ht="14.25">
      <c r="M1005" s="15"/>
    </row>
    <row r="1006" ht="14.25">
      <c r="M1006" s="15"/>
    </row>
    <row r="1007" ht="14.25">
      <c r="M1007" s="15"/>
    </row>
    <row r="1008" ht="14.25">
      <c r="M1008" s="15"/>
    </row>
    <row r="1009" ht="14.25">
      <c r="M1009" s="15"/>
    </row>
    <row r="1010" ht="14.25">
      <c r="M1010" s="15"/>
    </row>
    <row r="1011" ht="14.25">
      <c r="M1011" s="15"/>
    </row>
    <row r="1012" ht="14.25">
      <c r="M1012" s="15"/>
    </row>
    <row r="1013" ht="14.25">
      <c r="M1013" s="15"/>
    </row>
    <row r="1014" ht="14.25">
      <c r="M1014" s="15"/>
    </row>
    <row r="1015" ht="14.25">
      <c r="M1015" s="15"/>
    </row>
    <row r="1016" ht="14.25">
      <c r="M1016" s="15"/>
    </row>
    <row r="1017" ht="14.25">
      <c r="M1017" s="15"/>
    </row>
    <row r="1018" ht="14.25">
      <c r="M1018" s="15"/>
    </row>
    <row r="1019" ht="14.25">
      <c r="M1019" s="15"/>
    </row>
    <row r="1020" ht="14.25">
      <c r="M1020" s="15"/>
    </row>
    <row r="1021" ht="14.25">
      <c r="M1021" s="15"/>
    </row>
    <row r="1022" ht="14.25">
      <c r="M1022" s="15"/>
    </row>
    <row r="1023" ht="14.25">
      <c r="M1023" s="15"/>
    </row>
    <row r="1024" ht="14.25">
      <c r="M1024" s="15"/>
    </row>
    <row r="1025" ht="14.25">
      <c r="M1025" s="15"/>
    </row>
    <row r="1026" ht="14.25">
      <c r="M1026" s="15"/>
    </row>
    <row r="1027" ht="14.25">
      <c r="M1027" s="15"/>
    </row>
    <row r="1028" ht="14.25">
      <c r="M1028" s="15"/>
    </row>
    <row r="1029" ht="14.25">
      <c r="M1029" s="15"/>
    </row>
    <row r="1030" ht="14.25">
      <c r="M1030" s="15"/>
    </row>
    <row r="1031" ht="14.25">
      <c r="M1031" s="15"/>
    </row>
    <row r="1032" ht="14.25">
      <c r="M1032" s="15"/>
    </row>
    <row r="1033" ht="14.25">
      <c r="M1033" s="15"/>
    </row>
    <row r="1034" ht="14.25">
      <c r="M1034" s="15"/>
    </row>
    <row r="1035" ht="14.25">
      <c r="M1035" s="15"/>
    </row>
    <row r="1036" ht="14.25">
      <c r="M1036" s="15"/>
    </row>
    <row r="1037" ht="14.25">
      <c r="M1037" s="15"/>
    </row>
    <row r="1038" ht="14.25">
      <c r="M1038" s="15"/>
    </row>
    <row r="1039" ht="14.25">
      <c r="M1039" s="15"/>
    </row>
    <row r="1040" ht="14.25">
      <c r="M1040" s="15"/>
    </row>
    <row r="1041" ht="14.25">
      <c r="M1041" s="15"/>
    </row>
    <row r="1042" ht="14.25">
      <c r="M1042" s="15"/>
    </row>
    <row r="1043" ht="14.25">
      <c r="M1043" s="15"/>
    </row>
    <row r="1044" ht="14.25">
      <c r="M1044" s="15"/>
    </row>
    <row r="1045" ht="14.25">
      <c r="M1045" s="15"/>
    </row>
    <row r="1046" ht="14.25">
      <c r="M1046" s="15"/>
    </row>
    <row r="1047" ht="14.25">
      <c r="M1047" s="15"/>
    </row>
    <row r="1048" ht="14.25">
      <c r="M1048" s="15"/>
    </row>
    <row r="1049" ht="14.25">
      <c r="M1049" s="15"/>
    </row>
    <row r="1050" ht="14.25">
      <c r="M1050" s="15"/>
    </row>
    <row r="1051" ht="14.25">
      <c r="M1051" s="15"/>
    </row>
    <row r="1052" ht="14.25">
      <c r="M1052" s="15"/>
    </row>
    <row r="1053" ht="14.25">
      <c r="M1053" s="15"/>
    </row>
    <row r="1054" ht="14.25">
      <c r="M1054" s="15"/>
    </row>
    <row r="1055" ht="14.25">
      <c r="M1055" s="15"/>
    </row>
    <row r="1056" ht="14.25">
      <c r="M1056" s="15"/>
    </row>
    <row r="1057" ht="14.25">
      <c r="M1057" s="15"/>
    </row>
    <row r="1058" ht="14.25">
      <c r="M1058" s="15"/>
    </row>
    <row r="1059" ht="14.25">
      <c r="M1059" s="15"/>
    </row>
    <row r="1060" ht="14.25">
      <c r="M1060" s="15"/>
    </row>
    <row r="1061" ht="14.25">
      <c r="M1061" s="15"/>
    </row>
    <row r="1062" ht="14.25">
      <c r="M1062" s="15"/>
    </row>
    <row r="1063" ht="14.25">
      <c r="M1063" s="15"/>
    </row>
    <row r="1064" ht="14.25">
      <c r="M1064" s="15"/>
    </row>
    <row r="1065" ht="14.25">
      <c r="M1065" s="15"/>
    </row>
    <row r="1066" ht="14.25">
      <c r="M1066" s="15"/>
    </row>
    <row r="1067" ht="14.25">
      <c r="M1067" s="15"/>
    </row>
    <row r="1068" ht="14.25">
      <c r="M1068" s="15"/>
    </row>
    <row r="1069" ht="14.25">
      <c r="M1069" s="15"/>
    </row>
    <row r="1070" ht="14.25">
      <c r="M1070" s="15"/>
    </row>
    <row r="1071" ht="14.25">
      <c r="M1071" s="15"/>
    </row>
    <row r="1072" ht="14.25">
      <c r="M1072" s="15"/>
    </row>
    <row r="1073" ht="14.25">
      <c r="M1073" s="15"/>
    </row>
    <row r="1074" ht="14.25">
      <c r="M1074" s="15"/>
    </row>
    <row r="1075" ht="14.25">
      <c r="M1075" s="15"/>
    </row>
    <row r="1076" ht="14.25">
      <c r="M1076" s="15"/>
    </row>
    <row r="1077" ht="14.25">
      <c r="M1077" s="15"/>
    </row>
    <row r="1078" ht="14.25">
      <c r="M1078" s="15"/>
    </row>
    <row r="1079" ht="14.25">
      <c r="M1079" s="15"/>
    </row>
    <row r="1080" ht="14.25">
      <c r="M1080" s="15"/>
    </row>
    <row r="1081" ht="14.25">
      <c r="M1081" s="15"/>
    </row>
    <row r="1082" ht="14.25">
      <c r="M1082" s="15"/>
    </row>
    <row r="1083" ht="14.25">
      <c r="M1083" s="15"/>
    </row>
    <row r="1084" ht="14.25">
      <c r="M1084" s="15"/>
    </row>
    <row r="1085" ht="14.25">
      <c r="M1085" s="15"/>
    </row>
    <row r="1086" ht="14.25">
      <c r="M1086" s="15"/>
    </row>
    <row r="1087" ht="14.25">
      <c r="M1087" s="15"/>
    </row>
    <row r="1088" ht="14.25">
      <c r="M1088" s="15"/>
    </row>
    <row r="1089" ht="14.25">
      <c r="M1089" s="15"/>
    </row>
    <row r="1090" ht="14.25">
      <c r="M1090" s="15"/>
    </row>
    <row r="1091" ht="14.25">
      <c r="M1091" s="15"/>
    </row>
    <row r="1092" ht="14.25">
      <c r="M1092" s="15"/>
    </row>
    <row r="1093" ht="14.25">
      <c r="M1093" s="15"/>
    </row>
    <row r="1094" ht="14.25">
      <c r="M1094" s="15"/>
    </row>
    <row r="1095" ht="14.25">
      <c r="M1095" s="15"/>
    </row>
    <row r="1096" ht="14.25">
      <c r="M1096" s="15"/>
    </row>
    <row r="1097" ht="14.25">
      <c r="M1097" s="15"/>
    </row>
    <row r="1098" ht="14.25">
      <c r="M1098" s="15"/>
    </row>
    <row r="1099" ht="14.25">
      <c r="M1099" s="15"/>
    </row>
    <row r="1100" ht="14.25">
      <c r="M1100" s="15"/>
    </row>
    <row r="1101" ht="14.25">
      <c r="M1101" s="15"/>
    </row>
    <row r="1102" ht="14.25">
      <c r="M1102" s="15"/>
    </row>
    <row r="1103" ht="14.25">
      <c r="M1103" s="15"/>
    </row>
    <row r="1104" ht="14.25">
      <c r="M1104" s="15"/>
    </row>
    <row r="1105" ht="14.25">
      <c r="M1105" s="15"/>
    </row>
    <row r="1106" ht="14.25">
      <c r="M1106" s="15"/>
    </row>
    <row r="1107" ht="14.25">
      <c r="M1107" s="15"/>
    </row>
    <row r="1108" ht="14.25">
      <c r="M1108" s="15"/>
    </row>
    <row r="1109" ht="14.25">
      <c r="M1109" s="15"/>
    </row>
    <row r="1110" ht="14.25">
      <c r="M1110" s="15"/>
    </row>
    <row r="1111" ht="14.25">
      <c r="M1111" s="15"/>
    </row>
    <row r="1112" ht="14.25">
      <c r="M1112" s="15"/>
    </row>
    <row r="1113" ht="14.25">
      <c r="M1113" s="15"/>
    </row>
    <row r="1114" ht="14.25">
      <c r="M1114" s="15"/>
    </row>
    <row r="1115" ht="14.25">
      <c r="M1115" s="15"/>
    </row>
    <row r="1116" ht="14.25">
      <c r="M1116" s="15"/>
    </row>
    <row r="1117" ht="14.25">
      <c r="M1117" s="15"/>
    </row>
    <row r="1118" ht="14.25">
      <c r="M1118" s="15"/>
    </row>
    <row r="1119" ht="14.25">
      <c r="M1119" s="15"/>
    </row>
    <row r="1120" ht="14.25">
      <c r="M1120" s="15"/>
    </row>
    <row r="1121" ht="14.25">
      <c r="M1121" s="15"/>
    </row>
    <row r="1122" ht="14.25">
      <c r="M1122" s="15"/>
    </row>
    <row r="1123" ht="14.25">
      <c r="M1123" s="15"/>
    </row>
    <row r="1124" ht="14.25">
      <c r="M1124" s="15"/>
    </row>
    <row r="1125" ht="14.25">
      <c r="M1125" s="15"/>
    </row>
    <row r="1126" ht="14.25">
      <c r="M1126" s="15"/>
    </row>
    <row r="1127" ht="14.25">
      <c r="M1127" s="15"/>
    </row>
    <row r="1128" ht="14.25">
      <c r="M1128" s="15"/>
    </row>
    <row r="1129" ht="14.25">
      <c r="M1129" s="15"/>
    </row>
    <row r="1130" ht="14.25">
      <c r="M1130" s="15"/>
    </row>
    <row r="1131" ht="14.25">
      <c r="M1131" s="15"/>
    </row>
    <row r="1132" ht="14.25">
      <c r="M1132" s="15"/>
    </row>
    <row r="1133" ht="14.25">
      <c r="M1133" s="15"/>
    </row>
    <row r="1134" ht="14.25">
      <c r="M1134" s="15"/>
    </row>
    <row r="1135" ht="14.25">
      <c r="M1135" s="15"/>
    </row>
    <row r="1136" ht="14.25">
      <c r="M1136" s="15"/>
    </row>
    <row r="1137" ht="14.25">
      <c r="M1137" s="15"/>
    </row>
    <row r="1138" ht="14.25">
      <c r="M1138" s="15"/>
    </row>
    <row r="1139" ht="14.25">
      <c r="M1139" s="15"/>
    </row>
    <row r="1140" ht="14.25">
      <c r="M1140" s="15"/>
    </row>
    <row r="1141" ht="14.25">
      <c r="M1141" s="15"/>
    </row>
    <row r="1142" ht="14.25">
      <c r="M1142" s="15"/>
    </row>
    <row r="1143" ht="14.25">
      <c r="M1143" s="15"/>
    </row>
    <row r="1144" ht="14.25">
      <c r="M1144" s="15"/>
    </row>
    <row r="1145" ht="14.25">
      <c r="M1145" s="15"/>
    </row>
    <row r="1146" ht="14.25">
      <c r="M1146" s="15"/>
    </row>
    <row r="1147" ht="14.25">
      <c r="M1147" s="15"/>
    </row>
    <row r="1148" ht="14.25">
      <c r="M1148" s="15"/>
    </row>
    <row r="1149" ht="14.25">
      <c r="M1149" s="15"/>
    </row>
    <row r="1150" ht="14.25">
      <c r="M1150" s="15"/>
    </row>
    <row r="1151" ht="14.25">
      <c r="M1151" s="15"/>
    </row>
    <row r="1152" ht="14.25">
      <c r="M1152" s="15"/>
    </row>
    <row r="1153" ht="14.25">
      <c r="M1153" s="15"/>
    </row>
    <row r="1154" ht="14.25">
      <c r="M1154" s="15"/>
    </row>
    <row r="1155" ht="14.25">
      <c r="M1155" s="15"/>
    </row>
    <row r="1156" ht="14.25">
      <c r="M1156" s="15"/>
    </row>
    <row r="1157" ht="14.25">
      <c r="M1157" s="15"/>
    </row>
  </sheetData>
  <sheetProtection/>
  <mergeCells count="4">
    <mergeCell ref="A605:T605"/>
    <mergeCell ref="A606:T606"/>
    <mergeCell ref="A610:I610"/>
    <mergeCell ref="A604:T60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2013-09-17T08:58:21Z</cp:lastPrinted>
  <dcterms:created xsi:type="dcterms:W3CDTF">2009-10-25T14:18:30Z</dcterms:created>
  <dcterms:modified xsi:type="dcterms:W3CDTF">2013-10-20T10:57:37Z</dcterms:modified>
  <cp:category/>
  <cp:version/>
  <cp:contentType/>
  <cp:contentStatus/>
</cp:coreProperties>
</file>