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598" activeTab="0"/>
  </bookViews>
  <sheets>
    <sheet name="List1" sheetId="1" r:id="rId1"/>
    <sheet name="List2" sheetId="2" r:id="rId2"/>
  </sheets>
  <definedNames>
    <definedName name="_xlnm.Print_Area" localSheetId="0">'List1'!$A$1:$T$132</definedName>
    <definedName name="_xlnm.Print_Area" localSheetId="1">'List2'!$A$524:$U$563</definedName>
  </definedNames>
  <calcPr fullCalcOnLoad="1"/>
</workbook>
</file>

<file path=xl/sharedStrings.xml><?xml version="1.0" encoding="utf-8"?>
<sst xmlns="http://schemas.openxmlformats.org/spreadsheetml/2006/main" count="1219" uniqueCount="623">
  <si>
    <t>Šifra izvora</t>
  </si>
  <si>
    <t>A.RAČUN PRIHODA I RASHODA</t>
  </si>
  <si>
    <t>Ostvarenje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</si>
  <si>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</si>
  <si>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</si>
  <si>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</si>
  <si>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</si>
  <si>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</si>
  <si>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</si>
  <si>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</si>
  <si>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</si>
  <si>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</si>
  <si>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NETO ZADUŽIVANJE/FINANCIRANJE</t>
  </si>
  <si>
    <t>C.RASPOLOŽIVA SREDSTVA IZ PRETHODNIH GODINA(VIŠAK PRIHODA I REZERVIRANJA)</t>
  </si>
  <si>
    <t>Vlastiti izvori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</si>
  <si>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</si>
  <si>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</si>
  <si>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</si>
  <si>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</si>
  <si>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</si>
  <si>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</si>
  <si>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</si>
  <si>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</si>
  <si>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</si>
  <si>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</si>
  <si>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</si>
  <si>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</si>
  <si>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</si>
  <si>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</si>
  <si>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</si>
  <si>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</si>
  <si>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</si>
  <si>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</si>
  <si>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</si>
  <si>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</si>
  <si>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</si>
  <si>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</si>
  <si>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</si>
  <si>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</si>
  <si>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</si>
  <si>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</si>
  <si>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</si>
  <si>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</si>
  <si>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</si>
  <si>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</si>
  <si>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</si>
  <si>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</si>
  <si>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</si>
  <si>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</si>
  <si>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</si>
  <si>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</si>
  <si>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</si>
  <si>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</si>
  <si>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</si>
  <si>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</si>
  <si>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</si>
  <si>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</si>
  <si>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</si>
  <si>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</si>
  <si>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</si>
  <si>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</si>
  <si>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</si>
  <si>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</si>
  <si>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</si>
  <si>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</si>
  <si>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</si>
  <si>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</si>
  <si>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Izdaci za otplatu primljenih zajmova</t>
  </si>
  <si>
    <t>Otplate glavnice primljenih zajmova od banaka i ostalih financijskih institucija izvan javnog sektora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</si>
  <si>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</si>
  <si>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</si>
  <si>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</si>
  <si>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</si>
  <si>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</si>
  <si>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</si>
  <si>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Indeks</t>
  </si>
  <si>
    <t>10/09.</t>
  </si>
  <si>
    <t>11/10.</t>
  </si>
  <si>
    <t>12/11.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</si>
  <si>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</si>
  <si>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</si>
  <si>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</si>
  <si>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</si>
  <si>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</si>
  <si>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</si>
  <si>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</si>
  <si>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</si>
  <si>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</si>
  <si>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</si>
  <si>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</si>
  <si>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</si>
  <si>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</si>
  <si>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</si>
  <si>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</si>
  <si>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</si>
  <si>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</si>
  <si>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</si>
  <si>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</si>
  <si>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</si>
  <si>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</si>
  <si>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</si>
  <si>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</si>
  <si>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</si>
  <si>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</si>
  <si>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</si>
  <si>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</si>
  <si>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</si>
  <si>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</si>
  <si>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</si>
  <si>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</si>
  <si>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</si>
  <si>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</si>
  <si>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</si>
  <si>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</si>
  <si>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</si>
  <si>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</si>
  <si>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</si>
  <si>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</si>
  <si>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</si>
  <si>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</si>
  <si>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</si>
  <si>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</si>
  <si>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</si>
  <si>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</si>
  <si>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</si>
  <si>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</si>
  <si>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</si>
  <si>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</si>
  <si>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</si>
  <si>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</si>
  <si>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</si>
  <si>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</si>
  <si>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</si>
  <si>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</si>
  <si>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</si>
  <si>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</si>
  <si>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</si>
  <si>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</si>
  <si>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</si>
  <si>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</si>
  <si>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</si>
  <si>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</si>
  <si>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</si>
  <si>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</si>
  <si>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</si>
  <si>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</si>
  <si>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</si>
  <si>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</si>
  <si>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</si>
  <si>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</si>
  <si>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</si>
  <si>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</si>
  <si>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</si>
  <si>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</si>
  <si>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</si>
  <si>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</si>
  <si>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</si>
  <si>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</si>
  <si>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</si>
  <si>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</si>
  <si>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</si>
  <si>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</si>
  <si>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</si>
  <si>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</si>
  <si>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</si>
  <si>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</si>
  <si>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</si>
  <si>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</si>
  <si>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</si>
  <si>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</si>
  <si>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</si>
  <si>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</si>
  <si>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</si>
  <si>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</si>
  <si>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</si>
  <si>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</si>
  <si>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</si>
  <si>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</si>
  <si>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</si>
  <si>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</si>
  <si>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</si>
  <si>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</si>
  <si>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</si>
  <si>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</si>
  <si>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</si>
  <si>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</si>
  <si>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</si>
  <si>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</si>
  <si>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</si>
  <si>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</si>
  <si>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</si>
  <si>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</si>
  <si>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</si>
  <si>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</si>
  <si>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</si>
  <si>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</si>
  <si>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</si>
  <si>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</si>
  <si>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</si>
  <si>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</si>
  <si>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</si>
  <si>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</si>
  <si>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</si>
  <si>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</si>
  <si>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</si>
  <si>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</si>
  <si>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</si>
  <si>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</si>
  <si>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</si>
  <si>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</si>
  <si>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</si>
  <si>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</si>
  <si>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</si>
  <si>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</si>
  <si>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</si>
  <si>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</si>
  <si>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</si>
  <si>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</si>
  <si>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</si>
  <si>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</si>
  <si>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</si>
  <si>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</si>
  <si>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</si>
  <si>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Poslovni objekti</t>
  </si>
  <si>
    <t>Ostala nematerijalna proizvedena imovina</t>
  </si>
  <si>
    <t>Tekuće donacije u novcu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</si>
  <si>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</si>
  <si>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</si>
  <si>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</si>
  <si>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</si>
  <si>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</si>
  <si>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</si>
  <si>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</si>
  <si>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Adaptacija uređaja precrpnice fekalnih voda</t>
  </si>
  <si>
    <t>Nabava opreme (npr.kante za smeće, nadstrešnice i sl.)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</si>
  <si>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</si>
  <si>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</si>
  <si>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</si>
  <si>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</si>
  <si>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</si>
  <si>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</si>
  <si>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</si>
  <si>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</si>
  <si>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</si>
  <si>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</si>
  <si>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</si>
  <si>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</si>
  <si>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</si>
  <si>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</si>
  <si>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</si>
  <si>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</si>
  <si>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</si>
  <si>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</si>
  <si>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</si>
  <si>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</si>
  <si>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</si>
  <si>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</si>
  <si>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</si>
  <si>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</si>
  <si>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</si>
  <si>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</si>
  <si>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</si>
  <si>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</si>
  <si>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</si>
  <si>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</si>
  <si>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</si>
  <si>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</si>
  <si>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</si>
  <si>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</si>
  <si>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</si>
  <si>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</si>
  <si>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</si>
  <si>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</si>
  <si>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</si>
  <si>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</si>
  <si>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</si>
  <si>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</si>
  <si>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</si>
  <si>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</si>
  <si>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</si>
  <si>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</si>
  <si>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</si>
  <si>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</si>
  <si>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</si>
  <si>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</si>
  <si>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</si>
  <si>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</si>
  <si>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</si>
  <si>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</si>
  <si>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</si>
  <si>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</si>
  <si>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</si>
  <si>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</si>
  <si>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</si>
  <si>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Uređaji, strojevi i oprema za ostale namjene - kombinirka</t>
  </si>
  <si>
    <t>Ceste, želj. i sl. građ.objekti</t>
  </si>
  <si>
    <t>Nabava autobusne čekaonice</t>
  </si>
  <si>
    <t>Ostali građevinski objekti - vodovod Donji Ležajići</t>
  </si>
  <si>
    <t>Ostali građevinski objekti - vodovod Reljići</t>
  </si>
  <si>
    <t>Građ.objekti-oborinska i fekalna kanalizacija-ostalo</t>
  </si>
  <si>
    <t>Građ.objekti-oborinska i fekalna kanalizacija-Kistanje 1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</si>
  <si>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</si>
  <si>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</si>
  <si>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</si>
  <si>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</si>
  <si>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</si>
  <si>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</si>
  <si>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</si>
  <si>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</si>
  <si>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</si>
  <si>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</si>
  <si>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</si>
  <si>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</si>
  <si>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</si>
  <si>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</si>
  <si>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</si>
  <si>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</si>
  <si>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</si>
  <si>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</si>
  <si>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</si>
  <si>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</si>
  <si>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</si>
  <si>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</si>
  <si>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</si>
  <si>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</si>
  <si>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</si>
  <si>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</si>
  <si>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</si>
  <si>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</si>
  <si>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</si>
  <si>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</si>
  <si>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</si>
  <si>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</si>
  <si>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</si>
  <si>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Potpore iz proračuna-MRRŠVG</t>
  </si>
  <si>
    <t>Ostali građevinski objekti - vodovod za Manastir</t>
  </si>
  <si>
    <t>Oborinska odvodnja-Manastir Krka</t>
  </si>
  <si>
    <t>Ostala nemat.imovina-proj. dokument. za vodovod Parčići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</si>
  <si>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</si>
  <si>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</si>
  <si>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</si>
  <si>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</si>
  <si>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</si>
  <si>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</si>
  <si>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</si>
  <si>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</si>
  <si>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</si>
  <si>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</si>
  <si>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</si>
  <si>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</si>
  <si>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</si>
  <si>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</si>
  <si>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</si>
  <si>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</si>
  <si>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</si>
  <si>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</si>
  <si>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</si>
  <si>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</si>
  <si>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</si>
  <si>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</si>
  <si>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Ostala nemat.imov.-projekt. dok. za vodovod Ležaići/Reljići</t>
  </si>
  <si>
    <t>Ostala nemat.imov.-proj. Doku. za kanalizaciju-Kistanje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</si>
  <si>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</si>
  <si>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</si>
  <si>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</si>
  <si>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</si>
  <si>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 xml:space="preserve">Održavanje vodovoda </t>
  </si>
  <si>
    <t>08-Rekreacija, kultura i religija</t>
  </si>
  <si>
    <t>Naknade - dopunski izbori</t>
  </si>
  <si>
    <t>Tekuće donacije - UNICEF Zagreb</t>
  </si>
  <si>
    <t>Tekuće donacije - HZZ Šibenik</t>
  </si>
  <si>
    <t>Spomenici</t>
  </si>
  <si>
    <t>Prijenos sredstava - provedba Projekta OGI Drniš</t>
  </si>
  <si>
    <t>Usluge tekućeg i invest. održavanja postrojenja i opreme</t>
  </si>
  <si>
    <t xml:space="preserve"> Održavanje i uređivanje javnih zelenih površina </t>
  </si>
  <si>
    <t>Sanacija divljih odlagališta na širem području općine Kistanje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</si>
  <si>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</si>
  <si>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</si>
  <si>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</si>
  <si>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</si>
  <si>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</si>
  <si>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</si>
  <si>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</si>
  <si>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</si>
  <si>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</si>
  <si>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</si>
  <si>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Potpore iz proračuna-MOBMS</t>
  </si>
  <si>
    <t>Dječje igralište - izgradnja/opremanje Kistanje</t>
  </si>
  <si>
    <t>0180</t>
  </si>
  <si>
    <t>Dječje igralište - izgradnja/opremanje Đevrske i dr.</t>
  </si>
  <si>
    <t>2014.</t>
  </si>
  <si>
    <t>Poticaj razvoja gospodarstva</t>
  </si>
  <si>
    <t>Donacije i ostalih rashodi</t>
  </si>
  <si>
    <t>Poticaj poljoprivredi i ruralnom razvoju</t>
  </si>
  <si>
    <t>D.PRORAČUN UKUPNO</t>
  </si>
  <si>
    <t>Prihodi i primici</t>
  </si>
  <si>
    <t>Rashodi i izdaci</t>
  </si>
  <si>
    <t xml:space="preserve">Razlika-višak /manjak </t>
  </si>
  <si>
    <t>2009.</t>
  </si>
  <si>
    <t>I. Opći dio</t>
  </si>
  <si>
    <t>OSTVARENO</t>
  </si>
  <si>
    <t>INDEKS</t>
  </si>
  <si>
    <t>1.1.</t>
  </si>
  <si>
    <t>1.2.</t>
  </si>
  <si>
    <t>2.1.</t>
  </si>
  <si>
    <t>2.2.</t>
  </si>
  <si>
    <t>3.1.</t>
  </si>
  <si>
    <t>4.1.</t>
  </si>
  <si>
    <t>Prijenos sredstava iz prethodnih godina</t>
  </si>
  <si>
    <t>1.</t>
  </si>
  <si>
    <t>2.</t>
  </si>
  <si>
    <t>3.</t>
  </si>
  <si>
    <t>Broj konta</t>
  </si>
  <si>
    <t>C.RASPOLOŽIVA SREDSTVA IZ PRETHODNIH GODINA (VIŠAK PRIHODA I REZERVIRANJA)</t>
  </si>
  <si>
    <t>Tekuće donacije - HGSS Šibenik</t>
  </si>
  <si>
    <t xml:space="preserve">         C.RASPOLOŽIVA SREDSTVA IZ PRETHODNIH GODINA (VIŠAK PRIHODA I REZERVIRANJA)</t>
  </si>
  <si>
    <t xml:space="preserve">                              Članak 2.</t>
  </si>
  <si>
    <t>Članak 5.</t>
  </si>
  <si>
    <t>povećati za 39000</t>
  </si>
  <si>
    <t>jer nisu izvršili obavezu u 2010.</t>
  </si>
  <si>
    <t>%</t>
  </si>
  <si>
    <t>I. IZMJENE</t>
  </si>
  <si>
    <t>povećati stavku ili dodati novu</t>
  </si>
  <si>
    <t>UTROŠENO</t>
  </si>
  <si>
    <t>ubaciti konto 3214 - naknada za korištenje</t>
  </si>
  <si>
    <t>automobila u služ. Svrhe      702 kn</t>
  </si>
  <si>
    <t>povećati za vodni doprinos NN prometnice</t>
  </si>
  <si>
    <t>ubaciti konto 3295 - pristojbe  13.494 (JB)</t>
  </si>
  <si>
    <t>ubaciti konto 32141 - korišt.priv.autom. U</t>
  </si>
  <si>
    <t>sl.svrhe   475 kn</t>
  </si>
  <si>
    <t>novo janjevo 2000</t>
  </si>
  <si>
    <t>klapa zvono  6000</t>
  </si>
  <si>
    <t>račun za vodu</t>
  </si>
  <si>
    <t>ubaciti 3113 - prekov.rad  300 kn</t>
  </si>
  <si>
    <t>ja bih promijenila naziv konta u energija</t>
  </si>
  <si>
    <t>(tu onda može ići i ulje i antifriz i sl.)</t>
  </si>
  <si>
    <t>ukupno</t>
  </si>
  <si>
    <t>dodati konto 42273 za videonadzor 10.197</t>
  </si>
  <si>
    <t>UKUPNO UTROŠENO</t>
  </si>
  <si>
    <t xml:space="preserve">treba ubaciti konto 653 - komun.dopr.i </t>
  </si>
  <si>
    <t>1.094.024.</t>
  </si>
  <si>
    <t xml:space="preserve">ovu stavku treba povećati Eko-studio 17.000 i </t>
  </si>
  <si>
    <t>DLS (umjesto SMART-a)  15.000</t>
  </si>
  <si>
    <t>glasački listići, ubaciti konto, zasad su</t>
  </si>
  <si>
    <t>stavljeni na 3233 - općinsko vijeće</t>
  </si>
  <si>
    <t>VAŽNO !!!</t>
  </si>
  <si>
    <t>ubaciti popis, ali nemam pojma o kojem</t>
  </si>
  <si>
    <t>iznosu se radi !!!</t>
  </si>
  <si>
    <t>ubaciti prihode za PSGO</t>
  </si>
  <si>
    <t xml:space="preserve"> </t>
  </si>
  <si>
    <t>Uređaji, strojevi i oprema za ostale namjene - nadstrešnice</t>
  </si>
  <si>
    <t>Bonus za uspješan rad</t>
  </si>
  <si>
    <t>Nagrade</t>
  </si>
  <si>
    <t>Naknada za korištenje priv.automobila u službene svrhe</t>
  </si>
  <si>
    <t>Komunalne usluge - vodni doprinos prometnice u NN</t>
  </si>
  <si>
    <t>Ostale intelektualne usluge - raspol. poljop.zemljištem</t>
  </si>
  <si>
    <t xml:space="preserve">Ostale intelektualne usluge -   </t>
  </si>
  <si>
    <t>Pristojbe i naknade</t>
  </si>
  <si>
    <t>Plaće za prekovremen rad</t>
  </si>
  <si>
    <t>ubaciti prekovremeni rad   198,25</t>
  </si>
  <si>
    <t>Plaće za prekovremeni rad</t>
  </si>
  <si>
    <t>Uređaji, strojevi i oprema za ostale namjene - dj.igral.Đevrske</t>
  </si>
  <si>
    <t>Komunalni doprinosi i naknade</t>
  </si>
  <si>
    <r>
      <t xml:space="preserve">naknade (to je novi konto)  </t>
    </r>
    <r>
      <rPr>
        <b/>
        <sz val="10"/>
        <rFont val="Arial"/>
        <family val="2"/>
      </rPr>
      <t>68.246</t>
    </r>
  </si>
  <si>
    <t>Šifra</t>
  </si>
  <si>
    <t>Plan 2011.</t>
  </si>
  <si>
    <t>III. PLAN RAZVOJNIH PROGRAMA</t>
  </si>
  <si>
    <t>U Planu razvojnih programa, tabele se mijenjaju i glase:</t>
  </si>
  <si>
    <t>Rashodi poslovanja za nefinancijsku imovinu</t>
  </si>
  <si>
    <t xml:space="preserve">            OPĆINSKO VIJEĆE OPĆINE KISTANJE</t>
  </si>
  <si>
    <t>Uređaji, strojevi i oprema za ostale namjene - videonadzor</t>
  </si>
  <si>
    <t>06-Usluge unapređenja stanov. i zajed.</t>
  </si>
  <si>
    <t>Protokol</t>
  </si>
  <si>
    <t>Ostale intelektualne usluge - konzultantske usluge</t>
  </si>
  <si>
    <t>Modernizacija javne rasvjete - FZOE</t>
  </si>
  <si>
    <t>ŽC 6070 do s.Mandići i A.Starčevića do vodotornja</t>
  </si>
  <si>
    <t>S.Pavići-Nožice-Bjelanovići</t>
  </si>
  <si>
    <t>L.C.-Vukići-Ćuk-Trtice</t>
  </si>
  <si>
    <t>od Ž.C. s.Sladakovići-Dobrote</t>
  </si>
  <si>
    <t>Zdravstvene usluge - zaštita na radu</t>
  </si>
  <si>
    <t>ŠIFRA</t>
  </si>
  <si>
    <t>ŠIFRA BROJ</t>
  </si>
  <si>
    <t>Programska</t>
  </si>
  <si>
    <t>izvor</t>
  </si>
  <si>
    <t>Program/projekt</t>
  </si>
  <si>
    <t>Funk-</t>
  </si>
  <si>
    <t>Aktivnosti</t>
  </si>
  <si>
    <t xml:space="preserve">cijska </t>
  </si>
  <si>
    <t>P1000</t>
  </si>
  <si>
    <t>T100001</t>
  </si>
  <si>
    <t>T100002</t>
  </si>
  <si>
    <t>P2000</t>
  </si>
  <si>
    <t>T200001</t>
  </si>
  <si>
    <t>P3000</t>
  </si>
  <si>
    <t>T300001</t>
  </si>
  <si>
    <t>P4000</t>
  </si>
  <si>
    <t>T400001</t>
  </si>
  <si>
    <t>T400002</t>
  </si>
  <si>
    <t>T400003</t>
  </si>
  <si>
    <t>T400004</t>
  </si>
  <si>
    <t>T400005</t>
  </si>
  <si>
    <t>T400006</t>
  </si>
  <si>
    <t>K400007</t>
  </si>
  <si>
    <t>P5000</t>
  </si>
  <si>
    <t>A500001</t>
  </si>
  <si>
    <t>A500002</t>
  </si>
  <si>
    <t>P6000</t>
  </si>
  <si>
    <t>T600001</t>
  </si>
  <si>
    <t>T600002</t>
  </si>
  <si>
    <t>T600003</t>
  </si>
  <si>
    <t>A600004</t>
  </si>
  <si>
    <t>T600005</t>
  </si>
  <si>
    <t>K600006</t>
  </si>
  <si>
    <t>P7000</t>
  </si>
  <si>
    <t>K700001</t>
  </si>
  <si>
    <t>K700002</t>
  </si>
  <si>
    <t>K700003</t>
  </si>
  <si>
    <t>K700004</t>
  </si>
  <si>
    <t>K70004</t>
  </si>
  <si>
    <t>K700005</t>
  </si>
  <si>
    <t>P8000</t>
  </si>
  <si>
    <t>T800001</t>
  </si>
  <si>
    <t>K800001</t>
  </si>
  <si>
    <t>P1100</t>
  </si>
  <si>
    <t>T110001</t>
  </si>
  <si>
    <t>P1200</t>
  </si>
  <si>
    <t>T120001</t>
  </si>
  <si>
    <t>P1300</t>
  </si>
  <si>
    <t>T130001</t>
  </si>
  <si>
    <t>P1400</t>
  </si>
  <si>
    <t>T140001</t>
  </si>
  <si>
    <t>T140002</t>
  </si>
  <si>
    <t>T140003</t>
  </si>
  <si>
    <t>P1500</t>
  </si>
  <si>
    <t>T150001</t>
  </si>
  <si>
    <t>P1600</t>
  </si>
  <si>
    <t>T160001</t>
  </si>
  <si>
    <t>P1700</t>
  </si>
  <si>
    <t>T170001</t>
  </si>
  <si>
    <t>P1800</t>
  </si>
  <si>
    <t>T180001</t>
  </si>
  <si>
    <t>T180002</t>
  </si>
  <si>
    <t>P1900</t>
  </si>
  <si>
    <t>T190001</t>
  </si>
  <si>
    <t>T190002</t>
  </si>
  <si>
    <t>P2100</t>
  </si>
  <si>
    <t>T210001</t>
  </si>
  <si>
    <t>P2200</t>
  </si>
  <si>
    <t>P220001</t>
  </si>
  <si>
    <t>P2300</t>
  </si>
  <si>
    <t>T230001</t>
  </si>
  <si>
    <t>T100003</t>
  </si>
  <si>
    <t>300</t>
  </si>
  <si>
    <t xml:space="preserve">   VRSTA RASHODA</t>
  </si>
  <si>
    <t>Račun</t>
  </si>
  <si>
    <t xml:space="preserve">   I IZDATAKA</t>
  </si>
  <si>
    <t>Naknade za rad BO i OIP - VSNM izbori</t>
  </si>
  <si>
    <t>Tekuće donacije - antifašisti</t>
  </si>
  <si>
    <t>Ostale intelektualne usluge - osposobljavanje</t>
  </si>
  <si>
    <t>Ostale zdravstvene i veterinarske usluge - cjepivo</t>
  </si>
  <si>
    <t>Zdravstvene usluge - sistematski pregled</t>
  </si>
  <si>
    <t>Rashodi za volontera-vježbenika</t>
  </si>
  <si>
    <t>Oprema za ostale namjene - inv.kolica</t>
  </si>
  <si>
    <t>Ostale intelektualne usluge-održavanje digitalne arhive</t>
  </si>
  <si>
    <t>Ostale zdravstvene usluge - sistematski pregled</t>
  </si>
  <si>
    <t>Uklanjanje azbestnog otpada</t>
  </si>
  <si>
    <t>Usluge tek.i invest.održavanja - zgrade</t>
  </si>
  <si>
    <t>II. IZMJENE</t>
  </si>
  <si>
    <t>ŽC 6070 do s.Mandići i A.Star. do vodotornja-nadzor</t>
  </si>
  <si>
    <t>od Ž.C. s.Sladakovići-Dobrote-nadzor</t>
  </si>
  <si>
    <t>Nogostup A. Starčevića - nadzor</t>
  </si>
  <si>
    <t>Prometnice i odvodnja Novo naselje Kistanje 1</t>
  </si>
  <si>
    <t>Ostale intelektualne usluge - projektna dokumentacija</t>
  </si>
  <si>
    <t>Ostale intelek.usluge - stručno tehničko savjetov.</t>
  </si>
  <si>
    <t>Ceste, želj. i sl. građ.objekti - nogostup Đevrske-nadzor</t>
  </si>
  <si>
    <t>Uredski objekti - uređ.prost.za opć.upravu k.č.4057/3</t>
  </si>
  <si>
    <t>Tekuće donacije - šibenski potrošač</t>
  </si>
  <si>
    <t>Uredski objekti - k.č.4057/4 - nadzor</t>
  </si>
  <si>
    <t>Nak. ostalih troš. osobama koje nisu u rad.odnosu</t>
  </si>
  <si>
    <t>Nak. troš. sl.puta osobama koje nisu u rad.odnosu</t>
  </si>
  <si>
    <t>Naknada troškova osobama izvan rad.odnosa</t>
  </si>
  <si>
    <t>Naknade troškova osobama izvan radnog odnosa</t>
  </si>
  <si>
    <t>Potpore iz proračuna - parlamentarni izbori</t>
  </si>
  <si>
    <t>Naknade - parlamentarni izbori</t>
  </si>
  <si>
    <t>Rashodi za nabavu proizvedene dugot. imovine</t>
  </si>
  <si>
    <t>Naknade građanima i kućanstv.na temelju osig.</t>
  </si>
  <si>
    <t>Naknade građanima i kuć. na temelju osig.</t>
  </si>
  <si>
    <t>Naknade građanima i kuć. na temelju osigur.</t>
  </si>
  <si>
    <t>I. Izmjene</t>
  </si>
  <si>
    <t>II. Izmjene</t>
  </si>
  <si>
    <t>Tekuće pomoći od ostalih subjekata - SNV</t>
  </si>
  <si>
    <t>Septička jama - Jakov Topalović</t>
  </si>
  <si>
    <t>PLAN 2011.</t>
  </si>
  <si>
    <t>Ceste, želj. i sl. građ.objekti-Šubićeva i N.Tesle</t>
  </si>
  <si>
    <t>PLANIRANO</t>
  </si>
  <si>
    <t>Ostvareno</t>
  </si>
  <si>
    <t xml:space="preserve">                                                      GODIŠNJI IZVJEŠTAJ </t>
  </si>
  <si>
    <t xml:space="preserve">    o izvršenju Proračuna Općine Kistanje za razdoblje</t>
  </si>
  <si>
    <t xml:space="preserve">                             Članak 1.</t>
  </si>
  <si>
    <t>sastoji se od:</t>
  </si>
  <si>
    <t>Godišnji izvještaj o izvršenju Proračuna Općine Kistanje za razdoblje od 1. siječnja do 31. prosinca 2011. godine</t>
  </si>
  <si>
    <t xml:space="preserve">                    siječanj - prosinac 2011. godine</t>
  </si>
  <si>
    <t>i izdataka kako slijedi:</t>
  </si>
  <si>
    <t xml:space="preserve">                            IZVRŠENJE RAČUNA PRIHODA I PRIMITAKA TE RASHODA I IZDATAKA</t>
  </si>
  <si>
    <t xml:space="preserve">                                                      PRORAČUNA OPĆINE KISTANJE</t>
  </si>
  <si>
    <t>Ostvareni prihodi i primici te izvršeni rashodi i izdaci za 2011. godinu prikazuju se u Računu prihoda i primitaka te rashoda</t>
  </si>
  <si>
    <t>II. Posebni dio</t>
  </si>
  <si>
    <t xml:space="preserve">                                                     Članak 3.</t>
  </si>
  <si>
    <t>Planirano</t>
  </si>
  <si>
    <t>Članak 4.</t>
  </si>
  <si>
    <t xml:space="preserve">             OPĆINA KISTANJE - OPĆINSKO VIJEĆE</t>
  </si>
  <si>
    <t xml:space="preserve">                              PREDSJEDNIK</t>
  </si>
  <si>
    <t xml:space="preserve">                             Marko Sladaković</t>
  </si>
  <si>
    <t>KLASA: 400-06/12-01-___</t>
  </si>
  <si>
    <t>nositeljima i korisnicima u Posebnom dijelu Proračuna kako slijedi:</t>
  </si>
  <si>
    <r>
      <t xml:space="preserve">Rashodi poslovanja i rashodi za nabavu nefinancijske imovine u Proračunu, u ukupnom iznosu od </t>
    </r>
    <r>
      <rPr>
        <b/>
        <sz val="10"/>
        <rFont val="Arial"/>
        <family val="2"/>
      </rPr>
      <t xml:space="preserve">5.917.243 </t>
    </r>
    <r>
      <rPr>
        <sz val="10"/>
        <rFont val="Arial"/>
        <family val="0"/>
      </rPr>
      <t xml:space="preserve">kuna raspoređuju se po </t>
    </r>
  </si>
  <si>
    <t xml:space="preserve">Ovaj Godišnji izvještaj o izvršenju  Proračuna Općine Kistanje za razdoblje siječanj-prosinac 2011.godine objavit će se u "Službenom </t>
  </si>
  <si>
    <t>vjesniku Šibensko-kninske županije".</t>
  </si>
  <si>
    <t xml:space="preserve">Na temelju članka 110.st.2. Zakona o proračunu ("Narodne novine" br.87/08) i čl.32.Statuta Općine Kistanje </t>
  </si>
  <si>
    <t>("Službeni vjesnik Šibensko-kninske županije",br.8/09. i 15/10),Općinsko vijeće Općine Kistanje ,na 25.sjednici ,od</t>
  </si>
  <si>
    <t>15.svibnja 2012.godine, donosi</t>
  </si>
  <si>
    <t>Kistanje,15.svibnja 2012.</t>
  </si>
  <si>
    <t>URBROJ:2182/16-01-12-1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</si>
</sst>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.0"/>
    <numFmt numFmtId="166" formatCode="0.0%"/>
    <numFmt numFmtId="167" formatCode="#,##0.000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9"/>
      <color indexed="10"/>
      <name val="Arial"/>
      <family val="0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18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3" fontId="1" fillId="32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5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5" borderId="19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0" borderId="18" xfId="0" applyFont="1" applyBorder="1" applyAlignment="1">
      <alignment/>
    </xf>
    <xf numFmtId="3" fontId="1" fillId="35" borderId="12" xfId="0" applyNumberFormat="1" applyFont="1" applyFill="1" applyBorder="1" applyAlignment="1">
      <alignment/>
    </xf>
    <xf numFmtId="3" fontId="0" fillId="32" borderId="0" xfId="0" applyNumberFormat="1" applyFill="1" applyAlignment="1">
      <alignment/>
    </xf>
    <xf numFmtId="3" fontId="7" fillId="0" borderId="0" xfId="0" applyNumberFormat="1" applyFont="1" applyAlignment="1">
      <alignment/>
    </xf>
    <xf numFmtId="0" fontId="1" fillId="0" borderId="18" xfId="0" applyFont="1" applyFill="1" applyBorder="1" applyAlignment="1">
      <alignment/>
    </xf>
    <xf numFmtId="0" fontId="1" fillId="32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3" fontId="1" fillId="18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18" borderId="10" xfId="0" applyNumberFormat="1" applyFont="1" applyFill="1" applyBorder="1" applyAlignment="1">
      <alignment/>
    </xf>
    <xf numFmtId="3" fontId="1" fillId="32" borderId="0" xfId="0" applyNumberFormat="1" applyFont="1" applyFill="1" applyAlignment="1">
      <alignment/>
    </xf>
    <xf numFmtId="3" fontId="3" fillId="18" borderId="10" xfId="0" applyNumberFormat="1" applyFont="1" applyFill="1" applyBorder="1" applyAlignment="1">
      <alignment/>
    </xf>
    <xf numFmtId="0" fontId="1" fillId="18" borderId="10" xfId="0" applyFont="1" applyFill="1" applyBorder="1" applyAlignment="1">
      <alignment/>
    </xf>
    <xf numFmtId="3" fontId="1" fillId="18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3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2" borderId="18" xfId="0" applyFont="1" applyFill="1" applyBorder="1" applyAlignment="1">
      <alignment/>
    </xf>
    <xf numFmtId="0" fontId="0" fillId="32" borderId="18" xfId="0" applyFill="1" applyBorder="1" applyAlignment="1">
      <alignment/>
    </xf>
    <xf numFmtId="0" fontId="10" fillId="32" borderId="18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3" fontId="0" fillId="32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8" fillId="32" borderId="10" xfId="0" applyFont="1" applyFill="1" applyBorder="1" applyAlignment="1">
      <alignment/>
    </xf>
    <xf numFmtId="3" fontId="8" fillId="32" borderId="10" xfId="0" applyNumberFormat="1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3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18" borderId="2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5" borderId="0" xfId="0" applyFont="1" applyFill="1" applyAlignment="1">
      <alignment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Fill="1" applyAlignment="1">
      <alignment/>
    </xf>
    <xf numFmtId="3" fontId="8" fillId="0" borderId="10" xfId="0" applyNumberFormat="1" applyFont="1" applyBorder="1" applyAlignment="1">
      <alignment/>
    </xf>
    <xf numFmtId="9" fontId="8" fillId="0" borderId="10" xfId="51" applyFont="1" applyBorder="1" applyAlignment="1">
      <alignment/>
    </xf>
    <xf numFmtId="3" fontId="8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5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8" fillId="33" borderId="18" xfId="0" applyNumberFormat="1" applyFont="1" applyFill="1" applyBorder="1" applyAlignment="1">
      <alignment/>
    </xf>
    <xf numFmtId="9" fontId="8" fillId="33" borderId="18" xfId="5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9" fontId="8" fillId="0" borderId="0" xfId="5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9" fontId="0" fillId="33" borderId="0" xfId="51" applyFont="1" applyFill="1" applyAlignment="1">
      <alignment/>
    </xf>
    <xf numFmtId="3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9" fontId="0" fillId="0" borderId="14" xfId="51" applyFont="1" applyBorder="1" applyAlignment="1">
      <alignment/>
    </xf>
    <xf numFmtId="2" fontId="8" fillId="33" borderId="1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9" fontId="0" fillId="3" borderId="0" xfId="51" applyFont="1" applyFill="1" applyAlignment="1">
      <alignment/>
    </xf>
    <xf numFmtId="3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9" fontId="8" fillId="0" borderId="10" xfId="51" applyFont="1" applyFill="1" applyBorder="1" applyAlignment="1">
      <alignment/>
    </xf>
    <xf numFmtId="9" fontId="0" fillId="0" borderId="10" xfId="5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8" fillId="33" borderId="23" xfId="0" applyNumberFormat="1" applyFont="1" applyFill="1" applyBorder="1" applyAlignment="1">
      <alignment/>
    </xf>
    <xf numFmtId="9" fontId="8" fillId="33" borderId="23" xfId="5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9" fontId="8" fillId="34" borderId="24" xfId="5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2" fontId="8" fillId="34" borderId="24" xfId="0" applyNumberFormat="1" applyFont="1" applyFill="1" applyBorder="1" applyAlignment="1">
      <alignment/>
    </xf>
    <xf numFmtId="3" fontId="8" fillId="5" borderId="17" xfId="0" applyNumberFormat="1" applyFont="1" applyFill="1" applyBorder="1" applyAlignment="1">
      <alignment/>
    </xf>
    <xf numFmtId="9" fontId="8" fillId="5" borderId="17" xfId="51" applyFont="1" applyFill="1" applyBorder="1" applyAlignment="1">
      <alignment/>
    </xf>
    <xf numFmtId="3" fontId="8" fillId="5" borderId="17" xfId="0" applyNumberFormat="1" applyFont="1" applyFill="1" applyBorder="1" applyAlignment="1">
      <alignment/>
    </xf>
    <xf numFmtId="2" fontId="0" fillId="5" borderId="17" xfId="0" applyNumberFormat="1" applyFont="1" applyFill="1" applyBorder="1" applyAlignment="1">
      <alignment/>
    </xf>
    <xf numFmtId="9" fontId="0" fillId="0" borderId="0" xfId="5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0" fillId="5" borderId="0" xfId="51" applyFont="1" applyFill="1" applyAlignment="1">
      <alignment/>
    </xf>
    <xf numFmtId="3" fontId="0" fillId="5" borderId="0" xfId="0" applyNumberFormat="1" applyFont="1" applyFill="1" applyAlignment="1">
      <alignment/>
    </xf>
    <xf numFmtId="2" fontId="0" fillId="5" borderId="0" xfId="0" applyNumberFormat="1" applyFont="1" applyFill="1" applyAlignment="1">
      <alignment/>
    </xf>
    <xf numFmtId="9" fontId="0" fillId="34" borderId="0" xfId="51" applyFont="1" applyFill="1" applyAlignment="1">
      <alignment/>
    </xf>
    <xf numFmtId="3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9" fontId="0" fillId="0" borderId="0" xfId="51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10" xfId="51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3" fontId="8" fillId="33" borderId="25" xfId="0" applyNumberFormat="1" applyFont="1" applyFill="1" applyBorder="1" applyAlignment="1">
      <alignment/>
    </xf>
    <xf numFmtId="9" fontId="8" fillId="33" borderId="25" xfId="51" applyFont="1" applyFill="1" applyBorder="1" applyAlignment="1">
      <alignment/>
    </xf>
    <xf numFmtId="3" fontId="8" fillId="33" borderId="25" xfId="0" applyNumberFormat="1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9" fontId="8" fillId="0" borderId="0" xfId="5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9" fontId="0" fillId="0" borderId="10" xfId="51" applyFont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9" fontId="0" fillId="0" borderId="10" xfId="51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3" fontId="8" fillId="33" borderId="26" xfId="0" applyNumberFormat="1" applyFont="1" applyFill="1" applyBorder="1" applyAlignment="1">
      <alignment/>
    </xf>
    <xf numFmtId="9" fontId="8" fillId="33" borderId="26" xfId="51" applyFont="1" applyFill="1" applyBorder="1" applyAlignment="1">
      <alignment/>
    </xf>
    <xf numFmtId="2" fontId="8" fillId="33" borderId="2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9" fontId="0" fillId="0" borderId="18" xfId="5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5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9" fontId="0" fillId="33" borderId="0" xfId="51" applyFont="1" applyFill="1" applyAlignment="1">
      <alignment/>
    </xf>
    <xf numFmtId="3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9" fontId="0" fillId="3" borderId="0" xfId="51" applyFont="1" applyFill="1" applyAlignment="1">
      <alignment/>
    </xf>
    <xf numFmtId="3" fontId="0" fillId="3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9" fontId="0" fillId="33" borderId="0" xfId="51" applyFont="1" applyFill="1" applyAlignment="1">
      <alignment/>
    </xf>
    <xf numFmtId="3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51" applyFont="1" applyFill="1" applyBorder="1" applyAlignment="1">
      <alignment/>
    </xf>
    <xf numFmtId="3" fontId="8" fillId="34" borderId="0" xfId="0" applyNumberFormat="1" applyFont="1" applyFill="1" applyAlignment="1">
      <alignment/>
    </xf>
    <xf numFmtId="9" fontId="8" fillId="34" borderId="0" xfId="51" applyFont="1" applyFill="1" applyAlignment="1">
      <alignment/>
    </xf>
    <xf numFmtId="3" fontId="8" fillId="0" borderId="0" xfId="0" applyNumberFormat="1" applyFont="1" applyFill="1" applyAlignment="1">
      <alignment/>
    </xf>
    <xf numFmtId="9" fontId="8" fillId="0" borderId="0" xfId="51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0" borderId="18" xfId="0" applyNumberFormat="1" applyFont="1" applyBorder="1" applyAlignment="1">
      <alignment/>
    </xf>
    <xf numFmtId="9" fontId="0" fillId="0" borderId="18" xfId="5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8" fillId="5" borderId="19" xfId="0" applyNumberFormat="1" applyFont="1" applyFill="1" applyBorder="1" applyAlignment="1">
      <alignment/>
    </xf>
    <xf numFmtId="9" fontId="8" fillId="5" borderId="19" xfId="51" applyFont="1" applyFill="1" applyBorder="1" applyAlignment="1">
      <alignment/>
    </xf>
    <xf numFmtId="3" fontId="0" fillId="5" borderId="19" xfId="0" applyNumberFormat="1" applyFont="1" applyFill="1" applyBorder="1" applyAlignment="1">
      <alignment/>
    </xf>
    <xf numFmtId="3" fontId="0" fillId="5" borderId="19" xfId="0" applyNumberFormat="1" applyFont="1" applyFill="1" applyBorder="1" applyAlignment="1">
      <alignment/>
    </xf>
    <xf numFmtId="2" fontId="0" fillId="5" borderId="19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3" fontId="8" fillId="3" borderId="20" xfId="0" applyNumberFormat="1" applyFont="1" applyFill="1" applyBorder="1" applyAlignment="1">
      <alignment/>
    </xf>
    <xf numFmtId="9" fontId="8" fillId="3" borderId="20" xfId="51" applyFont="1" applyFill="1" applyBorder="1" applyAlignment="1">
      <alignment/>
    </xf>
    <xf numFmtId="3" fontId="8" fillId="3" borderId="2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9" fontId="0" fillId="32" borderId="10" xfId="51" applyFont="1" applyFill="1" applyBorder="1" applyAlignment="1">
      <alignment/>
    </xf>
    <xf numFmtId="3" fontId="0" fillId="32" borderId="13" xfId="0" applyNumberFormat="1" applyFont="1" applyFill="1" applyBorder="1" applyAlignment="1">
      <alignment/>
    </xf>
    <xf numFmtId="9" fontId="0" fillId="32" borderId="13" xfId="51" applyFont="1" applyFill="1" applyBorder="1" applyAlignment="1">
      <alignment/>
    </xf>
    <xf numFmtId="16" fontId="0" fillId="32" borderId="13" xfId="51" applyNumberFormat="1" applyFont="1" applyFill="1" applyBorder="1" applyAlignment="1">
      <alignment/>
    </xf>
    <xf numFmtId="13" fontId="0" fillId="32" borderId="13" xfId="51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9" fontId="0" fillId="35" borderId="10" xfId="5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3" fillId="34" borderId="0" xfId="0" applyFont="1" applyFill="1" applyAlignment="1">
      <alignment/>
    </xf>
    <xf numFmtId="0" fontId="9" fillId="3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9" fillId="0" borderId="12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3" borderId="0" xfId="0" applyFont="1" applyFill="1" applyAlignment="1">
      <alignment/>
    </xf>
    <xf numFmtId="0" fontId="3" fillId="5" borderId="19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1" fillId="32" borderId="12" xfId="0" applyFont="1" applyFill="1" applyBorder="1" applyAlignment="1">
      <alignment horizontal="left"/>
    </xf>
    <xf numFmtId="0" fontId="1" fillId="32" borderId="22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32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9" fontId="0" fillId="0" borderId="10" xfId="51" applyFont="1" applyBorder="1" applyAlignment="1">
      <alignment/>
    </xf>
    <xf numFmtId="9" fontId="8" fillId="0" borderId="10" xfId="51" applyNumberFormat="1" applyFont="1" applyFill="1" applyBorder="1" applyAlignment="1">
      <alignment/>
    </xf>
    <xf numFmtId="9" fontId="8" fillId="0" borderId="10" xfId="5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9" fontId="0" fillId="0" borderId="10" xfId="51" applyFont="1" applyBorder="1" applyAlignment="1">
      <alignment/>
    </xf>
    <xf numFmtId="3" fontId="8" fillId="18" borderId="10" xfId="0" applyNumberFormat="1" applyFont="1" applyFill="1" applyBorder="1" applyAlignment="1">
      <alignment/>
    </xf>
    <xf numFmtId="9" fontId="8" fillId="18" borderId="10" xfId="51" applyFont="1" applyFill="1" applyBorder="1" applyAlignment="1">
      <alignment/>
    </xf>
    <xf numFmtId="9" fontId="0" fillId="32" borderId="0" xfId="51" applyFont="1" applyFill="1" applyAlignment="1">
      <alignment/>
    </xf>
    <xf numFmtId="0" fontId="0" fillId="18" borderId="10" xfId="0" applyFont="1" applyFill="1" applyBorder="1" applyAlignment="1">
      <alignment/>
    </xf>
    <xf numFmtId="9" fontId="0" fillId="18" borderId="10" xfId="51" applyFont="1" applyFill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2" xfId="51" applyNumberFormat="1" applyFont="1" applyFill="1" applyBorder="1" applyAlignment="1">
      <alignment horizontal="right"/>
    </xf>
    <xf numFmtId="3" fontId="10" fillId="0" borderId="2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8" fillId="0" borderId="0" xfId="0" applyNumberFormat="1" applyFont="1" applyFill="1" applyAlignment="1">
      <alignment/>
    </xf>
    <xf numFmtId="3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9" fontId="8" fillId="0" borderId="10" xfId="51" applyFont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6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9" fontId="0" fillId="0" borderId="18" xfId="5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9" fontId="8" fillId="0" borderId="10" xfId="51" applyFont="1" applyBorder="1" applyAlignment="1">
      <alignment horizontal="right"/>
    </xf>
    <xf numFmtId="9" fontId="0" fillId="0" borderId="10" xfId="5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18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9" fontId="16" fillId="0" borderId="10" xfId="51" applyFont="1" applyBorder="1" applyAlignment="1">
      <alignment/>
    </xf>
    <xf numFmtId="3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9" fontId="0" fillId="0" borderId="14" xfId="5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9" fontId="8" fillId="0" borderId="25" xfId="5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5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18" fillId="0" borderId="11" xfId="0" applyFont="1" applyBorder="1" applyAlignment="1">
      <alignment/>
    </xf>
    <xf numFmtId="9" fontId="16" fillId="0" borderId="10" xfId="51" applyFont="1" applyFill="1" applyBorder="1" applyAlignment="1">
      <alignment/>
    </xf>
    <xf numFmtId="0" fontId="1" fillId="36" borderId="0" xfId="0" applyFont="1" applyFill="1" applyAlignment="1">
      <alignment/>
    </xf>
    <xf numFmtId="9" fontId="8" fillId="33" borderId="18" xfId="5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9" fillId="0" borderId="32" xfId="0" applyFont="1" applyBorder="1" applyAlignment="1">
      <alignment/>
    </xf>
    <xf numFmtId="9" fontId="16" fillId="0" borderId="10" xfId="51" applyFont="1" applyBorder="1" applyAlignment="1">
      <alignment horizontal="right"/>
    </xf>
    <xf numFmtId="0" fontId="9" fillId="0" borderId="31" xfId="0" applyFont="1" applyBorder="1" applyAlignment="1">
      <alignment/>
    </xf>
    <xf numFmtId="9" fontId="19" fillId="0" borderId="10" xfId="51" applyFont="1" applyBorder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wrapText="1"/>
    </xf>
    <xf numFmtId="9" fontId="8" fillId="32" borderId="10" xfId="51" applyFont="1" applyFill="1" applyBorder="1" applyAlignment="1">
      <alignment/>
    </xf>
    <xf numFmtId="0" fontId="8" fillId="32" borderId="13" xfId="0" applyFont="1" applyFill="1" applyBorder="1" applyAlignment="1">
      <alignment/>
    </xf>
    <xf numFmtId="9" fontId="8" fillId="32" borderId="13" xfId="5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9" fontId="0" fillId="0" borderId="10" xfId="51" applyNumberFormat="1" applyFont="1" applyFill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32" borderId="18" xfId="0" applyNumberFormat="1" applyFont="1" applyFill="1" applyBorder="1" applyAlignment="1">
      <alignment/>
    </xf>
    <xf numFmtId="0" fontId="8" fillId="32" borderId="18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18" borderId="12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2"/>
  <sheetViews>
    <sheetView tabSelected="1" zoomScalePageLayoutView="0" workbookViewId="0" topLeftCell="A1">
      <selection activeCell="A1" sqref="A1:T132"/>
    </sheetView>
  </sheetViews>
  <sheetFormatPr defaultColWidth="9.140625" defaultRowHeight="12.75"/>
  <cols>
    <col min="1" max="6" width="1.7109375" style="0" customWidth="1"/>
    <col min="7" max="7" width="1.28515625" style="0" customWidth="1"/>
    <col min="8" max="8" width="3.7109375" style="0" customWidth="1"/>
    <col min="10" max="10" width="31.00390625" style="0" customWidth="1"/>
    <col min="11" max="11" width="9.28125" style="0" hidden="1" customWidth="1"/>
    <col min="12" max="12" width="10.7109375" style="0" hidden="1" customWidth="1"/>
    <col min="13" max="13" width="11.28125" style="69" hidden="1" customWidth="1"/>
    <col min="14" max="14" width="12.140625" style="69" hidden="1" customWidth="1"/>
    <col min="15" max="16" width="12.140625" style="69" customWidth="1"/>
    <col min="17" max="17" width="9.00390625" style="10" customWidth="1"/>
    <col min="18" max="18" width="9.421875" style="10" hidden="1" customWidth="1"/>
    <col min="19" max="19" width="9.8515625" style="0" hidden="1" customWidth="1"/>
    <col min="20" max="22" width="0" style="0" hidden="1" customWidth="1"/>
  </cols>
  <sheetData>
    <row r="1" spans="1:18" s="86" customFormat="1" ht="12">
      <c r="A1" s="86" t="s">
        <v>618</v>
      </c>
      <c r="Q1" s="479"/>
      <c r="R1" s="479"/>
    </row>
    <row r="2" spans="1:18" ht="12.75">
      <c r="A2" s="1" t="s">
        <v>619</v>
      </c>
      <c r="B2" s="315"/>
      <c r="D2" s="315"/>
      <c r="M2"/>
      <c r="N2" s="316"/>
      <c r="O2" s="39"/>
      <c r="P2"/>
      <c r="Q2"/>
      <c r="R2"/>
    </row>
    <row r="3" spans="1:18" ht="12.75">
      <c r="A3" s="1" t="s">
        <v>620</v>
      </c>
      <c r="B3" s="315"/>
      <c r="D3" s="315"/>
      <c r="M3"/>
      <c r="N3" s="316"/>
      <c r="O3" s="39"/>
      <c r="P3"/>
      <c r="Q3"/>
      <c r="R3"/>
    </row>
    <row r="4" spans="1:18" ht="12.75">
      <c r="A4" s="315"/>
      <c r="D4" s="315"/>
      <c r="M4"/>
      <c r="N4" s="316"/>
      <c r="O4" s="39"/>
      <c r="P4"/>
      <c r="Q4"/>
      <c r="R4"/>
    </row>
    <row r="5" spans="1:22" ht="15.75">
      <c r="A5" s="487" t="s">
        <v>596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318"/>
      <c r="V5" s="318"/>
    </row>
    <row r="6" spans="1:20" ht="15.75">
      <c r="A6" s="460"/>
      <c r="B6" s="460"/>
      <c r="C6" s="460"/>
      <c r="D6" s="460"/>
      <c r="E6" s="460"/>
      <c r="F6" s="460"/>
      <c r="G6" s="460"/>
      <c r="H6" s="460"/>
      <c r="I6" s="84" t="s">
        <v>597</v>
      </c>
      <c r="J6" s="84"/>
      <c r="K6" s="460"/>
      <c r="L6" s="460"/>
      <c r="M6" s="460"/>
      <c r="N6" s="342"/>
      <c r="O6" s="461"/>
      <c r="P6" s="461"/>
      <c r="Q6" s="460"/>
      <c r="R6" s="460"/>
      <c r="S6" s="460"/>
      <c r="T6" s="460"/>
    </row>
    <row r="7" spans="1:20" ht="15.75">
      <c r="A7" s="460"/>
      <c r="B7" s="460"/>
      <c r="C7" s="460"/>
      <c r="D7" s="460"/>
      <c r="E7" s="460"/>
      <c r="F7" s="460"/>
      <c r="G7" s="460"/>
      <c r="H7" s="460"/>
      <c r="I7" s="84" t="s">
        <v>601</v>
      </c>
      <c r="J7" s="84"/>
      <c r="K7" s="460"/>
      <c r="L7" s="460"/>
      <c r="M7" s="460"/>
      <c r="N7" s="342"/>
      <c r="O7" s="461"/>
      <c r="P7" s="461"/>
      <c r="Q7" s="460"/>
      <c r="R7" s="460"/>
      <c r="S7" s="460"/>
      <c r="T7" s="460"/>
    </row>
    <row r="8" spans="1:22" ht="15.75">
      <c r="A8" s="85" t="s">
        <v>399</v>
      </c>
      <c r="B8" s="86"/>
      <c r="C8" s="86"/>
      <c r="D8" s="86"/>
      <c r="E8" s="86"/>
      <c r="F8" s="86"/>
      <c r="G8" s="86"/>
      <c r="I8" s="84"/>
      <c r="J8" s="83"/>
      <c r="M8"/>
      <c r="N8" s="317"/>
      <c r="O8" s="10"/>
      <c r="P8" s="10"/>
      <c r="Q8"/>
      <c r="R8"/>
      <c r="U8" s="39"/>
      <c r="V8" s="39"/>
    </row>
    <row r="9" spans="1:22" ht="15.75">
      <c r="A9" s="85"/>
      <c r="B9" s="86"/>
      <c r="C9" s="86"/>
      <c r="D9" s="86"/>
      <c r="E9" s="86"/>
      <c r="F9" s="86"/>
      <c r="G9" s="86"/>
      <c r="I9" s="84"/>
      <c r="J9" s="85" t="s">
        <v>598</v>
      </c>
      <c r="M9"/>
      <c r="N9" s="317"/>
      <c r="O9" s="10"/>
      <c r="P9" s="10"/>
      <c r="Q9"/>
      <c r="R9"/>
      <c r="U9" s="39"/>
      <c r="V9" s="39"/>
    </row>
    <row r="10" spans="1:22" ht="15.75">
      <c r="A10" s="85" t="s">
        <v>600</v>
      </c>
      <c r="B10" s="86"/>
      <c r="C10" s="86"/>
      <c r="D10" s="86"/>
      <c r="E10" s="86"/>
      <c r="F10" s="86"/>
      <c r="G10" s="86"/>
      <c r="I10" s="84"/>
      <c r="J10" s="85"/>
      <c r="M10"/>
      <c r="N10" s="317"/>
      <c r="O10" s="10"/>
      <c r="P10" s="10"/>
      <c r="Q10"/>
      <c r="R10"/>
      <c r="U10" s="39"/>
      <c r="V10" s="39"/>
    </row>
    <row r="11" spans="1:20" s="92" customFormat="1" ht="15.75">
      <c r="A11" s="85" t="s">
        <v>599</v>
      </c>
      <c r="B11" s="86"/>
      <c r="C11" s="86"/>
      <c r="D11" s="86"/>
      <c r="E11" s="86"/>
      <c r="F11" s="86"/>
      <c r="G11" s="86"/>
      <c r="H11"/>
      <c r="I11" s="84"/>
      <c r="J11" s="85"/>
      <c r="K11"/>
      <c r="L11"/>
      <c r="M11"/>
      <c r="N11" s="317"/>
      <c r="O11" s="10"/>
      <c r="P11" s="10"/>
      <c r="Q11"/>
      <c r="R11"/>
      <c r="S11"/>
      <c r="T11"/>
    </row>
    <row r="12" spans="1:19" ht="14.25">
      <c r="A12" s="2"/>
      <c r="B12" s="2"/>
      <c r="C12" s="2"/>
      <c r="D12" s="2"/>
      <c r="E12" s="2"/>
      <c r="F12" s="2"/>
      <c r="G12" s="2"/>
      <c r="H12" s="90" t="s">
        <v>1</v>
      </c>
      <c r="I12" s="87"/>
      <c r="J12" s="87"/>
      <c r="K12" s="88"/>
      <c r="L12" s="88"/>
      <c r="M12" s="89"/>
      <c r="N12" s="90"/>
      <c r="O12" s="469" t="s">
        <v>594</v>
      </c>
      <c r="P12" s="469" t="s">
        <v>400</v>
      </c>
      <c r="Q12" s="468" t="s">
        <v>401</v>
      </c>
      <c r="R12" s="91"/>
      <c r="S12" s="88"/>
    </row>
    <row r="13" spans="1:19" s="13" customFormat="1" ht="12.75">
      <c r="A13" s="12"/>
      <c r="B13" s="12"/>
      <c r="C13" s="12"/>
      <c r="D13" s="12"/>
      <c r="E13" s="12"/>
      <c r="F13" s="12"/>
      <c r="G13" s="12"/>
      <c r="H13" s="18" t="s">
        <v>342</v>
      </c>
      <c r="I13" s="56"/>
      <c r="J13" s="57"/>
      <c r="K13" s="19">
        <f aca="true" t="shared" si="0" ref="K13:R13">K14+K15</f>
        <v>6179247</v>
      </c>
      <c r="L13" s="155">
        <f t="shared" si="0"/>
        <v>8310747</v>
      </c>
      <c r="M13" s="155">
        <f t="shared" si="0"/>
        <v>7760047</v>
      </c>
      <c r="N13" s="155">
        <f t="shared" si="0"/>
        <v>5902741</v>
      </c>
      <c r="O13" s="155">
        <f>O14+O15</f>
        <v>5955094</v>
      </c>
      <c r="P13" s="155">
        <f>P14+P15</f>
        <v>5738288</v>
      </c>
      <c r="Q13" s="306">
        <f aca="true" t="shared" si="1" ref="Q13:Q18">P13/O13</f>
        <v>0.9635931859345965</v>
      </c>
      <c r="R13" s="19">
        <f t="shared" si="0"/>
        <v>7610100</v>
      </c>
      <c r="S13" s="15">
        <f>S14+S15</f>
        <v>7610100</v>
      </c>
    </row>
    <row r="14" spans="1:19" ht="12.75">
      <c r="A14" s="1"/>
      <c r="B14" s="1"/>
      <c r="C14" s="1"/>
      <c r="D14" s="1"/>
      <c r="E14" s="1"/>
      <c r="F14" s="1" t="s">
        <v>402</v>
      </c>
      <c r="G14" s="1"/>
      <c r="H14" s="16" t="s">
        <v>5</v>
      </c>
      <c r="I14" s="24"/>
      <c r="J14" s="23"/>
      <c r="K14" s="17">
        <v>6087703</v>
      </c>
      <c r="L14" s="156">
        <f>L41</f>
        <v>8260747</v>
      </c>
      <c r="M14" s="156">
        <f>M41</f>
        <v>7680047</v>
      </c>
      <c r="N14" s="128">
        <f>N41</f>
        <v>5822741</v>
      </c>
      <c r="O14" s="128">
        <f>O41</f>
        <v>5953594</v>
      </c>
      <c r="P14" s="128">
        <f>P41</f>
        <v>5738026</v>
      </c>
      <c r="Q14" s="459">
        <f t="shared" si="1"/>
        <v>0.963791954909925</v>
      </c>
      <c r="R14" s="17">
        <f>R41</f>
        <v>7610100</v>
      </c>
      <c r="S14" s="17">
        <f>S41</f>
        <v>7610100</v>
      </c>
    </row>
    <row r="15" spans="1:19" ht="12.75">
      <c r="A15" s="1"/>
      <c r="B15" s="1"/>
      <c r="C15" s="1"/>
      <c r="D15" s="1"/>
      <c r="E15" s="1"/>
      <c r="F15" s="1" t="s">
        <v>403</v>
      </c>
      <c r="G15" s="1"/>
      <c r="H15" s="16" t="s">
        <v>6</v>
      </c>
      <c r="I15" s="16"/>
      <c r="J15" s="16"/>
      <c r="K15" s="17">
        <v>91544</v>
      </c>
      <c r="L15" s="156">
        <f>L71</f>
        <v>50000</v>
      </c>
      <c r="M15" s="156">
        <f>M71</f>
        <v>80000</v>
      </c>
      <c r="N15" s="128">
        <f>N71</f>
        <v>80000</v>
      </c>
      <c r="O15" s="128">
        <f>O71</f>
        <v>1500</v>
      </c>
      <c r="P15" s="128">
        <f>P71</f>
        <v>262</v>
      </c>
      <c r="Q15" s="459">
        <f t="shared" si="1"/>
        <v>0.17466666666666666</v>
      </c>
      <c r="R15" s="17">
        <v>0</v>
      </c>
      <c r="S15" s="17">
        <v>0</v>
      </c>
    </row>
    <row r="16" spans="1:19" ht="12.75">
      <c r="A16" s="1"/>
      <c r="B16" s="1"/>
      <c r="C16" s="1"/>
      <c r="D16" s="1"/>
      <c r="E16" s="1"/>
      <c r="F16" s="1" t="s">
        <v>404</v>
      </c>
      <c r="G16" s="1"/>
      <c r="H16" s="16" t="s">
        <v>7</v>
      </c>
      <c r="I16" s="16"/>
      <c r="J16" s="16"/>
      <c r="K16" s="17">
        <v>4759046</v>
      </c>
      <c r="L16" s="156">
        <f>L76</f>
        <v>4121100</v>
      </c>
      <c r="M16" s="156">
        <f>M76</f>
        <v>4591137</v>
      </c>
      <c r="N16" s="128">
        <f>N76</f>
        <v>4605701</v>
      </c>
      <c r="O16" s="128">
        <f>O76</f>
        <v>4740457</v>
      </c>
      <c r="P16" s="128">
        <f>P76</f>
        <v>4175428.67</v>
      </c>
      <c r="Q16" s="459">
        <f t="shared" si="1"/>
        <v>0.8808072027654718</v>
      </c>
      <c r="R16" s="17">
        <f>R76</f>
        <v>4887842</v>
      </c>
      <c r="S16" s="17">
        <f>S76</f>
        <v>4922842</v>
      </c>
    </row>
    <row r="17" spans="1:19" ht="12.75">
      <c r="A17" s="1"/>
      <c r="B17" s="1"/>
      <c r="C17" s="1"/>
      <c r="D17" s="1"/>
      <c r="E17" s="1"/>
      <c r="F17" s="1" t="s">
        <v>405</v>
      </c>
      <c r="G17" s="1"/>
      <c r="H17" s="16" t="s">
        <v>8</v>
      </c>
      <c r="I17" s="16"/>
      <c r="J17" s="16"/>
      <c r="K17" s="17">
        <v>1351262</v>
      </c>
      <c r="L17" s="156">
        <f>L102</f>
        <v>4000448</v>
      </c>
      <c r="M17" s="156">
        <f>M102</f>
        <v>3121165</v>
      </c>
      <c r="N17" s="128">
        <f>N102</f>
        <v>2031416</v>
      </c>
      <c r="O17" s="128">
        <f>O102</f>
        <v>1775591</v>
      </c>
      <c r="P17" s="128">
        <f>P102</f>
        <v>1741814</v>
      </c>
      <c r="Q17" s="459">
        <f t="shared" si="1"/>
        <v>0.9809770380678884</v>
      </c>
      <c r="R17" s="17">
        <f>R102</f>
        <v>3308000</v>
      </c>
      <c r="S17" s="17">
        <f>S102</f>
        <v>3390448</v>
      </c>
    </row>
    <row r="18" spans="1:19" ht="12.75">
      <c r="A18" s="1"/>
      <c r="B18" s="1"/>
      <c r="C18" s="1"/>
      <c r="D18" s="1"/>
      <c r="E18" s="1"/>
      <c r="F18" s="1"/>
      <c r="G18" s="1"/>
      <c r="H18" s="14" t="s">
        <v>351</v>
      </c>
      <c r="I18" s="36"/>
      <c r="J18" s="25"/>
      <c r="K18" s="15">
        <f aca="true" t="shared" si="2" ref="K18:S18">K16+K17</f>
        <v>6110308</v>
      </c>
      <c r="L18" s="155">
        <f t="shared" si="2"/>
        <v>8121548</v>
      </c>
      <c r="M18" s="155">
        <f t="shared" si="2"/>
        <v>7712302</v>
      </c>
      <c r="N18" s="123">
        <f t="shared" si="2"/>
        <v>6637117</v>
      </c>
      <c r="O18" s="123">
        <f t="shared" si="2"/>
        <v>6516048</v>
      </c>
      <c r="P18" s="123">
        <f t="shared" si="2"/>
        <v>5917242.67</v>
      </c>
      <c r="Q18" s="306">
        <f t="shared" si="1"/>
        <v>0.9081029897262881</v>
      </c>
      <c r="R18" s="15">
        <f t="shared" si="2"/>
        <v>8195842</v>
      </c>
      <c r="S18" s="15">
        <f t="shared" si="2"/>
        <v>8313290</v>
      </c>
    </row>
    <row r="19" spans="1:19" ht="12.75">
      <c r="A19" s="1"/>
      <c r="B19" s="1"/>
      <c r="C19" s="1"/>
      <c r="D19" s="1"/>
      <c r="E19" s="1"/>
      <c r="F19" s="1" t="s">
        <v>406</v>
      </c>
      <c r="G19" s="1"/>
      <c r="H19" s="30" t="s">
        <v>408</v>
      </c>
      <c r="I19" s="36"/>
      <c r="J19" s="25"/>
      <c r="K19" s="15"/>
      <c r="L19" s="73"/>
      <c r="M19" s="155"/>
      <c r="N19" s="123"/>
      <c r="O19" s="123"/>
      <c r="P19" s="123"/>
      <c r="Q19" s="308"/>
      <c r="R19" s="15"/>
      <c r="S19" s="15"/>
    </row>
    <row r="20" spans="1:19" ht="12.75">
      <c r="A20" s="1"/>
      <c r="B20" s="1"/>
      <c r="C20" s="1"/>
      <c r="D20" s="1"/>
      <c r="E20" s="1"/>
      <c r="F20" s="1" t="s">
        <v>407</v>
      </c>
      <c r="G20" s="1"/>
      <c r="H20" s="16" t="s">
        <v>9</v>
      </c>
      <c r="I20" s="24"/>
      <c r="J20" s="23"/>
      <c r="K20" s="17">
        <f>(K14+K15)-(K16+K17)</f>
        <v>68939</v>
      </c>
      <c r="L20" s="156">
        <f>L13-L18</f>
        <v>189199</v>
      </c>
      <c r="M20" s="156">
        <f>M13-M18</f>
        <v>47745</v>
      </c>
      <c r="N20" s="128">
        <f>N13-N18</f>
        <v>-734376</v>
      </c>
      <c r="O20" s="128">
        <f>O13-O18</f>
        <v>-560954</v>
      </c>
      <c r="P20" s="128">
        <f>P13-P18</f>
        <v>-178954.66999999993</v>
      </c>
      <c r="Q20" s="309"/>
      <c r="R20" s="17">
        <f>R14-(R16+R17)</f>
        <v>-585742</v>
      </c>
      <c r="S20" s="17">
        <f>S14-(S16+S17)</f>
        <v>-703190</v>
      </c>
    </row>
    <row r="21" spans="1:18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9"/>
      <c r="L21" s="9"/>
      <c r="M21" s="79"/>
      <c r="N21" s="9"/>
      <c r="O21" s="9"/>
      <c r="P21" s="9"/>
      <c r="Q21" s="9"/>
      <c r="R21" s="9"/>
    </row>
    <row r="22" spans="1:19" ht="14.25">
      <c r="A22" s="2"/>
      <c r="B22" s="2"/>
      <c r="C22" s="2"/>
      <c r="D22" s="2"/>
      <c r="E22" s="2"/>
      <c r="F22" s="2"/>
      <c r="G22" s="2"/>
      <c r="H22" s="34" t="s">
        <v>10</v>
      </c>
      <c r="I22" s="34"/>
      <c r="J22" s="34"/>
      <c r="K22" s="37"/>
      <c r="L22" s="37"/>
      <c r="M22" s="80"/>
      <c r="N22" s="37"/>
      <c r="O22" s="37"/>
      <c r="P22" s="37"/>
      <c r="Q22" s="37"/>
      <c r="R22" s="37"/>
      <c r="S22" s="8"/>
    </row>
    <row r="23" spans="1:19" ht="12.75">
      <c r="A23" s="1"/>
      <c r="B23" s="1"/>
      <c r="C23" s="1"/>
      <c r="D23" s="1"/>
      <c r="E23" s="1"/>
      <c r="F23" s="1"/>
      <c r="G23" s="1" t="s">
        <v>409</v>
      </c>
      <c r="H23" s="16" t="s">
        <v>11</v>
      </c>
      <c r="I23" s="16"/>
      <c r="J23" s="16"/>
      <c r="K23" s="17">
        <v>0</v>
      </c>
      <c r="L23" s="17">
        <v>0</v>
      </c>
      <c r="M23" s="300">
        <v>0</v>
      </c>
      <c r="N23" s="304">
        <v>0</v>
      </c>
      <c r="O23" s="304">
        <v>0</v>
      </c>
      <c r="P23" s="304">
        <v>0</v>
      </c>
      <c r="Q23" s="304">
        <v>0</v>
      </c>
      <c r="R23" s="17">
        <v>0</v>
      </c>
      <c r="S23" s="17">
        <v>0</v>
      </c>
    </row>
    <row r="24" spans="1:19" ht="12.75">
      <c r="A24" s="1"/>
      <c r="B24" s="1"/>
      <c r="C24" s="1"/>
      <c r="D24" s="1"/>
      <c r="E24" s="1"/>
      <c r="F24" s="1"/>
      <c r="G24" s="1" t="s">
        <v>410</v>
      </c>
      <c r="H24" s="16" t="s">
        <v>66</v>
      </c>
      <c r="I24" s="16"/>
      <c r="J24" s="16"/>
      <c r="K24" s="17">
        <v>0</v>
      </c>
      <c r="L24" s="17">
        <v>0</v>
      </c>
      <c r="M24" s="300">
        <v>0</v>
      </c>
      <c r="N24" s="304">
        <v>0</v>
      </c>
      <c r="O24" s="304">
        <v>0</v>
      </c>
      <c r="P24" s="304">
        <v>0</v>
      </c>
      <c r="Q24" s="304">
        <v>0</v>
      </c>
      <c r="R24" s="17">
        <v>0</v>
      </c>
      <c r="S24" s="17">
        <v>0</v>
      </c>
    </row>
    <row r="25" spans="1:19" ht="12.75">
      <c r="A25" s="1"/>
      <c r="B25" s="1"/>
      <c r="C25" s="1"/>
      <c r="D25" s="1"/>
      <c r="E25" s="1"/>
      <c r="F25" s="1"/>
      <c r="G25" s="1" t="s">
        <v>411</v>
      </c>
      <c r="H25" s="16" t="s">
        <v>12</v>
      </c>
      <c r="I25" s="16"/>
      <c r="J25" s="16"/>
      <c r="K25" s="17">
        <v>0</v>
      </c>
      <c r="L25" s="17">
        <v>0</v>
      </c>
      <c r="M25" s="300">
        <v>0</v>
      </c>
      <c r="N25" s="304">
        <v>0</v>
      </c>
      <c r="O25" s="304">
        <v>0</v>
      </c>
      <c r="P25" s="304">
        <v>0</v>
      </c>
      <c r="Q25" s="304">
        <v>0</v>
      </c>
      <c r="R25" s="17">
        <v>0</v>
      </c>
      <c r="S25" s="17">
        <v>0</v>
      </c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"/>
      <c r="L26" s="9"/>
      <c r="M26" s="301"/>
      <c r="N26" s="301"/>
      <c r="O26" s="301"/>
      <c r="P26" s="301"/>
      <c r="Q26" s="301"/>
      <c r="R26" s="9"/>
    </row>
    <row r="27" spans="1:19" ht="12.75">
      <c r="A27" s="2"/>
      <c r="B27" s="2"/>
      <c r="C27" s="2"/>
      <c r="D27" s="2"/>
      <c r="E27" s="2"/>
      <c r="F27" s="2"/>
      <c r="G27" s="2"/>
      <c r="H27" s="34" t="s">
        <v>13</v>
      </c>
      <c r="I27" s="34"/>
      <c r="J27" s="34"/>
      <c r="K27" s="37"/>
      <c r="L27" s="37"/>
      <c r="M27" s="302"/>
      <c r="N27" s="302"/>
      <c r="O27" s="302"/>
      <c r="P27" s="302"/>
      <c r="Q27" s="302"/>
      <c r="R27" s="37"/>
      <c r="S27" s="8"/>
    </row>
    <row r="28" spans="1:19" ht="12.75">
      <c r="A28" s="1"/>
      <c r="B28" s="1"/>
      <c r="C28" s="1"/>
      <c r="D28" s="1"/>
      <c r="E28" s="1"/>
      <c r="F28" s="1"/>
      <c r="G28" s="1" t="s">
        <v>409</v>
      </c>
      <c r="H28" s="16" t="s">
        <v>14</v>
      </c>
      <c r="I28" s="24"/>
      <c r="J28" s="23"/>
      <c r="K28" s="17">
        <v>931873</v>
      </c>
      <c r="L28" s="17">
        <v>991350</v>
      </c>
      <c r="M28" s="300">
        <v>991350</v>
      </c>
      <c r="N28" s="304">
        <v>1213103</v>
      </c>
      <c r="O28" s="304">
        <v>1213103</v>
      </c>
      <c r="P28" s="304">
        <v>1213103</v>
      </c>
      <c r="Q28" s="304"/>
      <c r="R28" s="17"/>
      <c r="S28" s="17">
        <v>703190</v>
      </c>
    </row>
    <row r="29" spans="1:19" ht="12.75">
      <c r="A29" s="1"/>
      <c r="B29" s="1"/>
      <c r="C29" s="1"/>
      <c r="D29" s="1"/>
      <c r="E29" s="1"/>
      <c r="F29" s="1"/>
      <c r="G29" s="1"/>
      <c r="H29" s="26"/>
      <c r="I29" s="26"/>
      <c r="J29" s="26"/>
      <c r="K29" s="27"/>
      <c r="L29" s="27"/>
      <c r="M29" s="303"/>
      <c r="N29" s="303"/>
      <c r="O29" s="303"/>
      <c r="P29" s="303"/>
      <c r="Q29" s="303"/>
      <c r="R29" s="27"/>
      <c r="S29" s="27"/>
    </row>
    <row r="30" spans="1:19" ht="12.75">
      <c r="A30" s="2"/>
      <c r="B30" s="2"/>
      <c r="C30" s="2"/>
      <c r="D30" s="2"/>
      <c r="E30" s="2"/>
      <c r="F30" s="2"/>
      <c r="G30" s="2"/>
      <c r="H30" s="34" t="s">
        <v>394</v>
      </c>
      <c r="I30" s="34"/>
      <c r="J30" s="34"/>
      <c r="K30" s="37"/>
      <c r="L30" s="37"/>
      <c r="M30" s="302"/>
      <c r="N30" s="302"/>
      <c r="O30" s="302"/>
      <c r="P30" s="302"/>
      <c r="Q30" s="302"/>
      <c r="R30" s="37"/>
      <c r="S30" s="27"/>
    </row>
    <row r="31" spans="1:19" ht="12.75">
      <c r="A31" s="1"/>
      <c r="B31" s="1"/>
      <c r="C31" s="1"/>
      <c r="D31" s="1"/>
      <c r="E31" s="1"/>
      <c r="F31" s="1"/>
      <c r="G31" s="1" t="s">
        <v>409</v>
      </c>
      <c r="H31" s="490" t="s">
        <v>395</v>
      </c>
      <c r="I31" s="491"/>
      <c r="J31" s="488"/>
      <c r="K31" s="17">
        <f aca="true" t="shared" si="3" ref="K31:P31">K13</f>
        <v>6179247</v>
      </c>
      <c r="L31" s="300">
        <f t="shared" si="3"/>
        <v>8310747</v>
      </c>
      <c r="M31" s="300">
        <f t="shared" si="3"/>
        <v>7760047</v>
      </c>
      <c r="N31" s="304">
        <f t="shared" si="3"/>
        <v>5902741</v>
      </c>
      <c r="O31" s="304">
        <f t="shared" si="3"/>
        <v>5955094</v>
      </c>
      <c r="P31" s="304">
        <f t="shared" si="3"/>
        <v>5738288</v>
      </c>
      <c r="Q31" s="305">
        <f>P31/O31</f>
        <v>0.9635931859345965</v>
      </c>
      <c r="R31" s="17">
        <v>7610100</v>
      </c>
      <c r="S31" s="27"/>
    </row>
    <row r="32" spans="1:19" ht="12.75">
      <c r="A32" s="1"/>
      <c r="B32" s="1"/>
      <c r="C32" s="1"/>
      <c r="D32" s="1"/>
      <c r="E32" s="1"/>
      <c r="F32" s="1"/>
      <c r="G32" s="1" t="s">
        <v>410</v>
      </c>
      <c r="H32" s="490" t="s">
        <v>396</v>
      </c>
      <c r="I32" s="491"/>
      <c r="J32" s="488"/>
      <c r="K32" s="17">
        <f aca="true" t="shared" si="4" ref="K32:P32">K18</f>
        <v>6110308</v>
      </c>
      <c r="L32" s="300">
        <f t="shared" si="4"/>
        <v>8121548</v>
      </c>
      <c r="M32" s="300">
        <f t="shared" si="4"/>
        <v>7712302</v>
      </c>
      <c r="N32" s="304">
        <f t="shared" si="4"/>
        <v>6637117</v>
      </c>
      <c r="O32" s="304">
        <f t="shared" si="4"/>
        <v>6516048</v>
      </c>
      <c r="P32" s="304">
        <f t="shared" si="4"/>
        <v>5917242.67</v>
      </c>
      <c r="Q32" s="305">
        <f>P32/O32</f>
        <v>0.9081029897262881</v>
      </c>
      <c r="R32" s="17">
        <f>R18</f>
        <v>8195842</v>
      </c>
      <c r="S32" s="27"/>
    </row>
    <row r="33" spans="1:19" ht="12.75">
      <c r="A33" s="1"/>
      <c r="B33" s="1"/>
      <c r="C33" s="1"/>
      <c r="D33" s="1"/>
      <c r="E33" s="1"/>
      <c r="F33" s="1"/>
      <c r="G33" s="1" t="s">
        <v>411</v>
      </c>
      <c r="H33" s="490" t="s">
        <v>397</v>
      </c>
      <c r="I33" s="491"/>
      <c r="J33" s="488"/>
      <c r="K33" s="17">
        <f aca="true" t="shared" si="5" ref="K33:P33">K31+K28-K32</f>
        <v>1000812</v>
      </c>
      <c r="L33" s="300">
        <f t="shared" si="5"/>
        <v>1180549</v>
      </c>
      <c r="M33" s="300">
        <f t="shared" si="5"/>
        <v>1039095</v>
      </c>
      <c r="N33" s="300">
        <f t="shared" si="5"/>
        <v>478727</v>
      </c>
      <c r="O33" s="300">
        <f>O31+O28-O32</f>
        <v>652149</v>
      </c>
      <c r="P33" s="300">
        <f t="shared" si="5"/>
        <v>1034148.3300000001</v>
      </c>
      <c r="Q33" s="305">
        <f>P33/O33</f>
        <v>1.585754681828846</v>
      </c>
      <c r="R33" s="17"/>
      <c r="S33" s="27"/>
    </row>
    <row r="34" spans="1:24" ht="12.75">
      <c r="A34" s="1"/>
      <c r="B34" s="1"/>
      <c r="C34" s="1"/>
      <c r="D34" s="1"/>
      <c r="E34" s="1"/>
      <c r="F34" s="1"/>
      <c r="G34" s="1"/>
      <c r="H34" s="26"/>
      <c r="I34" s="26"/>
      <c r="J34" s="26"/>
      <c r="K34" s="27"/>
      <c r="L34" s="27"/>
      <c r="M34" s="82"/>
      <c r="N34" s="93"/>
      <c r="O34" s="93"/>
      <c r="P34" s="93"/>
      <c r="Q34" s="27"/>
      <c r="R34" s="27"/>
      <c r="S34" s="82"/>
      <c r="T34" s="81"/>
      <c r="U34" s="81"/>
      <c r="V34" s="81"/>
      <c r="W34" s="81"/>
      <c r="X34" s="1"/>
    </row>
    <row r="35" spans="1:24" ht="12.75">
      <c r="A35" s="1"/>
      <c r="B35" s="1"/>
      <c r="C35" s="1"/>
      <c r="D35" s="1"/>
      <c r="E35" s="1"/>
      <c r="F35" s="1"/>
      <c r="G35" s="1"/>
      <c r="H35" s="26"/>
      <c r="I35" s="26"/>
      <c r="J35" s="85" t="s">
        <v>416</v>
      </c>
      <c r="K35" s="27"/>
      <c r="L35" s="27"/>
      <c r="M35" s="82"/>
      <c r="N35" s="93"/>
      <c r="O35" s="93"/>
      <c r="P35" s="93"/>
      <c r="Q35" s="27"/>
      <c r="R35" s="27"/>
      <c r="S35" s="82"/>
      <c r="T35" s="81"/>
      <c r="U35" s="81"/>
      <c r="V35" s="81"/>
      <c r="W35" s="81"/>
      <c r="X35" s="1"/>
    </row>
    <row r="36" spans="1:24" ht="12.75">
      <c r="A36" s="315" t="s">
        <v>605</v>
      </c>
      <c r="B36" s="315"/>
      <c r="C36" s="315"/>
      <c r="D36" s="315"/>
      <c r="E36" s="315"/>
      <c r="F36" s="315"/>
      <c r="G36" s="315"/>
      <c r="H36" s="462"/>
      <c r="I36" s="462"/>
      <c r="J36" s="462"/>
      <c r="K36" s="463"/>
      <c r="L36" s="463"/>
      <c r="M36" s="82"/>
      <c r="N36" s="354"/>
      <c r="O36" s="463"/>
      <c r="P36" s="463"/>
      <c r="Q36" s="82"/>
      <c r="R36" s="81"/>
      <c r="S36" s="82"/>
      <c r="T36" s="81"/>
      <c r="U36" s="81"/>
      <c r="V36" s="81"/>
      <c r="W36" s="81"/>
      <c r="X36" s="1"/>
    </row>
    <row r="37" spans="1:24" ht="12.75">
      <c r="A37" s="315" t="s">
        <v>602</v>
      </c>
      <c r="B37" s="315"/>
      <c r="C37" s="315"/>
      <c r="D37" s="315"/>
      <c r="E37" s="315"/>
      <c r="F37" s="315"/>
      <c r="G37" s="315"/>
      <c r="H37" s="462"/>
      <c r="I37" s="462"/>
      <c r="J37" s="462"/>
      <c r="K37" s="463"/>
      <c r="L37" s="463"/>
      <c r="M37" s="82"/>
      <c r="N37" s="354"/>
      <c r="O37" s="463"/>
      <c r="P37" s="463"/>
      <c r="Q37" s="82"/>
      <c r="R37" s="81"/>
      <c r="S37" s="82"/>
      <c r="T37" s="81"/>
      <c r="U37" s="81"/>
      <c r="V37" s="81"/>
      <c r="W37" s="81"/>
      <c r="X37" s="1"/>
    </row>
    <row r="38" spans="1:24" ht="12.75">
      <c r="A38" s="315"/>
      <c r="B38" s="315"/>
      <c r="C38" s="315"/>
      <c r="D38" s="315"/>
      <c r="E38" s="464" t="s">
        <v>603</v>
      </c>
      <c r="F38" s="315"/>
      <c r="G38" s="315"/>
      <c r="H38" s="462"/>
      <c r="I38" s="465"/>
      <c r="J38" s="26"/>
      <c r="K38" s="27"/>
      <c r="L38" s="27"/>
      <c r="M38" s="466"/>
      <c r="N38" s="467"/>
      <c r="O38" s="27"/>
      <c r="P38" s="463"/>
      <c r="Q38" s="82"/>
      <c r="R38" s="81"/>
      <c r="S38" s="82"/>
      <c r="T38" s="81"/>
      <c r="U38" s="81"/>
      <c r="V38" s="81"/>
      <c r="W38" s="81"/>
      <c r="X38" s="1"/>
    </row>
    <row r="39" spans="5:24" ht="12.75">
      <c r="E39" s="464" t="s">
        <v>604</v>
      </c>
      <c r="I39" s="39"/>
      <c r="J39" s="39"/>
      <c r="K39" s="39"/>
      <c r="L39" s="39"/>
      <c r="M39" s="39"/>
      <c r="N39" s="86"/>
      <c r="O39" s="94"/>
      <c r="P39" s="10"/>
      <c r="Q39"/>
      <c r="R39"/>
      <c r="X39" s="1"/>
    </row>
    <row r="40" spans="1:23" ht="12.75">
      <c r="A40" s="483" t="s">
        <v>412</v>
      </c>
      <c r="B40" s="492"/>
      <c r="C40" s="492"/>
      <c r="D40" s="492"/>
      <c r="E40" s="492"/>
      <c r="F40" s="492"/>
      <c r="G40" s="492"/>
      <c r="H40" s="482"/>
      <c r="I40" s="95" t="s">
        <v>266</v>
      </c>
      <c r="J40" s="8"/>
      <c r="K40" s="8"/>
      <c r="L40" s="95" t="s">
        <v>592</v>
      </c>
      <c r="M40" s="95" t="s">
        <v>421</v>
      </c>
      <c r="N40" s="96" t="s">
        <v>567</v>
      </c>
      <c r="O40" s="96" t="s">
        <v>594</v>
      </c>
      <c r="P40" s="96" t="s">
        <v>400</v>
      </c>
      <c r="Q40" s="95" t="s">
        <v>401</v>
      </c>
      <c r="R40" s="51"/>
      <c r="S40" s="3"/>
      <c r="T40" s="333" t="s">
        <v>400</v>
      </c>
      <c r="U40" s="13"/>
      <c r="V40" s="13"/>
      <c r="W40" s="13"/>
    </row>
    <row r="41" spans="1:21" ht="12.75">
      <c r="A41" s="484">
        <v>6</v>
      </c>
      <c r="B41" s="481"/>
      <c r="C41" s="481"/>
      <c r="D41" s="481"/>
      <c r="E41" s="481"/>
      <c r="F41" s="481"/>
      <c r="G41" s="481"/>
      <c r="H41" s="482"/>
      <c r="I41" s="97" t="s">
        <v>15</v>
      </c>
      <c r="J41" s="32"/>
      <c r="K41" s="76">
        <f aca="true" t="shared" si="6" ref="K41:P41">K42+K47+K64+K68+K61</f>
        <v>6087703</v>
      </c>
      <c r="L41" s="310">
        <f t="shared" si="6"/>
        <v>8260747</v>
      </c>
      <c r="M41" s="310">
        <f t="shared" si="6"/>
        <v>7680047</v>
      </c>
      <c r="N41" s="310">
        <f t="shared" si="6"/>
        <v>5822741</v>
      </c>
      <c r="O41" s="310">
        <f t="shared" si="6"/>
        <v>5953594</v>
      </c>
      <c r="P41" s="310">
        <f t="shared" si="6"/>
        <v>5738026</v>
      </c>
      <c r="Q41" s="311">
        <f>P41/O41</f>
        <v>0.963791954909925</v>
      </c>
      <c r="R41" s="74">
        <f>R42+R47+R64+R68+R61</f>
        <v>7610100</v>
      </c>
      <c r="S41" s="74">
        <f>S42+S47+S64+S68+S61</f>
        <v>7610100</v>
      </c>
      <c r="T41" s="334" t="s">
        <v>440</v>
      </c>
      <c r="U41" t="s">
        <v>436</v>
      </c>
    </row>
    <row r="42" spans="1:20" ht="12.75">
      <c r="A42" s="483">
        <v>61</v>
      </c>
      <c r="B42" s="481"/>
      <c r="C42" s="481"/>
      <c r="D42" s="481"/>
      <c r="E42" s="481"/>
      <c r="F42" s="481"/>
      <c r="G42" s="481"/>
      <c r="H42" s="482"/>
      <c r="I42" s="25" t="s">
        <v>16</v>
      </c>
      <c r="J42" s="14"/>
      <c r="K42" s="15">
        <f aca="true" t="shared" si="7" ref="K42:S42">K43+K44+K45+K46</f>
        <v>564237</v>
      </c>
      <c r="L42" s="155">
        <f t="shared" si="7"/>
        <v>618000</v>
      </c>
      <c r="M42" s="155">
        <f t="shared" si="7"/>
        <v>545000</v>
      </c>
      <c r="N42" s="123">
        <f t="shared" si="7"/>
        <v>475000</v>
      </c>
      <c r="O42" s="123">
        <f>O43+O44+O45+O46</f>
        <v>454000</v>
      </c>
      <c r="P42" s="123">
        <f>P43+P44+P45+P46</f>
        <v>461740</v>
      </c>
      <c r="Q42" s="362">
        <f>O42/N42</f>
        <v>0.9557894736842105</v>
      </c>
      <c r="R42" s="73">
        <f>R43+R44+R45+R46</f>
        <v>618000</v>
      </c>
      <c r="S42" s="73">
        <f t="shared" si="7"/>
        <v>618000</v>
      </c>
      <c r="T42" s="334"/>
    </row>
    <row r="43" spans="1:20" ht="12.75">
      <c r="A43" s="480">
        <v>611</v>
      </c>
      <c r="B43" s="481"/>
      <c r="C43" s="481"/>
      <c r="D43" s="481"/>
      <c r="E43" s="481"/>
      <c r="F43" s="481"/>
      <c r="G43" s="481"/>
      <c r="H43" s="482"/>
      <c r="I43" s="23" t="s">
        <v>17</v>
      </c>
      <c r="J43" s="16"/>
      <c r="K43" s="55">
        <v>521409</v>
      </c>
      <c r="L43" s="17">
        <v>573000</v>
      </c>
      <c r="M43" s="156">
        <v>500000</v>
      </c>
      <c r="N43" s="128">
        <v>420000</v>
      </c>
      <c r="O43" s="128">
        <v>400000</v>
      </c>
      <c r="P43" s="128">
        <v>417618</v>
      </c>
      <c r="Q43" s="309">
        <f aca="true" t="shared" si="8" ref="Q43:Q70">O43/N43</f>
        <v>0.9523809523809523</v>
      </c>
      <c r="R43" s="17">
        <v>573000</v>
      </c>
      <c r="S43" s="17">
        <v>573000</v>
      </c>
      <c r="T43" s="335">
        <v>89056</v>
      </c>
    </row>
    <row r="44" spans="1:20" ht="12.75">
      <c r="A44" s="480">
        <v>613</v>
      </c>
      <c r="B44" s="481"/>
      <c r="C44" s="481"/>
      <c r="D44" s="481"/>
      <c r="E44" s="481"/>
      <c r="F44" s="481"/>
      <c r="G44" s="481"/>
      <c r="H44" s="482"/>
      <c r="I44" s="23" t="s">
        <v>18</v>
      </c>
      <c r="J44" s="16"/>
      <c r="K44" s="55">
        <v>10727</v>
      </c>
      <c r="L44" s="17">
        <v>5000</v>
      </c>
      <c r="M44" s="156">
        <v>5000</v>
      </c>
      <c r="N44" s="128">
        <v>25000</v>
      </c>
      <c r="O44" s="128">
        <v>20000</v>
      </c>
      <c r="P44" s="128">
        <v>15912</v>
      </c>
      <c r="Q44" s="309">
        <f t="shared" si="8"/>
        <v>0.8</v>
      </c>
      <c r="R44" s="17">
        <v>5000</v>
      </c>
      <c r="S44" s="17">
        <v>5000</v>
      </c>
      <c r="T44" s="335">
        <v>1881</v>
      </c>
    </row>
    <row r="45" spans="1:20" ht="12.75">
      <c r="A45" s="480">
        <v>614</v>
      </c>
      <c r="B45" s="481"/>
      <c r="C45" s="481"/>
      <c r="D45" s="481"/>
      <c r="E45" s="481"/>
      <c r="F45" s="481"/>
      <c r="G45" s="481"/>
      <c r="H45" s="482"/>
      <c r="I45" s="23" t="s">
        <v>19</v>
      </c>
      <c r="J45" s="16"/>
      <c r="K45" s="55">
        <v>32101</v>
      </c>
      <c r="L45" s="17">
        <v>40000</v>
      </c>
      <c r="M45" s="156">
        <v>40000</v>
      </c>
      <c r="N45" s="128">
        <v>30000</v>
      </c>
      <c r="O45" s="128">
        <v>34000</v>
      </c>
      <c r="P45" s="128">
        <v>28210</v>
      </c>
      <c r="Q45" s="309">
        <f t="shared" si="8"/>
        <v>1.1333333333333333</v>
      </c>
      <c r="R45" s="17">
        <v>40000</v>
      </c>
      <c r="S45" s="17">
        <v>40000</v>
      </c>
      <c r="T45" s="335">
        <v>2277</v>
      </c>
    </row>
    <row r="46" spans="1:20" ht="12.75">
      <c r="A46" s="480">
        <v>616</v>
      </c>
      <c r="B46" s="481"/>
      <c r="C46" s="481"/>
      <c r="D46" s="481"/>
      <c r="E46" s="481"/>
      <c r="F46" s="481"/>
      <c r="G46" s="481"/>
      <c r="H46" s="482"/>
      <c r="I46" s="23" t="s">
        <v>20</v>
      </c>
      <c r="J46" s="16"/>
      <c r="K46" s="55">
        <v>0</v>
      </c>
      <c r="L46" s="17">
        <v>0</v>
      </c>
      <c r="M46" s="156">
        <v>0</v>
      </c>
      <c r="N46" s="128">
        <v>0</v>
      </c>
      <c r="O46" s="128">
        <v>0</v>
      </c>
      <c r="P46" s="128">
        <v>0</v>
      </c>
      <c r="Q46" s="309" t="e">
        <f t="shared" si="8"/>
        <v>#DIV/0!</v>
      </c>
      <c r="R46" s="17">
        <v>0</v>
      </c>
      <c r="S46" s="17">
        <v>0</v>
      </c>
      <c r="T46" s="335"/>
    </row>
    <row r="47" spans="1:20" ht="12.75">
      <c r="A47" s="483">
        <v>63</v>
      </c>
      <c r="B47" s="481"/>
      <c r="C47" s="481"/>
      <c r="D47" s="481"/>
      <c r="E47" s="481"/>
      <c r="F47" s="481"/>
      <c r="G47" s="481"/>
      <c r="H47" s="482"/>
      <c r="I47" s="99" t="s">
        <v>21</v>
      </c>
      <c r="J47" s="25"/>
      <c r="K47" s="15">
        <f>K48+K54+K50+K51+K53+K55+K56+K57+K58+K59</f>
        <v>5212316</v>
      </c>
      <c r="L47" s="155">
        <f>L48+L50+L51+L53+L54+L55+L56+L57+L58+L59+L52</f>
        <v>7306247</v>
      </c>
      <c r="M47" s="155">
        <f>M48+M50+M51+M53+M54+M55+M56+M57+M58+M59+M52</f>
        <v>6752547</v>
      </c>
      <c r="N47" s="123">
        <f>N48+N50+N51+N53+N54+N55+N56+N57+N58+N59+N52</f>
        <v>4922241</v>
      </c>
      <c r="O47" s="123">
        <f>O48+O50+O51+O53+O54+O55+O56+O57+O58+O59+O52+O49+O60</f>
        <v>5045094</v>
      </c>
      <c r="P47" s="123">
        <f>P48+P50+P51+P53+P54+P55+P56+P57+P58+P59+P52+P49+P60</f>
        <v>4885071</v>
      </c>
      <c r="Q47" s="362">
        <f t="shared" si="8"/>
        <v>1.0249587535433555</v>
      </c>
      <c r="R47" s="73">
        <f>R48+R50+R51+R53+R54+R55+R56+R57+R58+R59+R52</f>
        <v>6655600</v>
      </c>
      <c r="S47" s="73">
        <f>S48+S50+S51+S53+S54+S55+S56+S57+S58+S59+S52</f>
        <v>6655600</v>
      </c>
      <c r="T47" s="335"/>
    </row>
    <row r="48" spans="1:20" ht="12.75">
      <c r="A48" s="480">
        <v>633</v>
      </c>
      <c r="B48" s="481"/>
      <c r="C48" s="481"/>
      <c r="D48" s="481"/>
      <c r="E48" s="481"/>
      <c r="F48" s="481"/>
      <c r="G48" s="481"/>
      <c r="H48" s="482"/>
      <c r="I48" s="23" t="s">
        <v>327</v>
      </c>
      <c r="J48" s="16"/>
      <c r="K48" s="55">
        <v>3487590</v>
      </c>
      <c r="L48" s="17">
        <v>3127647</v>
      </c>
      <c r="M48" s="156">
        <v>3127647</v>
      </c>
      <c r="N48" s="128">
        <v>3127647</v>
      </c>
      <c r="O48" s="128">
        <v>3127647</v>
      </c>
      <c r="P48" s="128">
        <v>3127647</v>
      </c>
      <c r="Q48" s="309">
        <f t="shared" si="8"/>
        <v>1</v>
      </c>
      <c r="R48" s="17">
        <v>3277000</v>
      </c>
      <c r="S48" s="17">
        <v>3277000</v>
      </c>
      <c r="T48" s="335">
        <v>781912</v>
      </c>
    </row>
    <row r="49" spans="1:20" ht="12.75">
      <c r="A49" s="480">
        <v>633</v>
      </c>
      <c r="B49" s="485"/>
      <c r="C49" s="485"/>
      <c r="D49" s="485"/>
      <c r="E49" s="485"/>
      <c r="F49" s="485"/>
      <c r="G49" s="485"/>
      <c r="H49" s="486"/>
      <c r="I49" s="23" t="s">
        <v>582</v>
      </c>
      <c r="J49" s="16"/>
      <c r="K49" s="55"/>
      <c r="L49" s="17">
        <v>0</v>
      </c>
      <c r="M49" s="156">
        <v>0</v>
      </c>
      <c r="N49" s="128">
        <v>0</v>
      </c>
      <c r="O49" s="128">
        <v>130000</v>
      </c>
      <c r="P49" s="128">
        <v>39495</v>
      </c>
      <c r="Q49" s="309" t="e">
        <f>O49/N49</f>
        <v>#DIV/0!</v>
      </c>
      <c r="R49" s="17"/>
      <c r="S49" s="17"/>
      <c r="T49" s="335"/>
    </row>
    <row r="50" spans="1:20" ht="12.75">
      <c r="A50" s="480">
        <v>633</v>
      </c>
      <c r="B50" s="481"/>
      <c r="C50" s="481"/>
      <c r="D50" s="481"/>
      <c r="E50" s="481"/>
      <c r="F50" s="481"/>
      <c r="G50" s="481"/>
      <c r="H50" s="482"/>
      <c r="I50" s="23" t="s">
        <v>334</v>
      </c>
      <c r="J50" s="16"/>
      <c r="K50" s="55">
        <v>842441</v>
      </c>
      <c r="L50" s="17">
        <v>500000</v>
      </c>
      <c r="M50" s="156">
        <v>1262000</v>
      </c>
      <c r="N50" s="128">
        <v>689537</v>
      </c>
      <c r="O50" s="128">
        <v>774202</v>
      </c>
      <c r="P50" s="128">
        <v>774202</v>
      </c>
      <c r="Q50" s="309">
        <f t="shared" si="8"/>
        <v>1.1227852892593146</v>
      </c>
      <c r="R50" s="17">
        <v>400000</v>
      </c>
      <c r="S50" s="17">
        <v>400000</v>
      </c>
      <c r="T50" s="335"/>
    </row>
    <row r="51" spans="1:20" ht="12.75">
      <c r="A51" s="480">
        <v>633</v>
      </c>
      <c r="B51" s="481"/>
      <c r="C51" s="481"/>
      <c r="D51" s="481"/>
      <c r="E51" s="481"/>
      <c r="F51" s="481"/>
      <c r="G51" s="481"/>
      <c r="H51" s="482"/>
      <c r="I51" s="23" t="s">
        <v>385</v>
      </c>
      <c r="J51" s="16"/>
      <c r="K51" s="55">
        <v>0</v>
      </c>
      <c r="L51" s="17">
        <v>9600</v>
      </c>
      <c r="M51" s="156">
        <v>9600</v>
      </c>
      <c r="N51" s="128">
        <v>8000</v>
      </c>
      <c r="O51" s="128">
        <v>8000</v>
      </c>
      <c r="P51" s="128">
        <v>8000</v>
      </c>
      <c r="Q51" s="309">
        <f t="shared" si="8"/>
        <v>1</v>
      </c>
      <c r="R51" s="17">
        <v>9600</v>
      </c>
      <c r="S51" s="17">
        <v>9600</v>
      </c>
      <c r="T51" s="335">
        <v>2400</v>
      </c>
    </row>
    <row r="52" spans="1:21" ht="12.75">
      <c r="A52" s="480">
        <v>633</v>
      </c>
      <c r="B52" s="481"/>
      <c r="C52" s="481"/>
      <c r="D52" s="481"/>
      <c r="E52" s="481"/>
      <c r="F52" s="481"/>
      <c r="G52" s="481"/>
      <c r="H52" s="482"/>
      <c r="I52" s="23" t="s">
        <v>386</v>
      </c>
      <c r="J52" s="16"/>
      <c r="K52" s="55">
        <v>0</v>
      </c>
      <c r="L52" s="17">
        <v>0</v>
      </c>
      <c r="M52" s="156">
        <v>303300</v>
      </c>
      <c r="N52" s="128">
        <v>303300</v>
      </c>
      <c r="O52" s="128">
        <v>303600</v>
      </c>
      <c r="P52" s="128">
        <v>303600</v>
      </c>
      <c r="Q52" s="309">
        <f t="shared" si="8"/>
        <v>1.0009891196834817</v>
      </c>
      <c r="R52" s="17">
        <v>0</v>
      </c>
      <c r="S52" s="17">
        <v>0</v>
      </c>
      <c r="T52" s="335">
        <v>75900</v>
      </c>
      <c r="U52" t="s">
        <v>448</v>
      </c>
    </row>
    <row r="53" spans="1:21" ht="12.75">
      <c r="A53" s="480">
        <v>633</v>
      </c>
      <c r="B53" s="481"/>
      <c r="C53" s="481"/>
      <c r="D53" s="481"/>
      <c r="E53" s="481"/>
      <c r="F53" s="481"/>
      <c r="G53" s="481"/>
      <c r="H53" s="482"/>
      <c r="I53" s="23" t="s">
        <v>328</v>
      </c>
      <c r="J53" s="16"/>
      <c r="K53" s="55">
        <v>705925</v>
      </c>
      <c r="L53" s="17">
        <v>670000</v>
      </c>
      <c r="M53" s="156">
        <v>670000</v>
      </c>
      <c r="N53" s="128">
        <v>670000</v>
      </c>
      <c r="O53" s="128">
        <v>550000</v>
      </c>
      <c r="P53" s="128">
        <v>508370</v>
      </c>
      <c r="Q53" s="309">
        <f t="shared" si="8"/>
        <v>0.8208955223880597</v>
      </c>
      <c r="R53" s="17">
        <v>570000</v>
      </c>
      <c r="S53" s="17">
        <v>570000</v>
      </c>
      <c r="T53" s="335">
        <v>10450</v>
      </c>
      <c r="U53" t="s">
        <v>449</v>
      </c>
    </row>
    <row r="54" spans="1:20" ht="12.75" hidden="1">
      <c r="A54" s="480">
        <v>634</v>
      </c>
      <c r="B54" s="481"/>
      <c r="C54" s="481"/>
      <c r="D54" s="481"/>
      <c r="E54" s="481"/>
      <c r="F54" s="481"/>
      <c r="G54" s="481"/>
      <c r="H54" s="482"/>
      <c r="I54" s="23" t="s">
        <v>329</v>
      </c>
      <c r="J54" s="16"/>
      <c r="K54" s="55">
        <v>0</v>
      </c>
      <c r="L54" s="17">
        <v>0</v>
      </c>
      <c r="M54" s="156">
        <v>0</v>
      </c>
      <c r="N54" s="128">
        <v>0</v>
      </c>
      <c r="O54" s="128">
        <v>0</v>
      </c>
      <c r="P54" s="128">
        <v>0</v>
      </c>
      <c r="Q54" s="309" t="e">
        <f t="shared" si="8"/>
        <v>#DIV/0!</v>
      </c>
      <c r="R54" s="17">
        <v>100000</v>
      </c>
      <c r="S54" s="17">
        <v>100000</v>
      </c>
      <c r="T54" s="335"/>
    </row>
    <row r="55" spans="1:20" ht="12.75">
      <c r="A55" s="480">
        <v>634</v>
      </c>
      <c r="B55" s="481"/>
      <c r="C55" s="481"/>
      <c r="D55" s="481"/>
      <c r="E55" s="481"/>
      <c r="F55" s="481"/>
      <c r="G55" s="481"/>
      <c r="H55" s="482"/>
      <c r="I55" s="23" t="s">
        <v>330</v>
      </c>
      <c r="J55" s="16"/>
      <c r="K55" s="55">
        <v>0</v>
      </c>
      <c r="L55" s="17">
        <v>94000</v>
      </c>
      <c r="M55" s="156">
        <v>0</v>
      </c>
      <c r="N55" s="128">
        <v>0</v>
      </c>
      <c r="O55" s="128">
        <v>0</v>
      </c>
      <c r="P55" s="128">
        <v>0</v>
      </c>
      <c r="Q55" s="309" t="e">
        <f t="shared" si="8"/>
        <v>#DIV/0!</v>
      </c>
      <c r="R55" s="17">
        <v>94000</v>
      </c>
      <c r="S55" s="17">
        <v>94000</v>
      </c>
      <c r="T55" s="335"/>
    </row>
    <row r="56" spans="1:20" ht="12.75">
      <c r="A56" s="480">
        <v>634</v>
      </c>
      <c r="B56" s="481"/>
      <c r="C56" s="481"/>
      <c r="D56" s="481"/>
      <c r="E56" s="481"/>
      <c r="F56" s="481"/>
      <c r="G56" s="481"/>
      <c r="H56" s="482"/>
      <c r="I56" s="23" t="s">
        <v>331</v>
      </c>
      <c r="J56" s="16"/>
      <c r="K56" s="55">
        <v>60184</v>
      </c>
      <c r="L56" s="17">
        <v>2700000</v>
      </c>
      <c r="M56" s="156">
        <v>1260000</v>
      </c>
      <c r="N56" s="128">
        <v>0</v>
      </c>
      <c r="O56" s="128">
        <v>0</v>
      </c>
      <c r="P56" s="128">
        <v>0</v>
      </c>
      <c r="Q56" s="309" t="e">
        <f t="shared" si="8"/>
        <v>#DIV/0!</v>
      </c>
      <c r="R56" s="17">
        <v>2000000</v>
      </c>
      <c r="S56" s="17">
        <v>2000000</v>
      </c>
      <c r="T56" s="335"/>
    </row>
    <row r="57" spans="1:20" ht="12.75">
      <c r="A57" s="480">
        <v>634</v>
      </c>
      <c r="B57" s="481"/>
      <c r="C57" s="481"/>
      <c r="D57" s="481"/>
      <c r="E57" s="481"/>
      <c r="F57" s="481"/>
      <c r="G57" s="481"/>
      <c r="H57" s="482"/>
      <c r="I57" s="23" t="s">
        <v>332</v>
      </c>
      <c r="J57" s="16"/>
      <c r="K57" s="55">
        <v>0</v>
      </c>
      <c r="L57" s="17">
        <v>100000</v>
      </c>
      <c r="M57" s="156">
        <v>0</v>
      </c>
      <c r="N57" s="128">
        <v>0</v>
      </c>
      <c r="O57" s="128">
        <v>0</v>
      </c>
      <c r="P57" s="128">
        <v>0</v>
      </c>
      <c r="Q57" s="309" t="e">
        <f t="shared" si="8"/>
        <v>#DIV/0!</v>
      </c>
      <c r="R57" s="17">
        <v>100000</v>
      </c>
      <c r="S57" s="17">
        <v>100000</v>
      </c>
      <c r="T57" s="335"/>
    </row>
    <row r="58" spans="1:20" ht="12.75">
      <c r="A58" s="480">
        <v>634</v>
      </c>
      <c r="B58" s="481"/>
      <c r="C58" s="481"/>
      <c r="D58" s="481"/>
      <c r="E58" s="481"/>
      <c r="F58" s="481"/>
      <c r="G58" s="481"/>
      <c r="H58" s="482"/>
      <c r="I58" s="23" t="s">
        <v>333</v>
      </c>
      <c r="J58" s="16"/>
      <c r="K58" s="55">
        <v>116176</v>
      </c>
      <c r="L58" s="17">
        <v>105000</v>
      </c>
      <c r="M58" s="156">
        <v>120000</v>
      </c>
      <c r="N58" s="128">
        <v>123757</v>
      </c>
      <c r="O58" s="128">
        <v>123757</v>
      </c>
      <c r="P58" s="128">
        <v>123757</v>
      </c>
      <c r="Q58" s="309">
        <f t="shared" si="8"/>
        <v>1</v>
      </c>
      <c r="R58" s="17">
        <v>105000</v>
      </c>
      <c r="S58" s="17">
        <v>105000</v>
      </c>
      <c r="T58" s="335">
        <v>21645</v>
      </c>
    </row>
    <row r="59" spans="1:20" ht="12.75" customHeight="1" hidden="1">
      <c r="A59" s="480">
        <v>634</v>
      </c>
      <c r="B59" s="481"/>
      <c r="C59" s="481"/>
      <c r="D59" s="481"/>
      <c r="E59" s="481"/>
      <c r="F59" s="481"/>
      <c r="G59" s="481"/>
      <c r="H59" s="482"/>
      <c r="I59" s="23" t="s">
        <v>352</v>
      </c>
      <c r="J59" s="16"/>
      <c r="K59" s="55">
        <v>0</v>
      </c>
      <c r="L59" s="17">
        <v>0</v>
      </c>
      <c r="M59" s="156">
        <v>0</v>
      </c>
      <c r="N59" s="128">
        <v>0</v>
      </c>
      <c r="O59" s="128">
        <v>0</v>
      </c>
      <c r="P59" s="128">
        <v>0</v>
      </c>
      <c r="Q59" s="309" t="e">
        <f t="shared" si="8"/>
        <v>#DIV/0!</v>
      </c>
      <c r="R59" s="17">
        <v>0</v>
      </c>
      <c r="S59" s="17">
        <v>0</v>
      </c>
      <c r="T59" s="335"/>
    </row>
    <row r="60" spans="1:20" ht="12.75" customHeight="1">
      <c r="A60" s="480">
        <v>634</v>
      </c>
      <c r="B60" s="485"/>
      <c r="C60" s="485"/>
      <c r="D60" s="485"/>
      <c r="E60" s="485"/>
      <c r="F60" s="485"/>
      <c r="G60" s="485"/>
      <c r="H60" s="486"/>
      <c r="I60" s="23" t="s">
        <v>590</v>
      </c>
      <c r="J60" s="16"/>
      <c r="K60" s="55"/>
      <c r="L60" s="17">
        <v>0</v>
      </c>
      <c r="M60" s="156">
        <v>0</v>
      </c>
      <c r="N60" s="128">
        <v>0</v>
      </c>
      <c r="O60" s="128">
        <v>27888</v>
      </c>
      <c r="P60" s="128">
        <v>0</v>
      </c>
      <c r="Q60" s="309" t="e">
        <f t="shared" si="8"/>
        <v>#DIV/0!</v>
      </c>
      <c r="R60" s="17"/>
      <c r="S60" s="17"/>
      <c r="T60" s="335"/>
    </row>
    <row r="61" spans="1:20" ht="12.75">
      <c r="A61" s="483">
        <v>64</v>
      </c>
      <c r="B61" s="481"/>
      <c r="C61" s="481"/>
      <c r="D61" s="481"/>
      <c r="E61" s="481"/>
      <c r="F61" s="481"/>
      <c r="G61" s="481"/>
      <c r="H61" s="482"/>
      <c r="I61" s="25" t="s">
        <v>22</v>
      </c>
      <c r="J61" s="14"/>
      <c r="K61" s="15">
        <f aca="true" t="shared" si="9" ref="K61:S61">K62+K63</f>
        <v>153619</v>
      </c>
      <c r="L61" s="155">
        <f t="shared" si="9"/>
        <v>176500</v>
      </c>
      <c r="M61" s="155">
        <f t="shared" si="9"/>
        <v>176500</v>
      </c>
      <c r="N61" s="123">
        <f t="shared" si="9"/>
        <v>145500</v>
      </c>
      <c r="O61" s="123">
        <f>O62+O63</f>
        <v>170500</v>
      </c>
      <c r="P61" s="123">
        <f>P62+P63</f>
        <v>105572</v>
      </c>
      <c r="Q61" s="362">
        <f t="shared" si="8"/>
        <v>1.1718213058419245</v>
      </c>
      <c r="R61" s="73">
        <f>R62+R63</f>
        <v>176500</v>
      </c>
      <c r="S61" s="73">
        <f t="shared" si="9"/>
        <v>176500</v>
      </c>
      <c r="T61" s="335"/>
    </row>
    <row r="62" spans="1:20" ht="12.75">
      <c r="A62" s="480">
        <v>641</v>
      </c>
      <c r="B62" s="481"/>
      <c r="C62" s="481"/>
      <c r="D62" s="481"/>
      <c r="E62" s="481"/>
      <c r="F62" s="481"/>
      <c r="G62" s="481"/>
      <c r="H62" s="482"/>
      <c r="I62" s="23" t="s">
        <v>23</v>
      </c>
      <c r="J62" s="16"/>
      <c r="K62" s="55">
        <v>1188</v>
      </c>
      <c r="L62" s="17">
        <v>500</v>
      </c>
      <c r="M62" s="156">
        <v>500</v>
      </c>
      <c r="N62" s="128">
        <v>500</v>
      </c>
      <c r="O62" s="128">
        <v>500</v>
      </c>
      <c r="P62" s="128">
        <v>0</v>
      </c>
      <c r="Q62" s="309">
        <f t="shared" si="8"/>
        <v>1</v>
      </c>
      <c r="R62" s="17">
        <v>500</v>
      </c>
      <c r="S62" s="17">
        <v>500</v>
      </c>
      <c r="T62" s="335"/>
    </row>
    <row r="63" spans="1:20" ht="12.75">
      <c r="A63" s="480">
        <v>642</v>
      </c>
      <c r="B63" s="481"/>
      <c r="C63" s="481"/>
      <c r="D63" s="481"/>
      <c r="E63" s="481"/>
      <c r="F63" s="481"/>
      <c r="G63" s="481"/>
      <c r="H63" s="482"/>
      <c r="I63" s="23" t="s">
        <v>24</v>
      </c>
      <c r="J63" s="16"/>
      <c r="K63" s="55">
        <v>152431</v>
      </c>
      <c r="L63" s="17">
        <v>176000</v>
      </c>
      <c r="M63" s="156">
        <v>176000</v>
      </c>
      <c r="N63" s="128">
        <v>145000</v>
      </c>
      <c r="O63" s="128">
        <v>170000</v>
      </c>
      <c r="P63" s="128">
        <v>105572</v>
      </c>
      <c r="Q63" s="309">
        <f t="shared" si="8"/>
        <v>1.1724137931034482</v>
      </c>
      <c r="R63" s="17">
        <v>176000</v>
      </c>
      <c r="S63" s="17">
        <v>176000</v>
      </c>
      <c r="T63" s="335">
        <v>39928</v>
      </c>
    </row>
    <row r="64" spans="1:20" ht="12.75">
      <c r="A64" s="483">
        <v>65</v>
      </c>
      <c r="B64" s="481"/>
      <c r="C64" s="481"/>
      <c r="D64" s="481"/>
      <c r="E64" s="481"/>
      <c r="F64" s="481"/>
      <c r="G64" s="481"/>
      <c r="H64" s="482"/>
      <c r="I64" s="25" t="s">
        <v>25</v>
      </c>
      <c r="J64" s="14"/>
      <c r="K64" s="15">
        <f>K65+K66</f>
        <v>157531</v>
      </c>
      <c r="L64" s="155">
        <f>L65+L66+L67</f>
        <v>160000</v>
      </c>
      <c r="M64" s="155">
        <f>M65+M66+M67</f>
        <v>206000</v>
      </c>
      <c r="N64" s="123">
        <f>N65+N66+N67</f>
        <v>280000</v>
      </c>
      <c r="O64" s="123">
        <f>O65+O66+O67</f>
        <v>284000</v>
      </c>
      <c r="P64" s="123">
        <f>P65+P66+P67</f>
        <v>285643</v>
      </c>
      <c r="Q64" s="362">
        <f t="shared" si="8"/>
        <v>1.0142857142857142</v>
      </c>
      <c r="R64" s="73">
        <f>R65+R66</f>
        <v>160000</v>
      </c>
      <c r="S64" s="73">
        <f>S65+S66</f>
        <v>160000</v>
      </c>
      <c r="T64" s="335"/>
    </row>
    <row r="65" spans="1:20" ht="12.75">
      <c r="A65" s="480">
        <v>651</v>
      </c>
      <c r="B65" s="481"/>
      <c r="C65" s="481"/>
      <c r="D65" s="481"/>
      <c r="E65" s="481"/>
      <c r="F65" s="481"/>
      <c r="G65" s="481"/>
      <c r="H65" s="482"/>
      <c r="I65" s="23" t="s">
        <v>26</v>
      </c>
      <c r="J65" s="16"/>
      <c r="K65" s="55">
        <v>4721</v>
      </c>
      <c r="L65" s="17">
        <v>5000</v>
      </c>
      <c r="M65" s="156">
        <v>5000</v>
      </c>
      <c r="N65" s="128">
        <v>5000</v>
      </c>
      <c r="O65" s="128">
        <v>2000</v>
      </c>
      <c r="P65" s="128">
        <v>0</v>
      </c>
      <c r="Q65" s="309">
        <f t="shared" si="8"/>
        <v>0.4</v>
      </c>
      <c r="R65" s="17">
        <v>5000</v>
      </c>
      <c r="S65" s="17">
        <v>5000</v>
      </c>
      <c r="T65" s="335"/>
    </row>
    <row r="66" spans="1:20" ht="12.75">
      <c r="A66" s="490">
        <v>652</v>
      </c>
      <c r="B66" s="491"/>
      <c r="C66" s="491"/>
      <c r="D66" s="491"/>
      <c r="E66" s="491"/>
      <c r="F66" s="491"/>
      <c r="G66" s="491"/>
      <c r="H66" s="488"/>
      <c r="I66" s="23" t="s">
        <v>27</v>
      </c>
      <c r="J66" s="16"/>
      <c r="K66" s="17">
        <v>152810</v>
      </c>
      <c r="L66" s="17">
        <v>155000</v>
      </c>
      <c r="M66" s="370">
        <v>1000</v>
      </c>
      <c r="N66" s="369">
        <v>10000</v>
      </c>
      <c r="O66" s="369">
        <v>12000</v>
      </c>
      <c r="P66" s="369">
        <v>10301</v>
      </c>
      <c r="Q66" s="309">
        <f t="shared" si="8"/>
        <v>1.2</v>
      </c>
      <c r="R66" s="17">
        <v>155000</v>
      </c>
      <c r="S66" s="17">
        <v>155000</v>
      </c>
      <c r="T66" s="335">
        <v>328</v>
      </c>
    </row>
    <row r="67" spans="1:20" ht="12.75">
      <c r="A67" s="490">
        <v>653</v>
      </c>
      <c r="B67" s="493"/>
      <c r="C67" s="493"/>
      <c r="D67" s="493"/>
      <c r="E67" s="493"/>
      <c r="F67" s="493"/>
      <c r="G67" s="493"/>
      <c r="H67" s="494"/>
      <c r="I67" s="23" t="s">
        <v>462</v>
      </c>
      <c r="J67" s="16"/>
      <c r="K67" s="17"/>
      <c r="L67" s="17"/>
      <c r="M67" s="370">
        <v>200000</v>
      </c>
      <c r="N67" s="369">
        <v>265000</v>
      </c>
      <c r="O67" s="369">
        <v>270000</v>
      </c>
      <c r="P67" s="369">
        <v>275342</v>
      </c>
      <c r="Q67" s="309">
        <f t="shared" si="8"/>
        <v>1.0188679245283019</v>
      </c>
      <c r="R67" s="17"/>
      <c r="S67" s="17"/>
      <c r="T67" t="s">
        <v>439</v>
      </c>
    </row>
    <row r="68" spans="1:20" ht="12.75">
      <c r="A68" s="483">
        <v>66</v>
      </c>
      <c r="B68" s="481"/>
      <c r="C68" s="481"/>
      <c r="D68" s="481"/>
      <c r="E68" s="481"/>
      <c r="F68" s="481"/>
      <c r="G68" s="481"/>
      <c r="H68" s="482"/>
      <c r="I68" s="25" t="s">
        <v>28</v>
      </c>
      <c r="J68" s="14"/>
      <c r="K68" s="15">
        <f>K69+K70</f>
        <v>0</v>
      </c>
      <c r="L68" s="73">
        <v>0</v>
      </c>
      <c r="M68" s="155">
        <f aca="true" t="shared" si="10" ref="M68:S68">M69+M70</f>
        <v>0</v>
      </c>
      <c r="N68" s="123">
        <f t="shared" si="10"/>
        <v>0</v>
      </c>
      <c r="O68" s="123">
        <f t="shared" si="10"/>
        <v>0</v>
      </c>
      <c r="P68" s="123">
        <f>P69+P70</f>
        <v>0</v>
      </c>
      <c r="Q68" s="362" t="e">
        <f t="shared" si="8"/>
        <v>#DIV/0!</v>
      </c>
      <c r="R68" s="73">
        <f t="shared" si="10"/>
        <v>0</v>
      </c>
      <c r="S68" s="17">
        <f t="shared" si="10"/>
        <v>0</v>
      </c>
      <c r="T68" t="s">
        <v>463</v>
      </c>
    </row>
    <row r="69" spans="1:19" ht="12.75">
      <c r="A69" s="480">
        <v>661</v>
      </c>
      <c r="B69" s="481"/>
      <c r="C69" s="481"/>
      <c r="D69" s="481"/>
      <c r="E69" s="481"/>
      <c r="F69" s="481"/>
      <c r="G69" s="481"/>
      <c r="H69" s="482"/>
      <c r="I69" s="23" t="s">
        <v>29</v>
      </c>
      <c r="J69" s="16"/>
      <c r="K69" s="55">
        <v>0</v>
      </c>
      <c r="L69" s="17">
        <v>0</v>
      </c>
      <c r="M69" s="156">
        <v>0</v>
      </c>
      <c r="N69" s="128">
        <v>0</v>
      </c>
      <c r="O69" s="128">
        <v>0</v>
      </c>
      <c r="P69" s="128">
        <v>0</v>
      </c>
      <c r="Q69" s="309" t="e">
        <f t="shared" si="8"/>
        <v>#DIV/0!</v>
      </c>
      <c r="R69" s="17">
        <v>0</v>
      </c>
      <c r="S69" s="17">
        <v>0</v>
      </c>
    </row>
    <row r="70" spans="1:19" ht="12.75">
      <c r="A70" s="480">
        <v>663</v>
      </c>
      <c r="B70" s="481"/>
      <c r="C70" s="481"/>
      <c r="D70" s="481"/>
      <c r="E70" s="481"/>
      <c r="F70" s="481"/>
      <c r="G70" s="481"/>
      <c r="H70" s="482"/>
      <c r="I70" s="23" t="s">
        <v>290</v>
      </c>
      <c r="J70" s="16"/>
      <c r="K70" s="55">
        <v>0</v>
      </c>
      <c r="L70" s="17">
        <v>0</v>
      </c>
      <c r="M70" s="156">
        <v>0</v>
      </c>
      <c r="N70" s="128">
        <v>0</v>
      </c>
      <c r="O70" s="128">
        <v>0</v>
      </c>
      <c r="P70" s="128">
        <v>0</v>
      </c>
      <c r="Q70" s="309" t="e">
        <f t="shared" si="8"/>
        <v>#DIV/0!</v>
      </c>
      <c r="R70" s="17">
        <v>0</v>
      </c>
      <c r="S70" s="17">
        <v>0</v>
      </c>
    </row>
    <row r="71" spans="1:19" ht="12.75">
      <c r="A71" s="484">
        <v>7</v>
      </c>
      <c r="B71" s="485"/>
      <c r="C71" s="485"/>
      <c r="D71" s="485"/>
      <c r="E71" s="485"/>
      <c r="F71" s="485"/>
      <c r="G71" s="485"/>
      <c r="H71" s="486"/>
      <c r="I71" s="97" t="s">
        <v>30</v>
      </c>
      <c r="J71" s="32"/>
      <c r="K71" s="76">
        <f aca="true" t="shared" si="11" ref="K71:P71">K72+K74</f>
        <v>91544</v>
      </c>
      <c r="L71" s="310">
        <f t="shared" si="11"/>
        <v>50000</v>
      </c>
      <c r="M71" s="310">
        <f t="shared" si="11"/>
        <v>80000</v>
      </c>
      <c r="N71" s="310">
        <f t="shared" si="11"/>
        <v>80000</v>
      </c>
      <c r="O71" s="310">
        <f t="shared" si="11"/>
        <v>1500</v>
      </c>
      <c r="P71" s="310">
        <f t="shared" si="11"/>
        <v>262</v>
      </c>
      <c r="Q71" s="311">
        <f aca="true" t="shared" si="12" ref="Q71:Q77">O71/N71</f>
        <v>0.01875</v>
      </c>
      <c r="R71" s="74">
        <f>R72+R74</f>
        <v>0</v>
      </c>
      <c r="S71" s="60">
        <f>S72+S74</f>
        <v>0</v>
      </c>
    </row>
    <row r="72" spans="1:19" ht="12.75">
      <c r="A72" s="483">
        <v>71</v>
      </c>
      <c r="B72" s="481"/>
      <c r="C72" s="481"/>
      <c r="D72" s="481"/>
      <c r="E72" s="481"/>
      <c r="F72" s="481"/>
      <c r="G72" s="481"/>
      <c r="H72" s="482"/>
      <c r="I72" s="25" t="s">
        <v>31</v>
      </c>
      <c r="J72" s="14"/>
      <c r="K72" s="15">
        <f aca="true" t="shared" si="13" ref="K72:S72">K73</f>
        <v>0</v>
      </c>
      <c r="L72" s="155">
        <f t="shared" si="13"/>
        <v>50000</v>
      </c>
      <c r="M72" s="155">
        <f t="shared" si="13"/>
        <v>50000</v>
      </c>
      <c r="N72" s="123">
        <f t="shared" si="13"/>
        <v>50000</v>
      </c>
      <c r="O72" s="123">
        <f t="shared" si="13"/>
        <v>0</v>
      </c>
      <c r="P72" s="123">
        <f t="shared" si="13"/>
        <v>0</v>
      </c>
      <c r="Q72" s="124">
        <f t="shared" si="12"/>
        <v>0</v>
      </c>
      <c r="R72" s="73">
        <f t="shared" si="13"/>
        <v>0</v>
      </c>
      <c r="S72" s="17">
        <f t="shared" si="13"/>
        <v>0</v>
      </c>
    </row>
    <row r="73" spans="1:19" ht="12.75">
      <c r="A73" s="480">
        <v>711</v>
      </c>
      <c r="B73" s="481"/>
      <c r="C73" s="481"/>
      <c r="D73" s="481"/>
      <c r="E73" s="481"/>
      <c r="F73" s="481"/>
      <c r="G73" s="481"/>
      <c r="H73" s="482"/>
      <c r="I73" s="23" t="s">
        <v>32</v>
      </c>
      <c r="J73" s="16"/>
      <c r="K73" s="55">
        <v>0</v>
      </c>
      <c r="L73" s="17">
        <v>50000</v>
      </c>
      <c r="M73" s="156">
        <v>50000</v>
      </c>
      <c r="N73" s="128">
        <v>50000</v>
      </c>
      <c r="O73" s="128">
        <v>0</v>
      </c>
      <c r="P73" s="128">
        <v>0</v>
      </c>
      <c r="Q73" s="309">
        <f t="shared" si="12"/>
        <v>0</v>
      </c>
      <c r="R73" s="17">
        <v>0</v>
      </c>
      <c r="S73" s="17">
        <v>0</v>
      </c>
    </row>
    <row r="74" spans="1:19" ht="12.75">
      <c r="A74" s="483">
        <v>72</v>
      </c>
      <c r="B74" s="481"/>
      <c r="C74" s="481"/>
      <c r="D74" s="481"/>
      <c r="E74" s="481"/>
      <c r="F74" s="481"/>
      <c r="G74" s="481"/>
      <c r="H74" s="482"/>
      <c r="I74" s="25" t="s">
        <v>33</v>
      </c>
      <c r="J74" s="14"/>
      <c r="K74" s="15">
        <f aca="true" t="shared" si="14" ref="K74:S74">K75</f>
        <v>91544</v>
      </c>
      <c r="L74" s="73">
        <v>0</v>
      </c>
      <c r="M74" s="155">
        <f t="shared" si="14"/>
        <v>30000</v>
      </c>
      <c r="N74" s="123">
        <f t="shared" si="14"/>
        <v>30000</v>
      </c>
      <c r="O74" s="123">
        <f t="shared" si="14"/>
        <v>1500</v>
      </c>
      <c r="P74" s="123">
        <f t="shared" si="14"/>
        <v>262</v>
      </c>
      <c r="Q74" s="124">
        <f t="shared" si="12"/>
        <v>0.05</v>
      </c>
      <c r="R74" s="73">
        <f t="shared" si="14"/>
        <v>0</v>
      </c>
      <c r="S74" s="17">
        <f t="shared" si="14"/>
        <v>0</v>
      </c>
    </row>
    <row r="75" spans="1:19" ht="12.75">
      <c r="A75" s="480">
        <v>721</v>
      </c>
      <c r="B75" s="481"/>
      <c r="C75" s="481"/>
      <c r="D75" s="481"/>
      <c r="E75" s="481"/>
      <c r="F75" s="481"/>
      <c r="G75" s="481"/>
      <c r="H75" s="482"/>
      <c r="I75" s="23" t="s">
        <v>34</v>
      </c>
      <c r="J75" s="16"/>
      <c r="K75" s="55">
        <v>91544</v>
      </c>
      <c r="L75" s="17">
        <v>0</v>
      </c>
      <c r="M75" s="156">
        <v>30000</v>
      </c>
      <c r="N75" s="128">
        <v>30000</v>
      </c>
      <c r="O75" s="128">
        <v>1500</v>
      </c>
      <c r="P75" s="128">
        <v>262</v>
      </c>
      <c r="Q75" s="309">
        <f t="shared" si="12"/>
        <v>0.05</v>
      </c>
      <c r="R75" s="17">
        <v>0</v>
      </c>
      <c r="S75" s="17">
        <v>0</v>
      </c>
    </row>
    <row r="76" spans="1:19" ht="12.75">
      <c r="A76" s="484">
        <v>3</v>
      </c>
      <c r="B76" s="485"/>
      <c r="C76" s="485"/>
      <c r="D76" s="485"/>
      <c r="E76" s="485"/>
      <c r="F76" s="485"/>
      <c r="G76" s="485"/>
      <c r="H76" s="486"/>
      <c r="I76" s="97" t="s">
        <v>7</v>
      </c>
      <c r="J76" s="32"/>
      <c r="K76" s="76">
        <f aca="true" t="shared" si="15" ref="K76:P76">K77+K81+K87+K90+K92+K94+K96</f>
        <v>4759406</v>
      </c>
      <c r="L76" s="310">
        <f t="shared" si="15"/>
        <v>4121100</v>
      </c>
      <c r="M76" s="310">
        <f t="shared" si="15"/>
        <v>4591137</v>
      </c>
      <c r="N76" s="310">
        <f t="shared" si="15"/>
        <v>4605701</v>
      </c>
      <c r="O76" s="310">
        <f t="shared" si="15"/>
        <v>4740457</v>
      </c>
      <c r="P76" s="310">
        <f t="shared" si="15"/>
        <v>4175428.67</v>
      </c>
      <c r="Q76" s="311">
        <f t="shared" si="12"/>
        <v>1.0292585211241458</v>
      </c>
      <c r="R76" s="74">
        <f>R77+R81+R87+R90+R92+R94+R96</f>
        <v>4887842</v>
      </c>
      <c r="S76" s="74">
        <f>S77+S81+S87+S90+S92+S94+S96</f>
        <v>4922842</v>
      </c>
    </row>
    <row r="77" spans="1:20" ht="12.75">
      <c r="A77" s="483">
        <v>31</v>
      </c>
      <c r="B77" s="481"/>
      <c r="C77" s="481"/>
      <c r="D77" s="481"/>
      <c r="E77" s="481"/>
      <c r="F77" s="481"/>
      <c r="G77" s="481"/>
      <c r="H77" s="482"/>
      <c r="I77" s="25" t="s">
        <v>35</v>
      </c>
      <c r="J77" s="14"/>
      <c r="K77" s="15">
        <f aca="true" t="shared" si="16" ref="K77:P77">K78+K79+K80</f>
        <v>1322109</v>
      </c>
      <c r="L77" s="155">
        <f t="shared" si="16"/>
        <v>1170500</v>
      </c>
      <c r="M77" s="155">
        <f t="shared" si="16"/>
        <v>1155704</v>
      </c>
      <c r="N77" s="123">
        <f t="shared" si="16"/>
        <v>1121531</v>
      </c>
      <c r="O77" s="123">
        <f t="shared" si="16"/>
        <v>1164231</v>
      </c>
      <c r="P77" s="123">
        <f t="shared" si="16"/>
        <v>1066102</v>
      </c>
      <c r="Q77" s="309">
        <f t="shared" si="12"/>
        <v>1.038072955629403</v>
      </c>
      <c r="R77" s="73">
        <f>R78+R79+R80</f>
        <v>1404242</v>
      </c>
      <c r="S77" s="17">
        <f>S78+S79+S80</f>
        <v>1404242</v>
      </c>
      <c r="T77" s="1"/>
    </row>
    <row r="78" spans="1:20" ht="12.75">
      <c r="A78" s="480">
        <v>311</v>
      </c>
      <c r="B78" s="481"/>
      <c r="C78" s="481"/>
      <c r="D78" s="481"/>
      <c r="E78" s="481"/>
      <c r="F78" s="481"/>
      <c r="G78" s="481"/>
      <c r="H78" s="482"/>
      <c r="I78" s="100" t="s">
        <v>36</v>
      </c>
      <c r="J78" s="23"/>
      <c r="K78" s="55">
        <v>1099826</v>
      </c>
      <c r="L78" s="156">
        <f>List2!O64+List2!O468+List2!O493+List2!O219+List2!O220+List2!O494+List2!O65</f>
        <v>985000</v>
      </c>
      <c r="M78" s="156">
        <f>List2!P64+List2!P468+List2!P493+List2!P219+List2!P220+List2!P494+List2!P65</f>
        <v>941500</v>
      </c>
      <c r="N78" s="156">
        <f>List2!Q64+List2!Q468+List2!Q493+List2!Q219+List2!Q220+List2!Q494+List2!Q65</f>
        <v>919467</v>
      </c>
      <c r="O78" s="156">
        <f>List2!R64+List2!R468+List2!R493+List2!R219+List2!R220+List2!R494+List2!R65+List2!R66</f>
        <v>953767</v>
      </c>
      <c r="P78" s="156">
        <f>List2!S64+List2!S468+List2!S493+List2!S219+List2!S220+List2!S494+List2!S65+List2!S66</f>
        <v>870382</v>
      </c>
      <c r="Q78" s="309">
        <f aca="true" t="shared" si="17" ref="Q78:Q101">O78/N78</f>
        <v>1.037304220814885</v>
      </c>
      <c r="R78" s="17">
        <f>List2!U64+List2!U468+List2!U493+List2!U219</f>
        <v>1201000</v>
      </c>
      <c r="S78" s="17">
        <f>List2!V64+List2!V468+List2!V493+List2!V219</f>
        <v>1201000</v>
      </c>
      <c r="T78" s="1"/>
    </row>
    <row r="79" spans="1:20" ht="12.75">
      <c r="A79" s="480">
        <v>312</v>
      </c>
      <c r="B79" s="481"/>
      <c r="C79" s="481"/>
      <c r="D79" s="481"/>
      <c r="E79" s="481"/>
      <c r="F79" s="481"/>
      <c r="G79" s="481"/>
      <c r="H79" s="482"/>
      <c r="I79" s="23" t="s">
        <v>37</v>
      </c>
      <c r="J79" s="16"/>
      <c r="K79" s="55">
        <v>33500</v>
      </c>
      <c r="L79" s="128">
        <f>List2!O67+List2!O495+List2!O68+List2!O69</f>
        <v>34300</v>
      </c>
      <c r="M79" s="128">
        <f>List2!P67+List2!P495+List2!P68+List2!P69</f>
        <v>47304</v>
      </c>
      <c r="N79" s="128">
        <f>List2!Q67+List2!Q495+List2!Q68+List2!Q69</f>
        <v>47386</v>
      </c>
      <c r="O79" s="128">
        <f>List2!R67+List2!R495+List2!R68+List2!R69</f>
        <v>47386</v>
      </c>
      <c r="P79" s="128">
        <f>List2!S67+List2!S495+List2!S68+List2!S69</f>
        <v>47386</v>
      </c>
      <c r="Q79" s="309">
        <f t="shared" si="17"/>
        <v>1</v>
      </c>
      <c r="R79" s="17">
        <f>List2!U67+List2!U495</f>
        <v>27000</v>
      </c>
      <c r="S79" s="17">
        <f>List2!V67+List2!V495</f>
        <v>27000</v>
      </c>
      <c r="T79" s="1"/>
    </row>
    <row r="80" spans="1:20" ht="12.75">
      <c r="A80" s="480">
        <v>313</v>
      </c>
      <c r="B80" s="481"/>
      <c r="C80" s="481"/>
      <c r="D80" s="481"/>
      <c r="E80" s="481"/>
      <c r="F80" s="481"/>
      <c r="G80" s="481"/>
      <c r="H80" s="482"/>
      <c r="I80" s="23" t="s">
        <v>38</v>
      </c>
      <c r="J80" s="16"/>
      <c r="K80" s="55">
        <v>188783</v>
      </c>
      <c r="L80" s="156">
        <f>List2!O70+List2!O71+List2!O496+List2!O497+List2!O221+List2!O222</f>
        <v>151200</v>
      </c>
      <c r="M80" s="156">
        <f>List2!P70+List2!P71+List2!P496+List2!P497+List2!P221+List2!P222</f>
        <v>166900</v>
      </c>
      <c r="N80" s="128">
        <f>List2!Q70+List2!Q71+List2!Q496+List2!Q497+List2!Q221+List2!Q222</f>
        <v>154678</v>
      </c>
      <c r="O80" s="128">
        <f>List2!R70+List2!R71+List2!R496+List2!R497+List2!R221+List2!R222</f>
        <v>163078</v>
      </c>
      <c r="P80" s="128">
        <f>List2!S70+List2!S71+List2!S496+List2!S497+List2!S221+List2!S222</f>
        <v>148334</v>
      </c>
      <c r="Q80" s="309">
        <f t="shared" si="17"/>
        <v>1.0543063654818396</v>
      </c>
      <c r="R80" s="17">
        <f>List2!U70+List2!U71+List2!U496+List2!U497+List2!U221+List2!U222</f>
        <v>176242</v>
      </c>
      <c r="S80" s="17">
        <f>List2!V70+List2!V71+List2!V496+List2!V497+List2!V221+List2!V222</f>
        <v>176242</v>
      </c>
      <c r="T80" s="1"/>
    </row>
    <row r="81" spans="1:20" ht="12.75">
      <c r="A81" s="483">
        <v>32</v>
      </c>
      <c r="B81" s="481"/>
      <c r="C81" s="481"/>
      <c r="D81" s="481"/>
      <c r="E81" s="481"/>
      <c r="F81" s="481"/>
      <c r="G81" s="481"/>
      <c r="H81" s="482"/>
      <c r="I81" s="25" t="s">
        <v>39</v>
      </c>
      <c r="J81" s="14"/>
      <c r="K81" s="15">
        <f>K82+K83+K84+K86</f>
        <v>2360602</v>
      </c>
      <c r="L81" s="155">
        <f>L82+L83+L84+L86</f>
        <v>2037000</v>
      </c>
      <c r="M81" s="155">
        <f>M82+M83+M84+M86</f>
        <v>2195533</v>
      </c>
      <c r="N81" s="123">
        <f>N82+N83+N84+N86</f>
        <v>2280370</v>
      </c>
      <c r="O81" s="123">
        <f>O82+O83+O84+O86+O85</f>
        <v>2353816</v>
      </c>
      <c r="P81" s="123">
        <f>P82+P83+P84+P86+P85</f>
        <v>1953655</v>
      </c>
      <c r="Q81" s="309">
        <f t="shared" si="17"/>
        <v>1.0322079311690646</v>
      </c>
      <c r="R81" s="73">
        <f>R82+R83+R84+R86</f>
        <v>2473000</v>
      </c>
      <c r="S81" s="73">
        <f>S82+S83+S84+S86</f>
        <v>2488000</v>
      </c>
      <c r="T81" s="1"/>
    </row>
    <row r="82" spans="1:20" ht="12.75">
      <c r="A82" s="480">
        <v>321</v>
      </c>
      <c r="B82" s="481"/>
      <c r="C82" s="481"/>
      <c r="D82" s="481"/>
      <c r="E82" s="481"/>
      <c r="F82" s="481"/>
      <c r="G82" s="481"/>
      <c r="H82" s="482"/>
      <c r="I82" s="23" t="s">
        <v>40</v>
      </c>
      <c r="J82" s="16"/>
      <c r="K82" s="55">
        <v>86735</v>
      </c>
      <c r="L82" s="128">
        <f>List2!O74+List2!O75+List2!O76+List2!O500+List2!O225+List2!O77+List2!O226</f>
        <v>112000</v>
      </c>
      <c r="M82" s="128">
        <f>List2!P74+List2!P75+List2!P76+List2!P500+List2!P225+List2!P77+List2!P226</f>
        <v>106800</v>
      </c>
      <c r="N82" s="128">
        <f>List2!Q74+List2!Q75+List2!Q76+List2!Q500+List2!Q225+List2!Q77+List2!Q226</f>
        <v>92921</v>
      </c>
      <c r="O82" s="128">
        <f>List2!R74+List2!R75+List2!R76+List2!R500+List2!R225+List2!R77+List2!R226</f>
        <v>92921</v>
      </c>
      <c r="P82" s="128">
        <f>List2!S74+List2!S75+List2!S76+List2!S500+List2!S225+List2!S77+List2!S226</f>
        <v>80996</v>
      </c>
      <c r="Q82" s="309">
        <f t="shared" si="17"/>
        <v>1</v>
      </c>
      <c r="R82" s="17">
        <f>List2!U74+List2!U75+List2!U76+List2!U500+List2!U225</f>
        <v>119000</v>
      </c>
      <c r="S82" s="17">
        <f>List2!V74+List2!V75+List2!V76+List2!V500+List2!V225</f>
        <v>119000</v>
      </c>
      <c r="T82" s="1"/>
    </row>
    <row r="83" spans="1:22" ht="12.75">
      <c r="A83" s="480">
        <v>322</v>
      </c>
      <c r="B83" s="481"/>
      <c r="C83" s="481"/>
      <c r="D83" s="481"/>
      <c r="E83" s="481"/>
      <c r="F83" s="481"/>
      <c r="G83" s="481"/>
      <c r="H83" s="482"/>
      <c r="I83" s="23" t="s">
        <v>41</v>
      </c>
      <c r="J83" s="16"/>
      <c r="K83" s="55">
        <v>590389</v>
      </c>
      <c r="L83" s="128">
        <f>List2!O79+List2!O80+List2!O81+List2!O501+List2!O502+List2!O504+List2!O47+List2!O239+List2!O360+List2!O503+List2!O230+List2!O228+List2!O229+List2!O419+List2!O469</f>
        <v>609500</v>
      </c>
      <c r="M83" s="128">
        <f>List2!P79+List2!P80+List2!P81+List2!P501+List2!P502+List2!P504+List2!P47+List2!P239+List2!P360+List2!P503+List2!P230+List2!P228+List2!P229+List2!P419+List2!P469</f>
        <v>627415</v>
      </c>
      <c r="N83" s="419">
        <f>List2!Q79+List2!Q80+List2!Q81+List2!Q501+List2!Q502+List2!Q504+List2!Q47+List2!Q239+List2!Q360+List2!Q503+List2!Q230+List2!Q228+List2!Q229+List2!Q419+List2!Q469</f>
        <v>621064</v>
      </c>
      <c r="O83" s="128">
        <f>List2!R79+List2!R80+List2!R81+List2!R501+List2!R502+List2!R504+List2!R47+List2!R239+List2!R360+List2!R503+List2!R230+List2!R228+List2!R229+List2!R419+List2!R469+List2!R505</f>
        <v>609958</v>
      </c>
      <c r="P83" s="128">
        <f>List2!S79+List2!S80+List2!S81+List2!S501+List2!S502+List2!S504+List2!S47+List2!S239+List2!S360+List2!S503+List2!S230+List2!S228+List2!S229+List2!S419+List2!S469+List2!S505</f>
        <v>523019</v>
      </c>
      <c r="Q83" s="309">
        <f t="shared" si="17"/>
        <v>0.9821177849625804</v>
      </c>
      <c r="R83" s="17">
        <f>List2!U79+List2!U80+List2!U81+List2!U501+List2!U502+List2!U504+List2!U47+List2!U239+List2!U360+List2!U503+List2!U230+List2!U228+List2!U229+List2!U419+List2!U469</f>
        <v>611000</v>
      </c>
      <c r="S83" s="17">
        <f>List2!V79+List2!V80+List2!V81+List2!V501+List2!V502+List2!V504+List2!V47+List2!V239+List2!V360+List2!V503+List2!V230+List2!V228+List2!V229+List2!V419+List2!V469</f>
        <v>611000</v>
      </c>
      <c r="T83" s="1"/>
      <c r="V83" s="10"/>
    </row>
    <row r="84" spans="1:22" ht="12.75">
      <c r="A84" s="480">
        <v>323</v>
      </c>
      <c r="B84" s="481"/>
      <c r="C84" s="481"/>
      <c r="D84" s="481"/>
      <c r="E84" s="481"/>
      <c r="F84" s="481"/>
      <c r="G84" s="481"/>
      <c r="H84" s="482"/>
      <c r="I84" s="23" t="s">
        <v>42</v>
      </c>
      <c r="J84" s="16"/>
      <c r="K84" s="55">
        <v>1262042</v>
      </c>
      <c r="L84" s="392">
        <f>List2!O20+List2!O83+List2!O84+List2!O85+List2!O86+List2!O87+List2!O91+List2!O92+List2!O93+List2!O94+List2!O96+List2!O100+List2!O101+List2!O124+List2!O186+List2!O187+List2!O188+List2!O206+List2!O212+List2!O231+List2!O232+List2!O240+List2!O246+List2!O247+List2!O249+List2!O248+List2!O255+List2!O322+List2!O323+List2!O324+List2!O338+List2!O339+List2!O358+List2!O387+List2!O421+List2!O433+List2!O478+List2!O479+List2!O480+List2!O506+List2!O507+List2!O508+List2!O88+List2!O97+List2!O98+List2!O89+List2!O233+List2!O509+List2!O90+List2!O95+List2!O510+List2!O341+List2!O342+List2!O340</f>
        <v>1046000</v>
      </c>
      <c r="M84" s="392">
        <f>List2!P20+List2!P83+List2!P84+List2!P85+List2!P86+List2!P87+List2!P91+List2!P92+List2!P93+List2!P94+List2!P96+List2!P100+List2!P101+List2!P124+List2!P186+List2!P187+List2!P188+List2!P206+List2!P212+List2!P231+List2!P232+List2!P240+List2!P246+List2!P247+List2!P249+List2!P248+List2!P255+List2!P322+List2!P323+List2!P324+List2!P338+List2!P339+List2!P358+List2!P387+List2!P421+List2!P433+List2!P478+List2!P479+List2!P480+List2!P506+List2!P507+List2!P508+List2!P88+List2!P97+List2!P98+List2!P89+List2!P233+List2!P509+List2!P90+List2!P95+List2!P510+List2!P341+List2!P342+List2!P340</f>
        <v>1111818</v>
      </c>
      <c r="N84" s="418">
        <f>List2!Q20+List2!Q83+List2!Q84+List2!Q85+List2!Q86+List2!Q87+List2!Q91+List2!Q92+List2!Q93+List2!Q94+List2!Q96+List2!Q100+List2!Q101+List2!Q124+List2!Q186+List2!Q187+List2!Q188+List2!Q206+List2!Q212+List2!Q231+List2!Q232+List2!Q240+List2!Q246+List2!Q247+List2!Q249+List2!Q248+List2!Q255+List2!Q322+List2!Q323+List2!Q324+List2!Q338+List2!Q339+List2!Q358+List2!Q387+List2!Q421+List2!Q433+List2!Q478+List2!Q479+List2!Q480+List2!Q506+List2!Q507+List2!Q508+List2!Q88+List2!Q97+List2!Q98+List2!Q89+List2!Q233+List2!Q509+List2!Q90+List2!Q95+List2!Q510+List2!Q341+List2!Q342+List2!Q340+List2!Q99</f>
        <v>1173860</v>
      </c>
      <c r="O84" s="392">
        <f>List2!R20+List2!R83+List2!R84+List2!R85+List2!R86+List2!R87+List2!R91+List2!R92+List2!R93+List2!R94+List2!R96+List2!R100+List2!R101+List2!R124+List2!R186+List2!R187+List2!R188+List2!R206+List2!R212+List2!R231+List2!R232+List2!R240+List2!R246+List2!R247+List2!R249+List2!R248+List2!R255+List2!R322+List2!R323+List2!R324+List2!R338+List2!R339+List2!R358+List2!R387+List2!R421+List2!R433+List2!R478+List2!R479+List2!R480+List2!R506+List2!R507+List2!R508+List2!R88+List2!R97+List2!R98+List2!R89+List2!R233+List2!R509+List2!R90+List2!R95+List2!R510+List2!R341+List2!R342+List2!R340+List2!R99</f>
        <v>1120057</v>
      </c>
      <c r="P84" s="392">
        <f>List2!S20+List2!S83+List2!S84+List2!S85+List2!S86+List2!S87+List2!S91+List2!S92+List2!S93+List2!S94+List2!S96+List2!S100+List2!S101+List2!S124+List2!S186+List2!S187+List2!S188+List2!S206+List2!S212+List2!S231+List2!S232+List2!S240+List2!S246+List2!S247+List2!S249+List2!S248+List2!S255+List2!S322+List2!S323+List2!S324+List2!S338+List2!S339+List2!S358+List2!S387+List2!S421+List2!S433+List2!S478+List2!S479+List2!S480+List2!S506+List2!S507+List2!S508+List2!S88+List2!S97+List2!S98+List2!S89+List2!S233+List2!S509+List2!S90+List2!S95+List2!S510+List2!S341+List2!S342+List2!S340+List2!S99</f>
        <v>948074</v>
      </c>
      <c r="Q84" s="309">
        <f t="shared" si="17"/>
        <v>0.9541657437854599</v>
      </c>
      <c r="R84" s="17">
        <f>List2!U20+List2!U83+List2!U84+List2!U85+List2!U86+List2!U87+List2!U91+List2!U92+List2!U93+List2!U94+List2!U100+List2!U101+List2!U124+List2!U186+List2!U187+List2!U206+List2!U212+List2!U240+List2!U246+List2!U247+List2!U248+List2!U249+List2!U255+List2!U322+List2!U323+List2!U324+List2!U338+List2!U342+List2!U358+List2!U387+List2!U421+List2!U433+List2!U478+List2!U479+List2!U480+List2!U506+List2!U508+List2!U507+List2!U231+List2!U96+List2!U232+List2!U339+List2!U188</f>
        <v>1427000</v>
      </c>
      <c r="S84" s="17">
        <f>List2!V20+List2!V83+List2!V84+List2!V85+List2!V86+List2!V87+List2!V91+List2!V92+List2!V93+List2!V94+List2!V100+List2!V101+List2!V124+List2!V186+List2!V187+List2!V206+List2!V212+List2!V240+List2!V246+List2!V247+List2!V248+List2!V249+List2!V255+List2!V322+List2!V323+List2!V324+List2!V338+List2!V342+List2!V358+List2!V387+List2!V421+List2!V433+List2!V478+List2!V479+List2!V480+List2!V506+List2!V508+List2!V507+List2!V231+List2!V96+List2!V232+List2!V188</f>
        <v>1442000</v>
      </c>
      <c r="T84" s="1"/>
      <c r="U84" s="10"/>
      <c r="V84" s="10"/>
    </row>
    <row r="85" spans="1:22" ht="12.75">
      <c r="A85" s="480">
        <v>324</v>
      </c>
      <c r="B85" s="485"/>
      <c r="C85" s="485"/>
      <c r="D85" s="485"/>
      <c r="E85" s="485"/>
      <c r="F85" s="485"/>
      <c r="G85" s="485"/>
      <c r="H85" s="486"/>
      <c r="I85" s="23" t="s">
        <v>581</v>
      </c>
      <c r="J85" s="16"/>
      <c r="K85" s="55"/>
      <c r="L85" s="420">
        <f>List2!O103+List2!O104</f>
        <v>0</v>
      </c>
      <c r="M85" s="420">
        <f>List2!P103+List2!P104</f>
        <v>0</v>
      </c>
      <c r="N85" s="10">
        <f>List2!Q103+List2!Q104</f>
        <v>0</v>
      </c>
      <c r="O85" s="420">
        <f>List2!R103+List2!R104</f>
        <v>7000</v>
      </c>
      <c r="P85" s="420">
        <f>List2!S103+List2!S104</f>
        <v>4640</v>
      </c>
      <c r="Q85" s="309" t="e">
        <f t="shared" si="17"/>
        <v>#DIV/0!</v>
      </c>
      <c r="R85" s="17"/>
      <c r="S85" s="17"/>
      <c r="T85" s="1"/>
      <c r="U85" s="10"/>
      <c r="V85" s="10"/>
    </row>
    <row r="86" spans="1:20" ht="12.75">
      <c r="A86" s="480">
        <v>329</v>
      </c>
      <c r="B86" s="481"/>
      <c r="C86" s="481"/>
      <c r="D86" s="481"/>
      <c r="E86" s="481"/>
      <c r="F86" s="481"/>
      <c r="G86" s="481"/>
      <c r="H86" s="482"/>
      <c r="I86" s="23" t="s">
        <v>43</v>
      </c>
      <c r="J86" s="16"/>
      <c r="K86" s="55">
        <v>421436</v>
      </c>
      <c r="L86" s="128">
        <f>List2!O24+List2!O31+List2!O45+List2!O106+List2!O107+List2!O108+List2!O110+List2!O126+List2!O388+List2!O21+List2!O22+List2!O23+List2!O109+List2!O25+List2!O46</f>
        <v>269500</v>
      </c>
      <c r="M86" s="128">
        <f>List2!P24+List2!P31+List2!P45+List2!P106+List2!P107+List2!P108+List2!P110+List2!P126+List2!P388+List2!P21+List2!P22+List2!P23+List2!P109+List2!P25+List2!P46</f>
        <v>349500</v>
      </c>
      <c r="N86" s="421">
        <f>List2!Q24+List2!Q31+List2!Q45+List2!Q106+List2!Q107+List2!Q108+List2!Q110+List2!Q126+List2!Q388+List2!Q21+List2!Q22+List2!Q23+List2!Q109+List2!Q25+List2!Q46</f>
        <v>392525</v>
      </c>
      <c r="O86" s="128">
        <f>List2!R24+List2!R31+List2!R45+List2!R106+List2!R107+List2!R108+List2!R110+List2!R126+List2!R388+List2!R21+List2!R22+List2!R23+List2!R109+List2!R25+List2!R46</f>
        <v>523880</v>
      </c>
      <c r="P86" s="128">
        <f>List2!S24+List2!S31+List2!S45+List2!S106+List2!S107+List2!S108+List2!S110+List2!S126+List2!S388+List2!S21+List2!S22+List2!S23+List2!S109+List2!S25+List2!S46</f>
        <v>396926</v>
      </c>
      <c r="Q86" s="309">
        <f t="shared" si="17"/>
        <v>1.3346411056620597</v>
      </c>
      <c r="R86" s="17">
        <f>List2!U24+List2!U31+List2!U45+List2!U106+List2!U107+List2!U108+List2!U110+List2!U126+List2!U388+List2!U21+List2!U22+List2!U23</f>
        <v>316000</v>
      </c>
      <c r="S86" s="17">
        <f>List2!V24+List2!V31+List2!V45+List2!V106+List2!V107+List2!V108+List2!V110+List2!V126+List2!V388+List2!V21+List2!V22+List2!V23</f>
        <v>316000</v>
      </c>
      <c r="T86" s="1"/>
    </row>
    <row r="87" spans="1:20" ht="12.75">
      <c r="A87" s="483">
        <v>34</v>
      </c>
      <c r="B87" s="481"/>
      <c r="C87" s="481"/>
      <c r="D87" s="481"/>
      <c r="E87" s="481"/>
      <c r="F87" s="481"/>
      <c r="G87" s="481"/>
      <c r="H87" s="482"/>
      <c r="I87" s="25" t="s">
        <v>44</v>
      </c>
      <c r="J87" s="14"/>
      <c r="K87" s="15">
        <f aca="true" t="shared" si="18" ref="K87:P87">K88+K89</f>
        <v>59816</v>
      </c>
      <c r="L87" s="155">
        <f t="shared" si="18"/>
        <v>22000</v>
      </c>
      <c r="M87" s="155">
        <f t="shared" si="18"/>
        <v>31000</v>
      </c>
      <c r="N87" s="123">
        <f t="shared" si="18"/>
        <v>22000</v>
      </c>
      <c r="O87" s="123">
        <f t="shared" si="18"/>
        <v>34000</v>
      </c>
      <c r="P87" s="123">
        <f t="shared" si="18"/>
        <v>30542.67</v>
      </c>
      <c r="Q87" s="309">
        <f t="shared" si="17"/>
        <v>1.5454545454545454</v>
      </c>
      <c r="R87" s="73">
        <f>R88+R89</f>
        <v>19000</v>
      </c>
      <c r="S87" s="73">
        <f>S88+S89</f>
        <v>19000</v>
      </c>
      <c r="T87" s="1"/>
    </row>
    <row r="88" spans="1:20" ht="12.75">
      <c r="A88" s="480">
        <v>342</v>
      </c>
      <c r="B88" s="481"/>
      <c r="C88" s="481"/>
      <c r="D88" s="481"/>
      <c r="E88" s="481"/>
      <c r="F88" s="481"/>
      <c r="G88" s="481"/>
      <c r="H88" s="482"/>
      <c r="I88" s="23" t="s">
        <v>45</v>
      </c>
      <c r="J88" s="16"/>
      <c r="K88" s="55">
        <v>0</v>
      </c>
      <c r="L88" s="156">
        <v>0</v>
      </c>
      <c r="M88" s="156">
        <v>0</v>
      </c>
      <c r="N88" s="128">
        <v>0</v>
      </c>
      <c r="O88" s="128">
        <v>0</v>
      </c>
      <c r="P88" s="128">
        <v>0</v>
      </c>
      <c r="Q88" s="309" t="e">
        <f t="shared" si="17"/>
        <v>#DIV/0!</v>
      </c>
      <c r="R88" s="17">
        <v>0</v>
      </c>
      <c r="S88" s="17">
        <v>0</v>
      </c>
      <c r="T88" s="1"/>
    </row>
    <row r="89" spans="1:20" ht="12.75">
      <c r="A89" s="480">
        <v>343</v>
      </c>
      <c r="B89" s="481"/>
      <c r="C89" s="481"/>
      <c r="D89" s="481"/>
      <c r="E89" s="481"/>
      <c r="F89" s="481"/>
      <c r="G89" s="481"/>
      <c r="H89" s="482"/>
      <c r="I89" s="23" t="s">
        <v>46</v>
      </c>
      <c r="J89" s="16"/>
      <c r="K89" s="55">
        <v>59816</v>
      </c>
      <c r="L89" s="156">
        <f>List2!O112+List2!O113</f>
        <v>22000</v>
      </c>
      <c r="M89" s="156">
        <f>List2!P112+List2!P113</f>
        <v>31000</v>
      </c>
      <c r="N89" s="128">
        <f>List2!Q112+List2!Q113</f>
        <v>22000</v>
      </c>
      <c r="O89" s="128">
        <f>List2!R112+List2!R113</f>
        <v>34000</v>
      </c>
      <c r="P89" s="128">
        <f>List2!S112+List2!S113</f>
        <v>30542.67</v>
      </c>
      <c r="Q89" s="309">
        <f t="shared" si="17"/>
        <v>1.5454545454545454</v>
      </c>
      <c r="R89" s="17">
        <f>List2!U112+List2!U113</f>
        <v>19000</v>
      </c>
      <c r="S89" s="17">
        <f>List2!V112+List2!V113</f>
        <v>19000</v>
      </c>
      <c r="T89" s="1"/>
    </row>
    <row r="90" spans="1:20" ht="12.75">
      <c r="A90" s="483">
        <v>35</v>
      </c>
      <c r="B90" s="481"/>
      <c r="C90" s="481"/>
      <c r="D90" s="481"/>
      <c r="E90" s="481"/>
      <c r="F90" s="481"/>
      <c r="G90" s="481"/>
      <c r="H90" s="482"/>
      <c r="I90" s="99" t="s">
        <v>47</v>
      </c>
      <c r="J90" s="25"/>
      <c r="K90" s="15">
        <f aca="true" t="shared" si="19" ref="K90:S90">K91</f>
        <v>0</v>
      </c>
      <c r="L90" s="73">
        <v>0</v>
      </c>
      <c r="M90" s="155">
        <f t="shared" si="19"/>
        <v>0</v>
      </c>
      <c r="N90" s="123">
        <f t="shared" si="19"/>
        <v>0</v>
      </c>
      <c r="O90" s="123">
        <f t="shared" si="19"/>
        <v>0</v>
      </c>
      <c r="P90" s="123">
        <f t="shared" si="19"/>
        <v>0</v>
      </c>
      <c r="Q90" s="309" t="e">
        <f t="shared" si="17"/>
        <v>#DIV/0!</v>
      </c>
      <c r="R90" s="73">
        <f t="shared" si="19"/>
        <v>0</v>
      </c>
      <c r="S90" s="17">
        <f t="shared" si="19"/>
        <v>0</v>
      </c>
      <c r="T90" s="1"/>
    </row>
    <row r="91" spans="1:20" ht="12.75" customHeight="1">
      <c r="A91" s="480">
        <v>352</v>
      </c>
      <c r="B91" s="481"/>
      <c r="C91" s="481"/>
      <c r="D91" s="481"/>
      <c r="E91" s="481"/>
      <c r="F91" s="481"/>
      <c r="G91" s="481"/>
      <c r="H91" s="482"/>
      <c r="I91" s="488" t="s">
        <v>262</v>
      </c>
      <c r="J91" s="489"/>
      <c r="K91" s="55">
        <v>0</v>
      </c>
      <c r="L91" s="17">
        <v>0</v>
      </c>
      <c r="M91" s="156">
        <v>0</v>
      </c>
      <c r="N91" s="128">
        <v>0</v>
      </c>
      <c r="O91" s="128">
        <v>0</v>
      </c>
      <c r="P91" s="128">
        <v>0</v>
      </c>
      <c r="Q91" s="309" t="e">
        <f t="shared" si="17"/>
        <v>#DIV/0!</v>
      </c>
      <c r="R91" s="17">
        <v>0</v>
      </c>
      <c r="S91" s="17">
        <v>0</v>
      </c>
      <c r="T91" s="1"/>
    </row>
    <row r="92" spans="1:20" ht="12.75" customHeight="1">
      <c r="A92" s="483">
        <v>36</v>
      </c>
      <c r="B92" s="481"/>
      <c r="C92" s="481"/>
      <c r="D92" s="481"/>
      <c r="E92" s="481"/>
      <c r="F92" s="481"/>
      <c r="G92" s="481"/>
      <c r="H92" s="482"/>
      <c r="I92" s="25" t="s">
        <v>261</v>
      </c>
      <c r="J92" s="14"/>
      <c r="K92" s="15">
        <f aca="true" t="shared" si="20" ref="K92:S92">K93</f>
        <v>0</v>
      </c>
      <c r="L92" s="73">
        <v>0</v>
      </c>
      <c r="M92" s="155">
        <f t="shared" si="20"/>
        <v>0</v>
      </c>
      <c r="N92" s="123">
        <f t="shared" si="20"/>
        <v>0</v>
      </c>
      <c r="O92" s="123">
        <f t="shared" si="20"/>
        <v>0</v>
      </c>
      <c r="P92" s="123">
        <f t="shared" si="20"/>
        <v>0</v>
      </c>
      <c r="Q92" s="309" t="e">
        <f t="shared" si="17"/>
        <v>#DIV/0!</v>
      </c>
      <c r="R92" s="73">
        <f t="shared" si="20"/>
        <v>0</v>
      </c>
      <c r="S92" s="17">
        <f t="shared" si="20"/>
        <v>0</v>
      </c>
      <c r="T92" s="1"/>
    </row>
    <row r="93" spans="1:20" ht="12.75">
      <c r="A93" s="480">
        <v>363</v>
      </c>
      <c r="B93" s="481"/>
      <c r="C93" s="481"/>
      <c r="D93" s="481"/>
      <c r="E93" s="481"/>
      <c r="F93" s="481"/>
      <c r="G93" s="481"/>
      <c r="H93" s="482"/>
      <c r="I93" s="23" t="s">
        <v>48</v>
      </c>
      <c r="J93" s="16"/>
      <c r="K93" s="55">
        <v>0</v>
      </c>
      <c r="L93" s="17">
        <v>0</v>
      </c>
      <c r="M93" s="156">
        <v>0</v>
      </c>
      <c r="N93" s="128">
        <v>0</v>
      </c>
      <c r="O93" s="128">
        <v>0</v>
      </c>
      <c r="P93" s="128">
        <v>0</v>
      </c>
      <c r="Q93" s="309" t="e">
        <f t="shared" si="17"/>
        <v>#DIV/0!</v>
      </c>
      <c r="R93" s="17">
        <v>0</v>
      </c>
      <c r="S93" s="17">
        <v>0</v>
      </c>
      <c r="T93" s="1"/>
    </row>
    <row r="94" spans="1:20" ht="12.75">
      <c r="A94" s="483">
        <v>37</v>
      </c>
      <c r="B94" s="481"/>
      <c r="C94" s="481"/>
      <c r="D94" s="481"/>
      <c r="E94" s="481"/>
      <c r="F94" s="481"/>
      <c r="G94" s="481"/>
      <c r="H94" s="482"/>
      <c r="I94" s="25" t="s">
        <v>263</v>
      </c>
      <c r="J94" s="14"/>
      <c r="K94" s="15">
        <f aca="true" t="shared" si="21" ref="K94:S94">K95</f>
        <v>649561</v>
      </c>
      <c r="L94" s="155">
        <f t="shared" si="21"/>
        <v>570000</v>
      </c>
      <c r="M94" s="155">
        <f t="shared" si="21"/>
        <v>580000</v>
      </c>
      <c r="N94" s="123">
        <f t="shared" si="21"/>
        <v>596400</v>
      </c>
      <c r="O94" s="123">
        <f t="shared" si="21"/>
        <v>591350</v>
      </c>
      <c r="P94" s="123">
        <f t="shared" si="21"/>
        <v>554950</v>
      </c>
      <c r="Q94" s="309">
        <f t="shared" si="17"/>
        <v>0.9915325285043595</v>
      </c>
      <c r="R94" s="73">
        <f t="shared" si="21"/>
        <v>670000</v>
      </c>
      <c r="S94" s="73">
        <f t="shared" si="21"/>
        <v>670000</v>
      </c>
      <c r="T94" s="1"/>
    </row>
    <row r="95" spans="1:20" ht="12.75">
      <c r="A95" s="480">
        <v>372</v>
      </c>
      <c r="B95" s="481"/>
      <c r="C95" s="481"/>
      <c r="D95" s="481"/>
      <c r="E95" s="481"/>
      <c r="F95" s="481"/>
      <c r="G95" s="481"/>
      <c r="H95" s="482"/>
      <c r="I95" s="23" t="s">
        <v>49</v>
      </c>
      <c r="J95" s="16"/>
      <c r="K95" s="55">
        <v>649561</v>
      </c>
      <c r="L95" s="156">
        <f>List2!O369+List2!O376+List2!O443+List2!O449</f>
        <v>570000</v>
      </c>
      <c r="M95" s="156">
        <f>List2!P369+List2!P376+List2!P443+List2!P449</f>
        <v>580000</v>
      </c>
      <c r="N95" s="128">
        <f>List2!Q369+List2!Q376+List2!Q443+List2!Q449</f>
        <v>596400</v>
      </c>
      <c r="O95" s="128">
        <f>List2!R369+List2!R376+List2!R443+List2!R449</f>
        <v>591350</v>
      </c>
      <c r="P95" s="128">
        <f>List2!S369+List2!S376+List2!S443+List2!S449</f>
        <v>554950</v>
      </c>
      <c r="Q95" s="309">
        <f t="shared" si="17"/>
        <v>0.9915325285043595</v>
      </c>
      <c r="R95" s="17">
        <f>List2!U369+List2!U376+List2!U443+List2!U449</f>
        <v>670000</v>
      </c>
      <c r="S95" s="17">
        <f>List2!V369+List2!V376+List2!V443+List2!V449</f>
        <v>670000</v>
      </c>
      <c r="T95" s="1"/>
    </row>
    <row r="96" spans="1:20" ht="12.75">
      <c r="A96" s="483">
        <v>38</v>
      </c>
      <c r="B96" s="481"/>
      <c r="C96" s="481"/>
      <c r="D96" s="481"/>
      <c r="E96" s="481"/>
      <c r="F96" s="481"/>
      <c r="G96" s="481"/>
      <c r="H96" s="482"/>
      <c r="I96" s="25" t="s">
        <v>50</v>
      </c>
      <c r="J96" s="14"/>
      <c r="K96" s="15">
        <f aca="true" t="shared" si="22" ref="K96:P96">K97+K98+K100+K101+K99</f>
        <v>367318</v>
      </c>
      <c r="L96" s="155">
        <f t="shared" si="22"/>
        <v>321600</v>
      </c>
      <c r="M96" s="155">
        <f t="shared" si="22"/>
        <v>628900</v>
      </c>
      <c r="N96" s="123">
        <f t="shared" si="22"/>
        <v>585400</v>
      </c>
      <c r="O96" s="123">
        <f t="shared" si="22"/>
        <v>597060</v>
      </c>
      <c r="P96" s="123">
        <f t="shared" si="22"/>
        <v>570179</v>
      </c>
      <c r="Q96" s="309">
        <f t="shared" si="17"/>
        <v>1.0199180047830543</v>
      </c>
      <c r="R96" s="73">
        <f>R97+R98+R100+R101+R99</f>
        <v>321600</v>
      </c>
      <c r="S96" s="73">
        <f>S97+S98+S100+S101+S99</f>
        <v>341600</v>
      </c>
      <c r="T96" s="1"/>
    </row>
    <row r="97" spans="1:21" ht="12.75">
      <c r="A97" s="480">
        <v>381</v>
      </c>
      <c r="B97" s="481"/>
      <c r="C97" s="481"/>
      <c r="D97" s="481"/>
      <c r="E97" s="481"/>
      <c r="F97" s="481"/>
      <c r="G97" s="481"/>
      <c r="H97" s="482"/>
      <c r="I97" s="23" t="s">
        <v>51</v>
      </c>
      <c r="J97" s="16"/>
      <c r="K97" s="55">
        <v>353118</v>
      </c>
      <c r="L97" s="392">
        <f>List2!O38+List2!O49+List2!O50+List2!O51+List2!O115+List2!O116+List2!O160+List2!O180+List2!O190+List2!O362+List2!O390+List2!O396+List2!O402+List2!O409+List2!O423+List2!O456+List2!O462+List2!O471+List2!O117+List2!O118</f>
        <v>301600</v>
      </c>
      <c r="M97" s="392">
        <f>List2!P38+List2!P49+List2!P50+List2!P51+List2!P115+List2!P116+List2!P160+List2!P180+List2!P190+List2!P362+List2!P390+List2!P396+List2!P402+List2!P409+List2!P423+List2!P456+List2!P462+List2!P471+List2!P117+List2!P118</f>
        <v>608900</v>
      </c>
      <c r="N97" s="10">
        <f>List2!Q38+List2!Q49+List2!Q50+List2!Q51+List2!Q115+List2!Q116+List2!Q160+List2!Q180+List2!Q190+List2!Q362+List2!Q390+List2!Q396+List2!Q402+List2!Q409+List2!Q423+List2!Q456+List2!Q462+List2!Q471+List2!Q117+List2!Q118</f>
        <v>565400</v>
      </c>
      <c r="O97" s="470">
        <f>List2!R38+List2!R49+List2!R50+List2!R51+List2!R115+List2!R116+List2!R160+List2!R180+List2!R190+List2!R362+List2!R390+List2!R396+List2!R402+List2!R409+List2!R423+List2!R456+List2!R462+List2!R471+List2!R117+List2!R118</f>
        <v>586060</v>
      </c>
      <c r="P97" s="10">
        <f>List2!S38+List2!S49+List2!S50+List2!S51+List2!S115+List2!S116+List2!S160+List2!S180+List2!S190+List2!S362+List2!S390+List2!S396+List2!S402+List2!S409+List2!S423+List2!S456+List2!S462+List2!S471+List2!S117+List2!S118</f>
        <v>559546</v>
      </c>
      <c r="Q97" s="309">
        <f t="shared" si="17"/>
        <v>1.036540502299257</v>
      </c>
      <c r="R97" s="17">
        <f>List2!U38+List2!U49+List2!U55+List2!U362+List2!U390+List2!U396+List2!U402+List2!U409+List2!U423+List2!U456+List2!U462+List2!U50+List2!U51+List2!U115+List2!U116+List2!U180+List2!U471</f>
        <v>301600</v>
      </c>
      <c r="S97" s="17">
        <f>List2!V38+List2!V49+List2!V55+List2!V362+List2!V390+List2!V396+List2!V402+List2!V409+List2!V423+List2!V456+List2!V462+List2!V50+List2!V51+List2!V115+List2!V116+List2!V180+List2!V471</f>
        <v>321600</v>
      </c>
      <c r="T97" s="1"/>
      <c r="U97" s="10"/>
    </row>
    <row r="98" spans="1:20" ht="12.75">
      <c r="A98" s="480">
        <v>382</v>
      </c>
      <c r="B98" s="481"/>
      <c r="C98" s="481"/>
      <c r="D98" s="481"/>
      <c r="E98" s="481"/>
      <c r="F98" s="481"/>
      <c r="G98" s="481"/>
      <c r="H98" s="482"/>
      <c r="I98" s="23" t="s">
        <v>52</v>
      </c>
      <c r="J98" s="16"/>
      <c r="K98" s="55">
        <v>0</v>
      </c>
      <c r="L98" s="17">
        <v>0</v>
      </c>
      <c r="M98" s="156">
        <v>0</v>
      </c>
      <c r="N98" s="128">
        <v>0</v>
      </c>
      <c r="O98" s="128">
        <v>0</v>
      </c>
      <c r="P98" s="128">
        <v>0</v>
      </c>
      <c r="Q98" s="309" t="e">
        <f t="shared" si="17"/>
        <v>#DIV/0!</v>
      </c>
      <c r="R98" s="17">
        <v>0</v>
      </c>
      <c r="S98" s="17">
        <v>0</v>
      </c>
      <c r="T98" s="1"/>
    </row>
    <row r="99" spans="1:20" ht="12.75">
      <c r="A99" s="480">
        <v>383</v>
      </c>
      <c r="B99" s="481"/>
      <c r="C99" s="481"/>
      <c r="D99" s="481"/>
      <c r="E99" s="481"/>
      <c r="F99" s="481"/>
      <c r="G99" s="481"/>
      <c r="H99" s="482"/>
      <c r="I99" s="23" t="s">
        <v>291</v>
      </c>
      <c r="J99" s="16"/>
      <c r="K99" s="55">
        <v>14200</v>
      </c>
      <c r="L99" s="156">
        <f>List2!O137</f>
        <v>10000</v>
      </c>
      <c r="M99" s="156">
        <f>List2!P137</f>
        <v>10000</v>
      </c>
      <c r="N99" s="128">
        <f>List2!Q137</f>
        <v>20000</v>
      </c>
      <c r="O99" s="128">
        <f>List2!R137</f>
        <v>11000</v>
      </c>
      <c r="P99" s="128">
        <f>List2!S137</f>
        <v>10633</v>
      </c>
      <c r="Q99" s="309">
        <f t="shared" si="17"/>
        <v>0.55</v>
      </c>
      <c r="R99" s="17">
        <f>List2!U137</f>
        <v>10000</v>
      </c>
      <c r="S99" s="17">
        <f>List2!V137</f>
        <v>10000</v>
      </c>
      <c r="T99" s="1"/>
    </row>
    <row r="100" spans="1:20" ht="12.75">
      <c r="A100" s="480">
        <v>385</v>
      </c>
      <c r="B100" s="481"/>
      <c r="C100" s="481"/>
      <c r="D100" s="481"/>
      <c r="E100" s="481"/>
      <c r="F100" s="481"/>
      <c r="G100" s="481"/>
      <c r="H100" s="482"/>
      <c r="I100" s="23" t="s">
        <v>53</v>
      </c>
      <c r="J100" s="16"/>
      <c r="K100" s="55">
        <v>0</v>
      </c>
      <c r="L100" s="156">
        <f>List2!O143</f>
        <v>10000</v>
      </c>
      <c r="M100" s="156">
        <f>List2!P143</f>
        <v>10000</v>
      </c>
      <c r="N100" s="128">
        <f>List2!Q143</f>
        <v>0</v>
      </c>
      <c r="O100" s="128">
        <f>List2!R143</f>
        <v>0</v>
      </c>
      <c r="P100" s="128">
        <f>List2!S143</f>
        <v>0</v>
      </c>
      <c r="Q100" s="309" t="e">
        <f t="shared" si="17"/>
        <v>#DIV/0!</v>
      </c>
      <c r="R100" s="17">
        <f>List2!U143</f>
        <v>10000</v>
      </c>
      <c r="S100" s="17">
        <f>List2!V143</f>
        <v>10000</v>
      </c>
      <c r="T100" s="1"/>
    </row>
    <row r="101" spans="1:20" ht="12.75">
      <c r="A101" s="480">
        <v>386</v>
      </c>
      <c r="B101" s="481"/>
      <c r="C101" s="481"/>
      <c r="D101" s="481"/>
      <c r="E101" s="481"/>
      <c r="F101" s="481"/>
      <c r="G101" s="481"/>
      <c r="H101" s="482"/>
      <c r="I101" s="23" t="s">
        <v>54</v>
      </c>
      <c r="J101" s="16"/>
      <c r="K101" s="55">
        <v>0</v>
      </c>
      <c r="L101" s="17">
        <v>0</v>
      </c>
      <c r="M101" s="156">
        <v>0</v>
      </c>
      <c r="N101" s="128">
        <v>0</v>
      </c>
      <c r="O101" s="128">
        <v>0</v>
      </c>
      <c r="P101" s="128">
        <v>0</v>
      </c>
      <c r="Q101" s="309" t="e">
        <f t="shared" si="17"/>
        <v>#DIV/0!</v>
      </c>
      <c r="R101" s="17">
        <v>0</v>
      </c>
      <c r="S101" s="17">
        <v>0</v>
      </c>
      <c r="T101" s="1"/>
    </row>
    <row r="102" spans="1:20" ht="12.75">
      <c r="A102" s="484">
        <v>4</v>
      </c>
      <c r="B102" s="485"/>
      <c r="C102" s="485"/>
      <c r="D102" s="485"/>
      <c r="E102" s="485"/>
      <c r="F102" s="485"/>
      <c r="G102" s="485"/>
      <c r="H102" s="486"/>
      <c r="I102" s="97" t="s">
        <v>55</v>
      </c>
      <c r="J102" s="32"/>
      <c r="K102" s="76">
        <f aca="true" t="shared" si="23" ref="K102:P102">K103+K105+K111</f>
        <v>1351262</v>
      </c>
      <c r="L102" s="310">
        <f t="shared" si="23"/>
        <v>4000448</v>
      </c>
      <c r="M102" s="310">
        <f t="shared" si="23"/>
        <v>3121165</v>
      </c>
      <c r="N102" s="310">
        <f t="shared" si="23"/>
        <v>2031416</v>
      </c>
      <c r="O102" s="310">
        <f t="shared" si="23"/>
        <v>1775591</v>
      </c>
      <c r="P102" s="310">
        <f t="shared" si="23"/>
        <v>1741814</v>
      </c>
      <c r="Q102" s="311">
        <f>O102/N102</f>
        <v>0.874065676355803</v>
      </c>
      <c r="R102" s="74">
        <f>R103+R105+R111</f>
        <v>3308000</v>
      </c>
      <c r="S102" s="74">
        <f>S103+S105+S111</f>
        <v>3390448</v>
      </c>
      <c r="T102" s="1"/>
    </row>
    <row r="103" spans="1:20" ht="12.75">
      <c r="A103" s="483">
        <v>41</v>
      </c>
      <c r="B103" s="481"/>
      <c r="C103" s="481"/>
      <c r="D103" s="481"/>
      <c r="E103" s="481"/>
      <c r="F103" s="481"/>
      <c r="G103" s="481"/>
      <c r="H103" s="482"/>
      <c r="I103" s="25" t="s">
        <v>264</v>
      </c>
      <c r="J103" s="14"/>
      <c r="K103" s="15">
        <f aca="true" t="shared" si="24" ref="K103:S103">K104</f>
        <v>71279</v>
      </c>
      <c r="L103" s="17">
        <v>0</v>
      </c>
      <c r="M103" s="156">
        <f t="shared" si="24"/>
        <v>0</v>
      </c>
      <c r="N103" s="128">
        <f t="shared" si="24"/>
        <v>0</v>
      </c>
      <c r="O103" s="128">
        <f t="shared" si="24"/>
        <v>0</v>
      </c>
      <c r="P103" s="128">
        <f t="shared" si="24"/>
        <v>0</v>
      </c>
      <c r="Q103" s="129" t="e">
        <f>O103/N103</f>
        <v>#DIV/0!</v>
      </c>
      <c r="R103" s="17">
        <f t="shared" si="24"/>
        <v>0</v>
      </c>
      <c r="S103" s="17">
        <f t="shared" si="24"/>
        <v>0</v>
      </c>
      <c r="T103" s="1"/>
    </row>
    <row r="104" spans="1:20" ht="12.75">
      <c r="A104" s="480">
        <v>412</v>
      </c>
      <c r="B104" s="481"/>
      <c r="C104" s="481"/>
      <c r="D104" s="481"/>
      <c r="E104" s="481"/>
      <c r="F104" s="481"/>
      <c r="G104" s="481"/>
      <c r="H104" s="482"/>
      <c r="I104" s="23" t="s">
        <v>60</v>
      </c>
      <c r="J104" s="16"/>
      <c r="K104" s="55">
        <v>71279</v>
      </c>
      <c r="L104" s="17">
        <v>0</v>
      </c>
      <c r="M104" s="156">
        <v>0</v>
      </c>
      <c r="N104" s="128">
        <v>0</v>
      </c>
      <c r="O104" s="128">
        <v>0</v>
      </c>
      <c r="P104" s="128">
        <v>0</v>
      </c>
      <c r="Q104" s="129" t="e">
        <f aca="true" t="shared" si="25" ref="Q104:Q112">O104/N104</f>
        <v>#DIV/0!</v>
      </c>
      <c r="R104" s="17">
        <v>0</v>
      </c>
      <c r="S104" s="17">
        <v>0</v>
      </c>
      <c r="T104" s="1"/>
    </row>
    <row r="105" spans="1:20" ht="12.75">
      <c r="A105" s="483">
        <v>42</v>
      </c>
      <c r="B105" s="481"/>
      <c r="C105" s="481"/>
      <c r="D105" s="481"/>
      <c r="E105" s="481"/>
      <c r="F105" s="481"/>
      <c r="G105" s="481"/>
      <c r="H105" s="482"/>
      <c r="I105" s="25" t="s">
        <v>265</v>
      </c>
      <c r="J105" s="14"/>
      <c r="K105" s="15">
        <f aca="true" t="shared" si="26" ref="K105:P105">K106+K107+K108+K109+K110</f>
        <v>1279983</v>
      </c>
      <c r="L105" s="155">
        <f t="shared" si="26"/>
        <v>4000448</v>
      </c>
      <c r="M105" s="155">
        <f t="shared" si="26"/>
        <v>3121165</v>
      </c>
      <c r="N105" s="123">
        <f t="shared" si="26"/>
        <v>2031416</v>
      </c>
      <c r="O105" s="123">
        <f t="shared" si="26"/>
        <v>1775591</v>
      </c>
      <c r="P105" s="123">
        <f t="shared" si="26"/>
        <v>1741814</v>
      </c>
      <c r="Q105" s="129">
        <f t="shared" si="25"/>
        <v>0.874065676355803</v>
      </c>
      <c r="R105" s="73">
        <f>R106+R107+R108+R109+R110</f>
        <v>3308000</v>
      </c>
      <c r="S105" s="17">
        <f>S106+S107+S108+S109+S110</f>
        <v>3390448</v>
      </c>
      <c r="T105" s="1"/>
    </row>
    <row r="106" spans="1:22" ht="12.75">
      <c r="A106" s="480">
        <v>421</v>
      </c>
      <c r="B106" s="481"/>
      <c r="C106" s="481"/>
      <c r="D106" s="481"/>
      <c r="E106" s="481"/>
      <c r="F106" s="481"/>
      <c r="G106" s="481"/>
      <c r="H106" s="482"/>
      <c r="I106" s="23" t="s">
        <v>56</v>
      </c>
      <c r="J106" s="16"/>
      <c r="K106" s="55">
        <v>1081947</v>
      </c>
      <c r="L106" s="128">
        <f>List2!O149+List2!O275+List2!O277+List2!O287+List2!O295+List2!O298+List2!O307+List2!O315+List2!O346+List2!O279+List2!O316+List2!O274+List2!O281+List2!O283+List2!O282+List2!O278</f>
        <v>3836448</v>
      </c>
      <c r="M106" s="128">
        <f>List2!P149+List2!P275+List2!P277+List2!P287+List2!P295+List2!P298+List2!P307+List2!P315+List2!P346+List2!P279+List2!P316+List2!P274+List2!P281+List2!P283+List2!P282</f>
        <v>2893373</v>
      </c>
      <c r="N106" s="128">
        <f>List2!Q149+List2!Q275+List2!Q277+List2!Q287+List2!Q295+List2!Q298+List2!Q307+List2!Q315+List2!Q346+List2!Q279+List2!Q316+List2!Q274+List2!Q281+List2!Q283+List2!Q282+List2!Q280+List2!Q284+List2!Q276+List2!Q12+List2!Q129</f>
        <v>1873950</v>
      </c>
      <c r="O106" s="128">
        <f>List2!R149+List2!R275+List2!R277+List2!R287+List2!R295+List2!R298+List2!R307+List2!R315+List2!R346+List2!R279+List2!R316+List2!R274+List2!R281+List2!R283+List2!R282+List2!R280+List2!R284+List2!R276+List2!R129+List2!R130</f>
        <v>1679825</v>
      </c>
      <c r="P106" s="128">
        <f>List2!S149+List2!S275+List2!S277+List2!S287+List2!S295+List2!S298+List2!S307+List2!S315+List2!S346+List2!S279+List2!S316+List2!S274+List2!S281+List2!S283+List2!S282+List2!S280+List2!S284+List2!S276+List2!S129+List2!S130</f>
        <v>1659102</v>
      </c>
      <c r="Q106" s="129">
        <f t="shared" si="25"/>
        <v>0.8964086555137544</v>
      </c>
      <c r="R106" s="17">
        <f>List2!U160+List2!U161+List2!U162+List2!U273+List2!U274+List2!U275+List2!U277+List2!U285+List2!U286+List2!U294+List2!U295+List2!U296+List2!U297+List2!U306+List2!U307+List2!U315+List2!U316+List2!U346+List2!U279+List2!U298+List2!U149+List2!U287+List2!U278</f>
        <v>1886000</v>
      </c>
      <c r="S106" s="17">
        <f>List2!V160+List2!V161+List2!V162+List2!V273+List2!V274+List2!V275+List2!V277+List2!V285+List2!V286+List2!V294+List2!V295+List2!V296+List2!V297+List2!V306+List2!V307+List2!V315+List2!V316+List2!V346+List2!V279+List2!V298+List2!V149+List2!V287</f>
        <v>1968448</v>
      </c>
      <c r="T106" s="1"/>
      <c r="U106" s="10"/>
      <c r="V106" s="10"/>
    </row>
    <row r="107" spans="1:20" ht="12.75">
      <c r="A107" s="480">
        <v>422</v>
      </c>
      <c r="B107" s="481"/>
      <c r="C107" s="481"/>
      <c r="D107" s="481"/>
      <c r="E107" s="481"/>
      <c r="F107" s="481"/>
      <c r="G107" s="481"/>
      <c r="H107" s="482"/>
      <c r="I107" s="23" t="s">
        <v>57</v>
      </c>
      <c r="J107" s="16"/>
      <c r="K107" s="55">
        <v>100430</v>
      </c>
      <c r="L107" s="128">
        <f>List2!O150+List2!O151+List2!O261+List2!O262+List2!O263+List2!O131+List2!O152</f>
        <v>45000</v>
      </c>
      <c r="M107" s="128">
        <f>List2!P150+List2!P151+List2!P261+List2!P262+List2!P263+List2!P131+List2!P152</f>
        <v>104792</v>
      </c>
      <c r="N107" s="128">
        <f>List2!Q150+List2!Q151+List2!Q261+List2!Q262+List2!Q263+List2!Q131+List2!Q152</f>
        <v>82466</v>
      </c>
      <c r="O107" s="128">
        <f>List2!R150+List2!R151+List2!R261+List2!R262+List2!R263+List2!R131+List2!R152</f>
        <v>82466</v>
      </c>
      <c r="P107" s="128">
        <f>List2!S150+List2!S151+List2!S261+List2!S262+List2!S263+List2!S131+List2!S152</f>
        <v>82466</v>
      </c>
      <c r="Q107" s="129">
        <f t="shared" si="25"/>
        <v>1</v>
      </c>
      <c r="R107" s="17">
        <f>List2!U150+List2!U151+List2!U261+List2!U262+List2!U263+List2!U264+List2!U265+List2!U266</f>
        <v>1117000</v>
      </c>
      <c r="S107" s="17">
        <f>List2!V150+List2!V151+List2!V261+List2!V262+List2!V263+List2!V264+List2!V265+List2!V266</f>
        <v>1117000</v>
      </c>
      <c r="T107" s="1"/>
    </row>
    <row r="108" spans="1:20" ht="12.75">
      <c r="A108" s="480">
        <v>423</v>
      </c>
      <c r="B108" s="481"/>
      <c r="C108" s="481"/>
      <c r="D108" s="481"/>
      <c r="E108" s="481"/>
      <c r="F108" s="481"/>
      <c r="G108" s="481"/>
      <c r="H108" s="482"/>
      <c r="I108" s="23" t="s">
        <v>58</v>
      </c>
      <c r="J108" s="16"/>
      <c r="K108" s="55">
        <v>0</v>
      </c>
      <c r="L108" s="17">
        <v>0</v>
      </c>
      <c r="M108" s="156">
        <v>0</v>
      </c>
      <c r="N108" s="128">
        <v>0</v>
      </c>
      <c r="O108" s="128">
        <v>0</v>
      </c>
      <c r="P108" s="128">
        <v>0</v>
      </c>
      <c r="Q108" s="129" t="e">
        <f t="shared" si="25"/>
        <v>#DIV/0!</v>
      </c>
      <c r="R108" s="17">
        <v>0</v>
      </c>
      <c r="S108" s="17">
        <v>0</v>
      </c>
      <c r="T108" s="1"/>
    </row>
    <row r="109" spans="1:20" ht="12.75">
      <c r="A109" s="480">
        <v>424</v>
      </c>
      <c r="B109" s="481"/>
      <c r="C109" s="481"/>
      <c r="D109" s="481"/>
      <c r="E109" s="481"/>
      <c r="F109" s="481"/>
      <c r="G109" s="481"/>
      <c r="H109" s="482"/>
      <c r="I109" s="23" t="s">
        <v>59</v>
      </c>
      <c r="J109" s="16"/>
      <c r="K109" s="55">
        <v>0</v>
      </c>
      <c r="L109" s="17">
        <v>0</v>
      </c>
      <c r="M109" s="156">
        <v>0</v>
      </c>
      <c r="N109" s="128">
        <v>0</v>
      </c>
      <c r="O109" s="128">
        <v>0</v>
      </c>
      <c r="P109" s="128">
        <v>0</v>
      </c>
      <c r="Q109" s="129" t="e">
        <f t="shared" si="25"/>
        <v>#DIV/0!</v>
      </c>
      <c r="R109" s="17">
        <v>0</v>
      </c>
      <c r="S109" s="17">
        <v>0</v>
      </c>
      <c r="T109" s="1"/>
    </row>
    <row r="110" spans="1:20" ht="12.75">
      <c r="A110" s="480">
        <v>426</v>
      </c>
      <c r="B110" s="481"/>
      <c r="C110" s="481"/>
      <c r="D110" s="481"/>
      <c r="E110" s="481"/>
      <c r="F110" s="481"/>
      <c r="G110" s="481"/>
      <c r="H110" s="482"/>
      <c r="I110" s="23" t="s">
        <v>60</v>
      </c>
      <c r="J110" s="16"/>
      <c r="K110" s="55">
        <v>97606</v>
      </c>
      <c r="L110" s="156">
        <f>List2!O154+List2!O170+List2!O288+List2!O299+List2!O308+List2!O327+List2!O328+List2!O329+List2!O330+List2!O345</f>
        <v>119000</v>
      </c>
      <c r="M110" s="156">
        <f>List2!P154+List2!P170+List2!P288+List2!P299+List2!P308+List2!P327+List2!P328+List2!P329+List2!P330+List2!P345</f>
        <v>123000</v>
      </c>
      <c r="N110" s="128">
        <f>List2!Q154+List2!Q170+List2!Q288+List2!Q299+List2!Q308+List2!Q327+List2!Q328+List2!Q329+List2!Q330+List2!Q345</f>
        <v>75000</v>
      </c>
      <c r="O110" s="128">
        <f>List2!R154+List2!R170+List2!R288+List2!R299+List2!R308+List2!R327+List2!R328+List2!R329+List2!R330+List2!R345</f>
        <v>13300</v>
      </c>
      <c r="P110" s="128">
        <f>List2!S154+List2!S170+List2!S288+List2!S299+List2!S308+List2!S327+List2!S328+List2!S329+List2!S330+List2!S345</f>
        <v>246</v>
      </c>
      <c r="Q110" s="129">
        <f t="shared" si="25"/>
        <v>0.17733333333333334</v>
      </c>
      <c r="R110" s="17">
        <f>List2!U154+List2!U170+List2!U288+List2!U299+List2!U308+List2!U327+List2!U328+List2!U329+List2!U330+List2!U345+List2!U331</f>
        <v>305000</v>
      </c>
      <c r="S110" s="17">
        <f>List2!V154+List2!V170+List2!V288+List2!V299+List2!V308+List2!V327+List2!V328+List2!V329+List2!V330+List2!V345+List2!V331</f>
        <v>305000</v>
      </c>
      <c r="T110" s="1"/>
    </row>
    <row r="111" spans="1:20" ht="12.75">
      <c r="A111" s="483">
        <v>45</v>
      </c>
      <c r="B111" s="481"/>
      <c r="C111" s="481"/>
      <c r="D111" s="481"/>
      <c r="E111" s="481"/>
      <c r="F111" s="481"/>
      <c r="G111" s="481"/>
      <c r="H111" s="482"/>
      <c r="I111" s="25" t="s">
        <v>61</v>
      </c>
      <c r="J111" s="14"/>
      <c r="K111" s="15">
        <f aca="true" t="shared" si="27" ref="K111:S111">K112</f>
        <v>0</v>
      </c>
      <c r="L111" s="73">
        <v>0</v>
      </c>
      <c r="M111" s="155">
        <f t="shared" si="27"/>
        <v>0</v>
      </c>
      <c r="N111" s="123">
        <f t="shared" si="27"/>
        <v>0</v>
      </c>
      <c r="O111" s="123">
        <f t="shared" si="27"/>
        <v>0</v>
      </c>
      <c r="P111" s="123">
        <f t="shared" si="27"/>
        <v>0</v>
      </c>
      <c r="Q111" s="129" t="e">
        <f t="shared" si="25"/>
        <v>#DIV/0!</v>
      </c>
      <c r="R111" s="73">
        <f t="shared" si="27"/>
        <v>0</v>
      </c>
      <c r="S111" s="17">
        <f t="shared" si="27"/>
        <v>0</v>
      </c>
      <c r="T111" s="1"/>
    </row>
    <row r="112" spans="1:20" ht="12.75">
      <c r="A112" s="480">
        <v>451</v>
      </c>
      <c r="B112" s="481"/>
      <c r="C112" s="481"/>
      <c r="D112" s="481"/>
      <c r="E112" s="481"/>
      <c r="F112" s="481"/>
      <c r="G112" s="481"/>
      <c r="H112" s="482"/>
      <c r="I112" s="23" t="s">
        <v>62</v>
      </c>
      <c r="J112" s="16"/>
      <c r="K112" s="55">
        <v>0</v>
      </c>
      <c r="L112" s="17">
        <v>0</v>
      </c>
      <c r="M112" s="156">
        <v>0</v>
      </c>
      <c r="N112" s="128">
        <v>0</v>
      </c>
      <c r="O112" s="128">
        <v>0</v>
      </c>
      <c r="P112" s="128">
        <v>0</v>
      </c>
      <c r="Q112" s="129" t="e">
        <f t="shared" si="25"/>
        <v>#DIV/0!</v>
      </c>
      <c r="R112" s="17">
        <v>0</v>
      </c>
      <c r="S112" s="17">
        <v>0</v>
      </c>
      <c r="T112" s="1"/>
    </row>
    <row r="113" spans="1:20" ht="12.75">
      <c r="A113" s="296"/>
      <c r="B113" s="297"/>
      <c r="C113" s="297"/>
      <c r="D113" s="297"/>
      <c r="E113" s="297"/>
      <c r="F113" s="297"/>
      <c r="G113" s="297"/>
      <c r="H113" s="298"/>
      <c r="I113" s="298" t="s">
        <v>10</v>
      </c>
      <c r="J113" s="98"/>
      <c r="K113" s="54"/>
      <c r="L113" s="2"/>
      <c r="M113" s="105"/>
      <c r="N113" s="105"/>
      <c r="O113" s="105"/>
      <c r="P113" s="105"/>
      <c r="Q113" s="312"/>
      <c r="R113" s="75"/>
      <c r="S113" s="2"/>
      <c r="T113" s="1"/>
    </row>
    <row r="114" spans="1:20" ht="12.75">
      <c r="A114" s="484">
        <v>8</v>
      </c>
      <c r="B114" s="495"/>
      <c r="C114" s="495"/>
      <c r="D114" s="495"/>
      <c r="E114" s="495"/>
      <c r="F114" s="495"/>
      <c r="G114" s="495"/>
      <c r="H114" s="496"/>
      <c r="I114" s="35" t="s">
        <v>63</v>
      </c>
      <c r="J114" s="33"/>
      <c r="K114" s="77"/>
      <c r="L114" s="33"/>
      <c r="M114" s="313"/>
      <c r="N114" s="313"/>
      <c r="O114" s="313"/>
      <c r="P114" s="313"/>
      <c r="Q114" s="314"/>
      <c r="R114" s="60"/>
      <c r="S114" s="33"/>
      <c r="T114" s="1"/>
    </row>
    <row r="115" spans="1:20" ht="12.75">
      <c r="A115" s="483">
        <v>84</v>
      </c>
      <c r="B115" s="481"/>
      <c r="C115" s="481"/>
      <c r="D115" s="481"/>
      <c r="E115" s="481"/>
      <c r="F115" s="481"/>
      <c r="G115" s="481"/>
      <c r="H115" s="482"/>
      <c r="I115" s="25" t="s">
        <v>64</v>
      </c>
      <c r="J115" s="14"/>
      <c r="K115" s="21">
        <v>0</v>
      </c>
      <c r="L115" s="16">
        <v>0</v>
      </c>
      <c r="M115" s="127">
        <v>0</v>
      </c>
      <c r="N115" s="127">
        <v>0</v>
      </c>
      <c r="O115" s="127">
        <v>0</v>
      </c>
      <c r="P115" s="127">
        <v>0</v>
      </c>
      <c r="Q115" s="129">
        <v>0</v>
      </c>
      <c r="R115" s="17">
        <v>0</v>
      </c>
      <c r="S115" s="16">
        <v>0</v>
      </c>
      <c r="T115" s="1"/>
    </row>
    <row r="116" spans="1:20" ht="12.75">
      <c r="A116" s="480">
        <v>843</v>
      </c>
      <c r="B116" s="481"/>
      <c r="C116" s="481"/>
      <c r="D116" s="481"/>
      <c r="E116" s="481"/>
      <c r="F116" s="481"/>
      <c r="G116" s="481"/>
      <c r="H116" s="482"/>
      <c r="I116" s="23" t="s">
        <v>65</v>
      </c>
      <c r="J116" s="16"/>
      <c r="K116" s="21"/>
      <c r="L116" s="16"/>
      <c r="M116" s="127"/>
      <c r="N116" s="127"/>
      <c r="O116" s="127"/>
      <c r="P116" s="127"/>
      <c r="Q116" s="129"/>
      <c r="R116" s="17"/>
      <c r="S116" s="16"/>
      <c r="T116" s="1"/>
    </row>
    <row r="117" spans="1:20" ht="12.75">
      <c r="A117" s="484">
        <v>5</v>
      </c>
      <c r="B117" s="495"/>
      <c r="C117" s="495"/>
      <c r="D117" s="495"/>
      <c r="E117" s="495"/>
      <c r="F117" s="495"/>
      <c r="G117" s="495"/>
      <c r="H117" s="496"/>
      <c r="I117" s="35" t="s">
        <v>66</v>
      </c>
      <c r="J117" s="33"/>
      <c r="K117" s="77"/>
      <c r="L117" s="33"/>
      <c r="M117" s="313"/>
      <c r="N117" s="313"/>
      <c r="O117" s="313"/>
      <c r="P117" s="313"/>
      <c r="Q117" s="314"/>
      <c r="R117" s="60"/>
      <c r="S117" s="33"/>
      <c r="T117" s="1"/>
    </row>
    <row r="118" spans="1:20" ht="12.75">
      <c r="A118" s="483">
        <v>54</v>
      </c>
      <c r="B118" s="481"/>
      <c r="C118" s="481"/>
      <c r="D118" s="481"/>
      <c r="E118" s="481"/>
      <c r="F118" s="481"/>
      <c r="G118" s="481"/>
      <c r="H118" s="482"/>
      <c r="I118" s="25" t="s">
        <v>67</v>
      </c>
      <c r="J118" s="14"/>
      <c r="K118" s="21"/>
      <c r="L118" s="16"/>
      <c r="M118" s="127"/>
      <c r="N118" s="127"/>
      <c r="O118" s="127"/>
      <c r="P118" s="127"/>
      <c r="Q118" s="129"/>
      <c r="R118" s="17"/>
      <c r="S118" s="16"/>
      <c r="T118" s="1"/>
    </row>
    <row r="119" spans="1:19" ht="12.75">
      <c r="A119" s="480">
        <v>544</v>
      </c>
      <c r="B119" s="481"/>
      <c r="C119" s="481"/>
      <c r="D119" s="481"/>
      <c r="E119" s="481"/>
      <c r="F119" s="481"/>
      <c r="G119" s="481"/>
      <c r="H119" s="482"/>
      <c r="I119" s="23" t="s">
        <v>68</v>
      </c>
      <c r="J119" s="16"/>
      <c r="K119" s="21"/>
      <c r="L119" s="16"/>
      <c r="M119" s="127"/>
      <c r="N119" s="127"/>
      <c r="O119" s="127"/>
      <c r="P119" s="127"/>
      <c r="Q119" s="129"/>
      <c r="R119" s="17"/>
      <c r="S119" s="16"/>
    </row>
    <row r="120" spans="1:19" ht="12.75">
      <c r="A120" s="296"/>
      <c r="B120" s="297"/>
      <c r="C120" s="297"/>
      <c r="D120" s="297"/>
      <c r="E120" s="297"/>
      <c r="F120" s="297"/>
      <c r="G120" s="297"/>
      <c r="H120" s="298" t="s">
        <v>415</v>
      </c>
      <c r="I120" s="298" t="s">
        <v>413</v>
      </c>
      <c r="J120" s="34"/>
      <c r="K120" s="58"/>
      <c r="L120" s="34"/>
      <c r="M120" s="263"/>
      <c r="N120" s="263"/>
      <c r="O120" s="263"/>
      <c r="P120" s="263"/>
      <c r="Q120" s="264"/>
      <c r="R120" s="37"/>
      <c r="S120" s="34"/>
    </row>
    <row r="121" spans="1:19" ht="12.75">
      <c r="A121" s="484">
        <v>9</v>
      </c>
      <c r="B121" s="495"/>
      <c r="C121" s="495"/>
      <c r="D121" s="495"/>
      <c r="E121" s="495"/>
      <c r="F121" s="495"/>
      <c r="G121" s="495"/>
      <c r="H121" s="496"/>
      <c r="I121" s="101" t="s">
        <v>14</v>
      </c>
      <c r="J121" s="35"/>
      <c r="K121" s="78">
        <f aca="true" t="shared" si="28" ref="K121:N122">K122</f>
        <v>931873</v>
      </c>
      <c r="L121" s="60">
        <f t="shared" si="28"/>
        <v>991350</v>
      </c>
      <c r="M121" s="310">
        <f t="shared" si="28"/>
        <v>991350</v>
      </c>
      <c r="N121" s="310">
        <f t="shared" si="28"/>
        <v>1213103</v>
      </c>
      <c r="O121" s="310"/>
      <c r="P121" s="310"/>
      <c r="Q121" s="314"/>
      <c r="R121" s="60"/>
      <c r="S121" s="33"/>
    </row>
    <row r="122" spans="1:19" ht="12.75">
      <c r="A122" s="483">
        <v>92</v>
      </c>
      <c r="B122" s="481"/>
      <c r="C122" s="481"/>
      <c r="D122" s="481"/>
      <c r="E122" s="481"/>
      <c r="F122" s="481"/>
      <c r="G122" s="481"/>
      <c r="H122" s="482"/>
      <c r="I122" s="25" t="s">
        <v>341</v>
      </c>
      <c r="J122" s="14"/>
      <c r="K122" s="55">
        <f t="shared" si="28"/>
        <v>931873</v>
      </c>
      <c r="L122" s="17">
        <f t="shared" si="28"/>
        <v>991350</v>
      </c>
      <c r="M122" s="155">
        <f t="shared" si="28"/>
        <v>991350</v>
      </c>
      <c r="N122" s="155">
        <f t="shared" si="28"/>
        <v>1213103</v>
      </c>
      <c r="O122" s="155">
        <v>1213103</v>
      </c>
      <c r="P122" s="155">
        <v>1213103</v>
      </c>
      <c r="Q122" s="129"/>
      <c r="R122" s="17"/>
      <c r="S122" s="16"/>
    </row>
    <row r="123" spans="1:19" ht="12.75">
      <c r="A123" s="480">
        <v>922</v>
      </c>
      <c r="B123" s="481"/>
      <c r="C123" s="481"/>
      <c r="D123" s="481"/>
      <c r="E123" s="481"/>
      <c r="F123" s="481"/>
      <c r="G123" s="481"/>
      <c r="H123" s="482"/>
      <c r="I123" s="23" t="s">
        <v>69</v>
      </c>
      <c r="J123" s="16"/>
      <c r="K123" s="55">
        <v>931873</v>
      </c>
      <c r="L123" s="17">
        <v>991350</v>
      </c>
      <c r="M123" s="155">
        <v>991350</v>
      </c>
      <c r="N123" s="155">
        <v>1213103</v>
      </c>
      <c r="O123" s="155">
        <v>1213103</v>
      </c>
      <c r="P123" s="155">
        <v>1213103</v>
      </c>
      <c r="Q123" s="129"/>
      <c r="R123" s="17"/>
      <c r="S123" s="16"/>
    </row>
    <row r="124" spans="1:19" ht="12.75">
      <c r="A124" s="299"/>
      <c r="B124" s="299"/>
      <c r="C124" s="299"/>
      <c r="D124" s="299"/>
      <c r="E124" s="299"/>
      <c r="F124" s="299"/>
      <c r="G124" s="299"/>
      <c r="H124" s="299"/>
      <c r="I124" s="1"/>
      <c r="J124" s="1"/>
      <c r="K124" s="31"/>
      <c r="L124" s="31"/>
      <c r="M124" s="103"/>
      <c r="N124" s="103"/>
      <c r="O124" s="103"/>
      <c r="P124" s="103"/>
      <c r="Q124" s="113"/>
      <c r="R124" s="9"/>
      <c r="S124" s="1"/>
    </row>
    <row r="125" spans="1:18" ht="12.75">
      <c r="A125" s="299"/>
      <c r="B125" s="299"/>
      <c r="C125" s="299"/>
      <c r="D125" s="299"/>
      <c r="E125" s="299"/>
      <c r="F125" s="299"/>
      <c r="G125" s="299"/>
      <c r="H125" s="299"/>
      <c r="I125" s="4" t="s">
        <v>0</v>
      </c>
      <c r="J125" s="4"/>
      <c r="K125" s="31"/>
      <c r="L125" s="31"/>
      <c r="M125" s="103"/>
      <c r="N125" s="103"/>
      <c r="O125" s="103"/>
      <c r="P125" s="103"/>
      <c r="Q125" s="113"/>
      <c r="R125" s="52"/>
    </row>
    <row r="126" spans="1:18" ht="12.75">
      <c r="A126" s="299"/>
      <c r="B126" s="299"/>
      <c r="C126" s="299"/>
      <c r="D126" s="299"/>
      <c r="E126" s="299"/>
      <c r="F126" s="299"/>
      <c r="G126" s="299"/>
      <c r="H126" s="299">
        <v>1</v>
      </c>
      <c r="I126" s="1" t="s">
        <v>70</v>
      </c>
      <c r="J126" s="1"/>
      <c r="K126" s="31"/>
      <c r="L126" s="31"/>
      <c r="M126" s="103"/>
      <c r="N126" s="103"/>
      <c r="O126" s="103"/>
      <c r="P126" s="103"/>
      <c r="Q126" s="113"/>
      <c r="R126" s="52"/>
    </row>
    <row r="127" spans="1:18" ht="12.75">
      <c r="A127" s="299"/>
      <c r="B127" s="299"/>
      <c r="C127" s="299"/>
      <c r="D127" s="299"/>
      <c r="E127" s="299"/>
      <c r="F127" s="299"/>
      <c r="G127" s="299"/>
      <c r="H127" s="299">
        <v>2</v>
      </c>
      <c r="I127" s="1" t="s">
        <v>29</v>
      </c>
      <c r="J127" s="1"/>
      <c r="K127" s="31"/>
      <c r="L127" s="31"/>
      <c r="M127" s="103"/>
      <c r="N127" s="103"/>
      <c r="O127" s="103"/>
      <c r="P127" s="103"/>
      <c r="Q127" s="113"/>
      <c r="R127" s="52"/>
    </row>
    <row r="128" spans="1:18" ht="12.75">
      <c r="A128" s="299"/>
      <c r="B128" s="299"/>
      <c r="C128" s="299"/>
      <c r="D128" s="299"/>
      <c r="E128" s="299"/>
      <c r="F128" s="299"/>
      <c r="G128" s="299"/>
      <c r="H128" s="299">
        <v>3</v>
      </c>
      <c r="I128" s="1" t="s">
        <v>71</v>
      </c>
      <c r="J128" s="1"/>
      <c r="K128" s="31"/>
      <c r="L128" s="31"/>
      <c r="M128" s="103"/>
      <c r="N128" s="103"/>
      <c r="O128" s="103"/>
      <c r="P128" s="103"/>
      <c r="Q128" s="113"/>
      <c r="R128" s="52"/>
    </row>
    <row r="129" spans="1:18" ht="12.75">
      <c r="A129" s="299"/>
      <c r="B129" s="299"/>
      <c r="C129" s="299"/>
      <c r="D129" s="299"/>
      <c r="E129" s="299"/>
      <c r="F129" s="299"/>
      <c r="G129" s="299"/>
      <c r="H129" s="299">
        <v>4</v>
      </c>
      <c r="I129" s="1" t="s">
        <v>72</v>
      </c>
      <c r="J129" s="1"/>
      <c r="K129" s="31"/>
      <c r="L129" s="31"/>
      <c r="M129" s="103"/>
      <c r="N129" s="103"/>
      <c r="O129" s="103"/>
      <c r="P129" s="103"/>
      <c r="Q129" s="113"/>
      <c r="R129" s="52"/>
    </row>
    <row r="130" spans="1:18" ht="12.75">
      <c r="A130" s="299"/>
      <c r="B130" s="299"/>
      <c r="C130" s="299"/>
      <c r="D130" s="299"/>
      <c r="E130" s="299"/>
      <c r="F130" s="299"/>
      <c r="G130" s="299"/>
      <c r="H130" s="299">
        <v>5</v>
      </c>
      <c r="I130" s="1" t="s">
        <v>73</v>
      </c>
      <c r="J130" s="1"/>
      <c r="K130" s="31"/>
      <c r="L130" s="31"/>
      <c r="M130" s="103"/>
      <c r="N130" s="103"/>
      <c r="O130" s="103"/>
      <c r="P130" s="103"/>
      <c r="Q130" s="113"/>
      <c r="R130" s="52"/>
    </row>
    <row r="131" spans="1:18" ht="12.75">
      <c r="A131" s="299"/>
      <c r="B131" s="299"/>
      <c r="C131" s="299"/>
      <c r="D131" s="299"/>
      <c r="E131" s="299"/>
      <c r="F131" s="299"/>
      <c r="G131" s="299"/>
      <c r="H131" s="299">
        <v>6</v>
      </c>
      <c r="I131" s="1" t="s">
        <v>74</v>
      </c>
      <c r="J131" s="1"/>
      <c r="K131" s="31"/>
      <c r="L131" s="31"/>
      <c r="M131" s="103"/>
      <c r="N131" s="103"/>
      <c r="O131" s="103"/>
      <c r="P131" s="103"/>
      <c r="Q131" s="113"/>
      <c r="R131" s="52"/>
    </row>
    <row r="132" spans="1:18" ht="12.75">
      <c r="A132" s="299"/>
      <c r="B132" s="299"/>
      <c r="C132" s="299"/>
      <c r="D132" s="299"/>
      <c r="E132" s="299"/>
      <c r="F132" s="299"/>
      <c r="G132" s="299"/>
      <c r="H132" s="299">
        <v>7</v>
      </c>
      <c r="I132" s="1" t="s">
        <v>350</v>
      </c>
      <c r="J132" s="1"/>
      <c r="K132" s="31"/>
      <c r="L132" s="31"/>
      <c r="M132" s="103"/>
      <c r="N132" s="103"/>
      <c r="O132" s="103"/>
      <c r="P132" s="103"/>
      <c r="Q132" s="113"/>
      <c r="R132" s="52"/>
    </row>
    <row r="133" spans="1:18" ht="12.75">
      <c r="A133" s="299"/>
      <c r="B133" s="299"/>
      <c r="C133" s="299"/>
      <c r="D133" s="299"/>
      <c r="E133" s="299"/>
      <c r="F133" s="299"/>
      <c r="G133" s="299"/>
      <c r="H133" s="299"/>
      <c r="I133" s="1"/>
      <c r="J133" s="1"/>
      <c r="K133" s="31"/>
      <c r="L133" s="31"/>
      <c r="M133" s="103"/>
      <c r="N133" s="103"/>
      <c r="O133" s="103"/>
      <c r="P133" s="103"/>
      <c r="Q133" s="113"/>
      <c r="R133" s="52"/>
    </row>
    <row r="134" spans="1:18" ht="12.75">
      <c r="A134" s="299"/>
      <c r="B134" s="299"/>
      <c r="C134" s="299"/>
      <c r="D134" s="299"/>
      <c r="E134" s="299"/>
      <c r="F134" s="299"/>
      <c r="G134" s="299"/>
      <c r="H134" s="299"/>
      <c r="I134" s="1"/>
      <c r="J134" s="1"/>
      <c r="K134" s="31"/>
      <c r="L134" s="31"/>
      <c r="M134" s="103"/>
      <c r="N134" s="103"/>
      <c r="O134" s="103"/>
      <c r="P134" s="103"/>
      <c r="Q134" s="113"/>
      <c r="R134" s="52"/>
    </row>
    <row r="135" spans="1:18" ht="12.75">
      <c r="A135" s="299"/>
      <c r="B135" s="299"/>
      <c r="C135" s="299"/>
      <c r="D135" s="299"/>
      <c r="E135" s="299"/>
      <c r="F135" s="299"/>
      <c r="G135" s="299"/>
      <c r="H135" s="299"/>
      <c r="I135" s="1"/>
      <c r="J135" s="1"/>
      <c r="K135" s="31"/>
      <c r="L135" s="31"/>
      <c r="M135" s="103"/>
      <c r="N135" s="103"/>
      <c r="O135" s="103"/>
      <c r="P135" s="103"/>
      <c r="Q135" s="113"/>
      <c r="R135" s="52"/>
    </row>
    <row r="136" spans="1:18" ht="12.75">
      <c r="A136" s="299"/>
      <c r="B136" s="299"/>
      <c r="C136" s="299"/>
      <c r="D136" s="299"/>
      <c r="E136" s="299"/>
      <c r="F136" s="299"/>
      <c r="G136" s="299"/>
      <c r="H136" s="299"/>
      <c r="I136" s="1"/>
      <c r="J136" s="1"/>
      <c r="K136" s="31"/>
      <c r="L136" s="31"/>
      <c r="M136" s="103"/>
      <c r="N136" s="103"/>
      <c r="O136" s="103"/>
      <c r="P136" s="103"/>
      <c r="Q136" s="113"/>
      <c r="R136" s="52"/>
    </row>
    <row r="137" spans="1:18" ht="12.75">
      <c r="A137" s="299"/>
      <c r="B137" s="299"/>
      <c r="C137" s="299"/>
      <c r="D137" s="299"/>
      <c r="E137" s="299"/>
      <c r="F137" s="299"/>
      <c r="G137" s="299"/>
      <c r="H137" s="299"/>
      <c r="I137" s="1"/>
      <c r="J137" s="1"/>
      <c r="K137" s="31"/>
      <c r="L137" s="31"/>
      <c r="M137" s="103"/>
      <c r="N137" s="103"/>
      <c r="O137" s="103"/>
      <c r="P137" s="103"/>
      <c r="Q137" s="113"/>
      <c r="R137" s="52"/>
    </row>
    <row r="138" spans="1:18" ht="12.75">
      <c r="A138" s="299"/>
      <c r="B138" s="299"/>
      <c r="C138" s="299"/>
      <c r="D138" s="299"/>
      <c r="E138" s="299"/>
      <c r="F138" s="299"/>
      <c r="G138" s="299"/>
      <c r="H138" s="299"/>
      <c r="I138" s="1"/>
      <c r="J138" s="1"/>
      <c r="K138" s="31"/>
      <c r="L138" s="31"/>
      <c r="M138" s="103"/>
      <c r="N138" s="103"/>
      <c r="O138" s="103"/>
      <c r="P138" s="103"/>
      <c r="Q138" s="113"/>
      <c r="R138" s="52"/>
    </row>
    <row r="139" spans="1:18" ht="12.75">
      <c r="A139" s="299"/>
      <c r="B139" s="299"/>
      <c r="C139" s="299"/>
      <c r="D139" s="299"/>
      <c r="E139" s="299"/>
      <c r="F139" s="299"/>
      <c r="G139" s="299"/>
      <c r="H139" s="299"/>
      <c r="I139" s="1"/>
      <c r="J139" s="1"/>
      <c r="K139" s="31"/>
      <c r="L139" s="31"/>
      <c r="M139" s="103"/>
      <c r="N139" s="103"/>
      <c r="O139" s="103"/>
      <c r="P139" s="103"/>
      <c r="Q139" s="113"/>
      <c r="R139" s="52"/>
    </row>
    <row r="140" spans="1:18" ht="12.75">
      <c r="A140" s="299"/>
      <c r="B140" s="299"/>
      <c r="C140" s="299"/>
      <c r="D140" s="299"/>
      <c r="E140" s="299"/>
      <c r="F140" s="299"/>
      <c r="G140" s="299"/>
      <c r="H140" s="299"/>
      <c r="I140" s="1"/>
      <c r="J140" s="1"/>
      <c r="K140" s="31"/>
      <c r="L140" s="31"/>
      <c r="M140" s="103"/>
      <c r="N140" s="103"/>
      <c r="O140" s="103"/>
      <c r="P140" s="103"/>
      <c r="Q140" s="113"/>
      <c r="R140" s="52"/>
    </row>
    <row r="141" spans="1:18" ht="12.75">
      <c r="A141" s="299"/>
      <c r="B141" s="299"/>
      <c r="C141" s="299"/>
      <c r="D141" s="299"/>
      <c r="E141" s="299"/>
      <c r="F141" s="299"/>
      <c r="G141" s="299"/>
      <c r="H141" s="299"/>
      <c r="I141" s="1"/>
      <c r="J141" s="1"/>
      <c r="K141" s="31"/>
      <c r="L141" s="31"/>
      <c r="M141" s="103"/>
      <c r="N141" s="103"/>
      <c r="O141" s="103"/>
      <c r="P141" s="103"/>
      <c r="Q141" s="113"/>
      <c r="R141" s="52"/>
    </row>
    <row r="142" spans="1:18" ht="12.75">
      <c r="A142" s="299"/>
      <c r="B142" s="299"/>
      <c r="C142" s="299"/>
      <c r="D142" s="299"/>
      <c r="E142" s="299"/>
      <c r="F142" s="299"/>
      <c r="G142" s="299"/>
      <c r="H142" s="299"/>
      <c r="I142" s="1"/>
      <c r="J142" s="1"/>
      <c r="K142" s="31"/>
      <c r="L142" s="31"/>
      <c r="M142" s="103"/>
      <c r="N142" s="103"/>
      <c r="O142" s="103"/>
      <c r="P142" s="103"/>
      <c r="Q142" s="113"/>
      <c r="R142" s="52"/>
    </row>
    <row r="143" spans="1:18" ht="12.75">
      <c r="A143" s="299"/>
      <c r="B143" s="299"/>
      <c r="C143" s="299"/>
      <c r="D143" s="299"/>
      <c r="E143" s="299"/>
      <c r="F143" s="299"/>
      <c r="G143" s="299"/>
      <c r="H143" s="299"/>
      <c r="I143" s="1"/>
      <c r="J143" s="1"/>
      <c r="K143" s="31"/>
      <c r="L143" s="31"/>
      <c r="M143" s="103"/>
      <c r="N143" s="103"/>
      <c r="O143" s="103"/>
      <c r="P143" s="103"/>
      <c r="Q143" s="113"/>
      <c r="R143" s="52"/>
    </row>
    <row r="144" spans="1:18" ht="12.75">
      <c r="A144" s="299"/>
      <c r="B144" s="299"/>
      <c r="C144" s="299"/>
      <c r="D144" s="299"/>
      <c r="E144" s="299"/>
      <c r="F144" s="299"/>
      <c r="G144" s="299"/>
      <c r="H144" s="299"/>
      <c r="I144" s="1"/>
      <c r="J144" s="1"/>
      <c r="K144" s="31"/>
      <c r="L144" s="31"/>
      <c r="M144" s="103"/>
      <c r="N144" s="103"/>
      <c r="O144" s="103"/>
      <c r="P144" s="103"/>
      <c r="Q144" s="113"/>
      <c r="R144" s="52"/>
    </row>
    <row r="145" spans="1:18" ht="12.75">
      <c r="A145" s="299"/>
      <c r="B145" s="299"/>
      <c r="C145" s="299"/>
      <c r="D145" s="299"/>
      <c r="E145" s="299"/>
      <c r="F145" s="299"/>
      <c r="G145" s="299"/>
      <c r="H145" s="299"/>
      <c r="I145" s="1"/>
      <c r="J145" s="1"/>
      <c r="K145" s="31"/>
      <c r="L145" s="31"/>
      <c r="M145" s="103"/>
      <c r="N145" s="103"/>
      <c r="O145" s="103"/>
      <c r="P145" s="103"/>
      <c r="Q145" s="113"/>
      <c r="R145" s="52"/>
    </row>
    <row r="146" spans="1:18" ht="12.75">
      <c r="A146" s="299"/>
      <c r="B146" s="299"/>
      <c r="C146" s="299"/>
      <c r="D146" s="299"/>
      <c r="E146" s="299"/>
      <c r="F146" s="299"/>
      <c r="G146" s="299"/>
      <c r="H146" s="299"/>
      <c r="I146" s="1"/>
      <c r="J146" s="1"/>
      <c r="K146" s="31"/>
      <c r="L146" s="31"/>
      <c r="M146" s="103"/>
      <c r="N146" s="103"/>
      <c r="O146" s="103"/>
      <c r="P146" s="103"/>
      <c r="Q146" s="113"/>
      <c r="R146" s="52"/>
    </row>
    <row r="147" spans="1:18" ht="12.75">
      <c r="A147" s="299"/>
      <c r="B147" s="299"/>
      <c r="C147" s="299"/>
      <c r="D147" s="299"/>
      <c r="E147" s="299"/>
      <c r="F147" s="299"/>
      <c r="G147" s="299"/>
      <c r="H147" s="299"/>
      <c r="I147" s="1"/>
      <c r="J147" s="1"/>
      <c r="K147" s="31"/>
      <c r="L147" s="31"/>
      <c r="M147" s="103"/>
      <c r="N147" s="103"/>
      <c r="O147" s="103"/>
      <c r="P147" s="103"/>
      <c r="Q147" s="113"/>
      <c r="R147" s="52"/>
    </row>
    <row r="148" spans="1:18" ht="12.75">
      <c r="A148" s="299"/>
      <c r="B148" s="299"/>
      <c r="C148" s="299"/>
      <c r="D148" s="299"/>
      <c r="E148" s="299"/>
      <c r="F148" s="299"/>
      <c r="G148" s="299"/>
      <c r="H148" s="299"/>
      <c r="I148" s="1"/>
      <c r="J148" s="1"/>
      <c r="K148" s="31"/>
      <c r="L148" s="31"/>
      <c r="M148" s="103"/>
      <c r="N148" s="103"/>
      <c r="O148" s="103"/>
      <c r="P148" s="103"/>
      <c r="Q148" s="113"/>
      <c r="R148" s="52"/>
    </row>
    <row r="149" spans="1:18" ht="12.75">
      <c r="A149" s="299"/>
      <c r="B149" s="299"/>
      <c r="C149" s="299"/>
      <c r="D149" s="299"/>
      <c r="E149" s="299"/>
      <c r="F149" s="299"/>
      <c r="G149" s="299"/>
      <c r="H149" s="299"/>
      <c r="I149" s="1"/>
      <c r="J149" s="1"/>
      <c r="K149" s="31"/>
      <c r="L149" s="31"/>
      <c r="M149" s="103"/>
      <c r="N149" s="103"/>
      <c r="O149" s="103"/>
      <c r="P149" s="103"/>
      <c r="Q149" s="113"/>
      <c r="R149" s="52"/>
    </row>
    <row r="150" spans="1:18" ht="12.75">
      <c r="A150" s="299"/>
      <c r="B150" s="299"/>
      <c r="C150" s="299"/>
      <c r="D150" s="299"/>
      <c r="E150" s="299"/>
      <c r="F150" s="299"/>
      <c r="G150" s="299"/>
      <c r="H150" s="299"/>
      <c r="I150" s="1"/>
      <c r="J150" s="1"/>
      <c r="K150" s="31"/>
      <c r="L150" s="31"/>
      <c r="M150" s="103"/>
      <c r="N150" s="103"/>
      <c r="O150" s="103"/>
      <c r="P150" s="103"/>
      <c r="Q150" s="113"/>
      <c r="R150" s="52"/>
    </row>
    <row r="151" spans="1:18" ht="12.75">
      <c r="A151" s="299"/>
      <c r="B151" s="299"/>
      <c r="C151" s="299"/>
      <c r="D151" s="299"/>
      <c r="E151" s="299"/>
      <c r="F151" s="299"/>
      <c r="G151" s="299"/>
      <c r="H151" s="299"/>
      <c r="I151" s="1"/>
      <c r="J151" s="1"/>
      <c r="K151" s="31"/>
      <c r="L151" s="31"/>
      <c r="M151" s="103"/>
      <c r="N151" s="103"/>
      <c r="O151" s="103"/>
      <c r="P151" s="103"/>
      <c r="Q151" s="113"/>
      <c r="R151" s="52"/>
    </row>
    <row r="152" spans="1:18" ht="12.75">
      <c r="A152" s="299"/>
      <c r="B152" s="299"/>
      <c r="C152" s="299"/>
      <c r="D152" s="299"/>
      <c r="E152" s="299"/>
      <c r="F152" s="299"/>
      <c r="G152" s="299"/>
      <c r="H152" s="299"/>
      <c r="I152" s="1"/>
      <c r="J152" s="1"/>
      <c r="K152" s="31"/>
      <c r="L152" s="31"/>
      <c r="M152" s="103"/>
      <c r="N152" s="103"/>
      <c r="O152" s="103"/>
      <c r="P152" s="103"/>
      <c r="Q152" s="113"/>
      <c r="R152" s="52"/>
    </row>
    <row r="153" spans="1:18" ht="12.75">
      <c r="A153" s="299"/>
      <c r="B153" s="299"/>
      <c r="C153" s="299"/>
      <c r="D153" s="299"/>
      <c r="E153" s="299"/>
      <c r="F153" s="299"/>
      <c r="G153" s="299"/>
      <c r="H153" s="299"/>
      <c r="I153" s="1"/>
      <c r="J153" s="1"/>
      <c r="K153" s="31"/>
      <c r="L153" s="31"/>
      <c r="M153" s="103"/>
      <c r="N153" s="103"/>
      <c r="O153" s="103"/>
      <c r="P153" s="103"/>
      <c r="Q153" s="113"/>
      <c r="R153" s="52"/>
    </row>
    <row r="154" spans="1:18" ht="12.75">
      <c r="A154" s="299"/>
      <c r="B154" s="299"/>
      <c r="C154" s="299"/>
      <c r="D154" s="299"/>
      <c r="E154" s="299"/>
      <c r="F154" s="299"/>
      <c r="G154" s="299"/>
      <c r="H154" s="299"/>
      <c r="I154" s="1"/>
      <c r="J154" s="1"/>
      <c r="K154" s="31"/>
      <c r="L154" s="31"/>
      <c r="M154" s="103"/>
      <c r="N154" s="103"/>
      <c r="O154" s="103"/>
      <c r="P154" s="103"/>
      <c r="Q154" s="113"/>
      <c r="R154" s="52"/>
    </row>
    <row r="155" spans="1:18" ht="12.75">
      <c r="A155" s="299"/>
      <c r="B155" s="299"/>
      <c r="C155" s="299"/>
      <c r="D155" s="299"/>
      <c r="E155" s="299"/>
      <c r="F155" s="299"/>
      <c r="G155" s="299"/>
      <c r="H155" s="299"/>
      <c r="I155" s="1"/>
      <c r="J155" s="1"/>
      <c r="K155" s="31"/>
      <c r="L155" s="31"/>
      <c r="M155" s="103"/>
      <c r="N155" s="103"/>
      <c r="O155" s="103"/>
      <c r="P155" s="103"/>
      <c r="Q155" s="113"/>
      <c r="R155" s="52"/>
    </row>
    <row r="156" spans="1:18" ht="12.75">
      <c r="A156" s="299"/>
      <c r="B156" s="299"/>
      <c r="C156" s="299"/>
      <c r="D156" s="299"/>
      <c r="E156" s="299"/>
      <c r="F156" s="299"/>
      <c r="G156" s="299"/>
      <c r="H156" s="299"/>
      <c r="I156" s="1"/>
      <c r="J156" s="1"/>
      <c r="K156" s="31"/>
      <c r="L156" s="31"/>
      <c r="M156" s="103"/>
      <c r="N156" s="103"/>
      <c r="O156" s="103"/>
      <c r="P156" s="103"/>
      <c r="Q156" s="113"/>
      <c r="R156" s="52"/>
    </row>
    <row r="157" spans="1:18" ht="12.75">
      <c r="A157" s="299"/>
      <c r="B157" s="299"/>
      <c r="C157" s="299"/>
      <c r="D157" s="299"/>
      <c r="E157" s="299"/>
      <c r="F157" s="299"/>
      <c r="G157" s="299"/>
      <c r="H157" s="299"/>
      <c r="I157" s="1"/>
      <c r="J157" s="1"/>
      <c r="K157" s="31"/>
      <c r="L157" s="31"/>
      <c r="M157" s="103"/>
      <c r="N157" s="103"/>
      <c r="O157" s="103"/>
      <c r="P157" s="103"/>
      <c r="Q157" s="113"/>
      <c r="R157" s="52"/>
    </row>
    <row r="158" spans="1:18" ht="12.75">
      <c r="A158" s="299"/>
      <c r="B158" s="299"/>
      <c r="C158" s="299"/>
      <c r="D158" s="299"/>
      <c r="E158" s="299"/>
      <c r="F158" s="299"/>
      <c r="G158" s="299"/>
      <c r="H158" s="299"/>
      <c r="I158" s="1"/>
      <c r="J158" s="1"/>
      <c r="K158" s="31"/>
      <c r="L158" s="31"/>
      <c r="M158" s="103"/>
      <c r="N158" s="103"/>
      <c r="O158" s="103"/>
      <c r="P158" s="103"/>
      <c r="Q158" s="113"/>
      <c r="R158" s="52"/>
    </row>
    <row r="159" spans="1:18" ht="12.75">
      <c r="A159" s="299"/>
      <c r="B159" s="299"/>
      <c r="C159" s="299"/>
      <c r="D159" s="299"/>
      <c r="E159" s="299"/>
      <c r="F159" s="299"/>
      <c r="G159" s="299"/>
      <c r="H159" s="299"/>
      <c r="I159" s="1"/>
      <c r="J159" s="1"/>
      <c r="K159" s="31"/>
      <c r="L159" s="31"/>
      <c r="M159" s="103"/>
      <c r="N159" s="103"/>
      <c r="O159" s="103"/>
      <c r="P159" s="103"/>
      <c r="Q159" s="113"/>
      <c r="R159" s="52"/>
    </row>
    <row r="160" spans="1:18" ht="12.75">
      <c r="A160" s="299"/>
      <c r="B160" s="299"/>
      <c r="C160" s="299"/>
      <c r="D160" s="299"/>
      <c r="E160" s="299"/>
      <c r="F160" s="299"/>
      <c r="G160" s="299"/>
      <c r="H160" s="299"/>
      <c r="I160" s="1"/>
      <c r="J160" s="1"/>
      <c r="K160" s="31"/>
      <c r="L160" s="31"/>
      <c r="M160" s="103"/>
      <c r="N160" s="103"/>
      <c r="O160" s="103"/>
      <c r="P160" s="103"/>
      <c r="Q160" s="113"/>
      <c r="R160" s="52"/>
    </row>
    <row r="161" spans="1:18" ht="12.75">
      <c r="A161" s="299"/>
      <c r="B161" s="299"/>
      <c r="C161" s="299"/>
      <c r="D161" s="299"/>
      <c r="E161" s="299"/>
      <c r="F161" s="299"/>
      <c r="G161" s="299"/>
      <c r="H161" s="299"/>
      <c r="I161" s="1"/>
      <c r="J161" s="1"/>
      <c r="K161" s="31"/>
      <c r="L161" s="31"/>
      <c r="M161" s="103"/>
      <c r="N161" s="103"/>
      <c r="O161" s="103"/>
      <c r="P161" s="103"/>
      <c r="Q161" s="113"/>
      <c r="R161" s="52"/>
    </row>
    <row r="162" spans="1:18" ht="12.75">
      <c r="A162" s="299"/>
      <c r="B162" s="299"/>
      <c r="C162" s="299"/>
      <c r="D162" s="299"/>
      <c r="E162" s="299"/>
      <c r="F162" s="299"/>
      <c r="G162" s="299"/>
      <c r="H162" s="299"/>
      <c r="I162" s="1"/>
      <c r="J162" s="1"/>
      <c r="K162" s="31"/>
      <c r="L162" s="31"/>
      <c r="M162" s="103"/>
      <c r="N162" s="103"/>
      <c r="O162" s="103"/>
      <c r="P162" s="103"/>
      <c r="Q162" s="113"/>
      <c r="R162" s="52"/>
    </row>
    <row r="163" spans="1:18" ht="12.75">
      <c r="A163" s="299"/>
      <c r="B163" s="299"/>
      <c r="C163" s="299"/>
      <c r="D163" s="299"/>
      <c r="E163" s="299"/>
      <c r="F163" s="299"/>
      <c r="G163" s="299"/>
      <c r="H163" s="299"/>
      <c r="I163" s="1"/>
      <c r="J163" s="1"/>
      <c r="K163" s="31"/>
      <c r="L163" s="31"/>
      <c r="M163" s="103"/>
      <c r="N163" s="103"/>
      <c r="O163" s="103"/>
      <c r="P163" s="103"/>
      <c r="Q163" s="113"/>
      <c r="R163" s="52"/>
    </row>
    <row r="164" spans="1:18" ht="12.75">
      <c r="A164" s="299"/>
      <c r="B164" s="299"/>
      <c r="C164" s="299"/>
      <c r="D164" s="299"/>
      <c r="E164" s="299"/>
      <c r="F164" s="299"/>
      <c r="G164" s="299"/>
      <c r="H164" s="299"/>
      <c r="I164" s="1"/>
      <c r="J164" s="1"/>
      <c r="K164" s="31"/>
      <c r="L164" s="31"/>
      <c r="M164" s="103"/>
      <c r="N164" s="103"/>
      <c r="O164" s="103"/>
      <c r="P164" s="103"/>
      <c r="Q164" s="113"/>
      <c r="R164" s="52"/>
    </row>
    <row r="165" spans="1:18" ht="12.75">
      <c r="A165" s="299"/>
      <c r="B165" s="299"/>
      <c r="C165" s="299"/>
      <c r="D165" s="299"/>
      <c r="E165" s="299"/>
      <c r="F165" s="299"/>
      <c r="G165" s="299"/>
      <c r="H165" s="299"/>
      <c r="I165" s="1"/>
      <c r="J165" s="1"/>
      <c r="K165" s="31"/>
      <c r="L165" s="31"/>
      <c r="M165" s="103"/>
      <c r="N165" s="103"/>
      <c r="O165" s="103"/>
      <c r="P165" s="103"/>
      <c r="Q165" s="113"/>
      <c r="R165" s="52"/>
    </row>
    <row r="166" spans="1:18" ht="12.75">
      <c r="A166" s="299"/>
      <c r="B166" s="299"/>
      <c r="C166" s="299"/>
      <c r="D166" s="299"/>
      <c r="E166" s="299"/>
      <c r="F166" s="299"/>
      <c r="G166" s="299"/>
      <c r="H166" s="299"/>
      <c r="I166" s="1"/>
      <c r="J166" s="1"/>
      <c r="K166" s="31"/>
      <c r="L166" s="31"/>
      <c r="M166" s="103"/>
      <c r="N166" s="103"/>
      <c r="O166" s="103"/>
      <c r="P166" s="103"/>
      <c r="Q166" s="113"/>
      <c r="R166" s="52"/>
    </row>
    <row r="167" spans="1:18" ht="12.75">
      <c r="A167" s="299"/>
      <c r="B167" s="299"/>
      <c r="C167" s="299"/>
      <c r="D167" s="299"/>
      <c r="E167" s="299"/>
      <c r="F167" s="299"/>
      <c r="G167" s="299"/>
      <c r="H167" s="299"/>
      <c r="I167" s="1"/>
      <c r="J167" s="1"/>
      <c r="K167" s="31"/>
      <c r="L167" s="31"/>
      <c r="M167" s="103"/>
      <c r="N167" s="103"/>
      <c r="O167" s="103"/>
      <c r="P167" s="103"/>
      <c r="Q167" s="113"/>
      <c r="R167" s="52"/>
    </row>
    <row r="168" spans="1:18" ht="12.75">
      <c r="A168" s="299"/>
      <c r="B168" s="299"/>
      <c r="C168" s="299"/>
      <c r="D168" s="299"/>
      <c r="E168" s="299"/>
      <c r="F168" s="299"/>
      <c r="G168" s="299"/>
      <c r="H168" s="299"/>
      <c r="I168" s="1"/>
      <c r="J168" s="1"/>
      <c r="K168" s="31"/>
      <c r="L168" s="31"/>
      <c r="M168" s="103"/>
      <c r="N168" s="103"/>
      <c r="O168" s="103"/>
      <c r="P168" s="103"/>
      <c r="Q168" s="113"/>
      <c r="R168" s="52"/>
    </row>
    <row r="169" spans="1:18" ht="12.75">
      <c r="A169" s="299"/>
      <c r="B169" s="299"/>
      <c r="C169" s="299"/>
      <c r="D169" s="299"/>
      <c r="E169" s="299"/>
      <c r="F169" s="299"/>
      <c r="G169" s="299"/>
      <c r="H169" s="299"/>
      <c r="I169" s="1"/>
      <c r="J169" s="1"/>
      <c r="K169" s="31"/>
      <c r="L169" s="31"/>
      <c r="M169" s="103"/>
      <c r="N169" s="103"/>
      <c r="O169" s="103"/>
      <c r="P169" s="103"/>
      <c r="Q169" s="113"/>
      <c r="R169" s="52"/>
    </row>
    <row r="170" spans="1:18" ht="12.75">
      <c r="A170" s="299"/>
      <c r="B170" s="299"/>
      <c r="C170" s="299"/>
      <c r="D170" s="299"/>
      <c r="E170" s="299"/>
      <c r="F170" s="299"/>
      <c r="G170" s="299"/>
      <c r="H170" s="299"/>
      <c r="I170" s="1"/>
      <c r="J170" s="1"/>
      <c r="K170" s="31"/>
      <c r="L170" s="31"/>
      <c r="M170" s="103"/>
      <c r="N170" s="103"/>
      <c r="O170" s="103"/>
      <c r="P170" s="103"/>
      <c r="Q170" s="113"/>
      <c r="R170" s="52"/>
    </row>
    <row r="171" spans="1:18" ht="12.75">
      <c r="A171" s="299"/>
      <c r="B171" s="299"/>
      <c r="C171" s="299"/>
      <c r="D171" s="299"/>
      <c r="E171" s="299"/>
      <c r="F171" s="299"/>
      <c r="G171" s="299"/>
      <c r="H171" s="299"/>
      <c r="I171" s="1"/>
      <c r="J171" s="1"/>
      <c r="K171" s="31"/>
      <c r="L171" s="31"/>
      <c r="M171" s="103"/>
      <c r="N171" s="103"/>
      <c r="O171" s="103"/>
      <c r="P171" s="103"/>
      <c r="Q171" s="113"/>
      <c r="R171" s="52"/>
    </row>
    <row r="172" spans="1:18" ht="12.75">
      <c r="A172" s="299"/>
      <c r="B172" s="299"/>
      <c r="C172" s="299"/>
      <c r="D172" s="299"/>
      <c r="E172" s="299"/>
      <c r="F172" s="299"/>
      <c r="G172" s="299"/>
      <c r="H172" s="299"/>
      <c r="I172" s="1"/>
      <c r="J172" s="1"/>
      <c r="K172" s="31"/>
      <c r="L172" s="31"/>
      <c r="M172" s="103"/>
      <c r="N172" s="103"/>
      <c r="O172" s="103"/>
      <c r="P172" s="103"/>
      <c r="Q172" s="113"/>
      <c r="R172" s="52"/>
    </row>
    <row r="173" spans="1:18" ht="12.75">
      <c r="A173" s="299"/>
      <c r="B173" s="299"/>
      <c r="C173" s="299"/>
      <c r="D173" s="299"/>
      <c r="E173" s="299"/>
      <c r="F173" s="299"/>
      <c r="G173" s="299"/>
      <c r="H173" s="299"/>
      <c r="I173" s="1"/>
      <c r="J173" s="1"/>
      <c r="K173" s="31"/>
      <c r="L173" s="31"/>
      <c r="M173" s="103"/>
      <c r="N173" s="103"/>
      <c r="O173" s="103"/>
      <c r="P173" s="103"/>
      <c r="Q173" s="113"/>
      <c r="R173" s="52"/>
    </row>
    <row r="174" spans="1:18" ht="12.75">
      <c r="A174" s="299"/>
      <c r="B174" s="299"/>
      <c r="C174" s="299"/>
      <c r="D174" s="299"/>
      <c r="E174" s="299"/>
      <c r="F174" s="299"/>
      <c r="G174" s="299"/>
      <c r="H174" s="299"/>
      <c r="I174" s="1"/>
      <c r="J174" s="1"/>
      <c r="K174" s="31"/>
      <c r="L174" s="31"/>
      <c r="M174" s="103"/>
      <c r="N174" s="103"/>
      <c r="O174" s="103"/>
      <c r="P174" s="103"/>
      <c r="Q174" s="113"/>
      <c r="R174" s="52"/>
    </row>
    <row r="175" spans="1:18" ht="12.75">
      <c r="A175" s="299"/>
      <c r="B175" s="299"/>
      <c r="C175" s="299"/>
      <c r="D175" s="299"/>
      <c r="E175" s="299"/>
      <c r="F175" s="299"/>
      <c r="G175" s="299"/>
      <c r="H175" s="299"/>
      <c r="I175" s="1"/>
      <c r="J175" s="1"/>
      <c r="K175" s="31"/>
      <c r="L175" s="31"/>
      <c r="M175" s="103"/>
      <c r="N175" s="103"/>
      <c r="O175" s="103"/>
      <c r="P175" s="103"/>
      <c r="Q175" s="113"/>
      <c r="R175" s="52"/>
    </row>
    <row r="176" spans="1:18" ht="12.75">
      <c r="A176" s="299"/>
      <c r="B176" s="299"/>
      <c r="C176" s="299"/>
      <c r="D176" s="299"/>
      <c r="E176" s="299"/>
      <c r="F176" s="299"/>
      <c r="G176" s="299"/>
      <c r="H176" s="299"/>
      <c r="I176" s="1"/>
      <c r="J176" s="1"/>
      <c r="K176" s="31"/>
      <c r="L176" s="31"/>
      <c r="M176" s="103"/>
      <c r="N176" s="103"/>
      <c r="O176" s="103"/>
      <c r="P176" s="103"/>
      <c r="Q176" s="113"/>
      <c r="R176" s="52"/>
    </row>
    <row r="177" spans="1:18" ht="12.75">
      <c r="A177" s="299"/>
      <c r="B177" s="299"/>
      <c r="C177" s="299"/>
      <c r="D177" s="299"/>
      <c r="E177" s="299"/>
      <c r="F177" s="299"/>
      <c r="G177" s="299"/>
      <c r="H177" s="299"/>
      <c r="I177" s="1"/>
      <c r="J177" s="1"/>
      <c r="K177" s="31"/>
      <c r="L177" s="31"/>
      <c r="M177" s="103"/>
      <c r="N177" s="103"/>
      <c r="O177" s="103"/>
      <c r="P177" s="103"/>
      <c r="Q177" s="113"/>
      <c r="R177" s="52"/>
    </row>
    <row r="178" spans="1:18" ht="12.75">
      <c r="A178" s="299"/>
      <c r="B178" s="299"/>
      <c r="C178" s="299"/>
      <c r="D178" s="299"/>
      <c r="E178" s="299"/>
      <c r="F178" s="299"/>
      <c r="G178" s="299"/>
      <c r="H178" s="299"/>
      <c r="I178" s="1"/>
      <c r="J178" s="1"/>
      <c r="K178" s="31"/>
      <c r="L178" s="31"/>
      <c r="M178" s="103"/>
      <c r="N178" s="103"/>
      <c r="O178" s="103"/>
      <c r="P178" s="103"/>
      <c r="Q178" s="113"/>
      <c r="R178" s="52"/>
    </row>
    <row r="179" spans="1:18" ht="12.75">
      <c r="A179" s="299"/>
      <c r="B179" s="299"/>
      <c r="C179" s="299"/>
      <c r="D179" s="299"/>
      <c r="E179" s="299"/>
      <c r="F179" s="299"/>
      <c r="G179" s="299"/>
      <c r="H179" s="299"/>
      <c r="I179" s="1"/>
      <c r="J179" s="1"/>
      <c r="K179" s="31"/>
      <c r="L179" s="31"/>
      <c r="M179" s="103"/>
      <c r="N179" s="103"/>
      <c r="O179" s="103"/>
      <c r="P179" s="103"/>
      <c r="Q179" s="113"/>
      <c r="R179" s="52"/>
    </row>
    <row r="180" spans="1:18" ht="12.75">
      <c r="A180" s="299"/>
      <c r="B180" s="299"/>
      <c r="C180" s="299"/>
      <c r="D180" s="299"/>
      <c r="E180" s="299"/>
      <c r="F180" s="299"/>
      <c r="G180" s="299"/>
      <c r="H180" s="299"/>
      <c r="I180" s="1"/>
      <c r="J180" s="1"/>
      <c r="K180" s="31"/>
      <c r="L180" s="31"/>
      <c r="M180" s="103"/>
      <c r="N180" s="103"/>
      <c r="O180" s="103"/>
      <c r="P180" s="103"/>
      <c r="Q180" s="113"/>
      <c r="R180" s="52"/>
    </row>
    <row r="181" spans="1:18" ht="12.75">
      <c r="A181" s="299"/>
      <c r="B181" s="299"/>
      <c r="C181" s="299"/>
      <c r="D181" s="299"/>
      <c r="E181" s="299"/>
      <c r="F181" s="299"/>
      <c r="G181" s="299"/>
      <c r="H181" s="299"/>
      <c r="I181" s="1"/>
      <c r="J181" s="1"/>
      <c r="K181" s="31"/>
      <c r="L181" s="31"/>
      <c r="M181" s="103"/>
      <c r="N181" s="103"/>
      <c r="O181" s="103"/>
      <c r="P181" s="103"/>
      <c r="Q181" s="113"/>
      <c r="R181" s="52"/>
    </row>
    <row r="182" spans="1:18" ht="12.75">
      <c r="A182" s="299"/>
      <c r="B182" s="299"/>
      <c r="C182" s="299"/>
      <c r="D182" s="299"/>
      <c r="E182" s="299"/>
      <c r="F182" s="299"/>
      <c r="G182" s="299"/>
      <c r="H182" s="299"/>
      <c r="I182" s="1"/>
      <c r="J182" s="1"/>
      <c r="K182" s="31"/>
      <c r="L182" s="31"/>
      <c r="M182" s="103"/>
      <c r="N182" s="103"/>
      <c r="O182" s="103"/>
      <c r="P182" s="103"/>
      <c r="Q182" s="113"/>
      <c r="R182" s="52"/>
    </row>
    <row r="183" spans="1:18" ht="12.75">
      <c r="A183" s="299"/>
      <c r="B183" s="299"/>
      <c r="C183" s="299"/>
      <c r="D183" s="299"/>
      <c r="E183" s="299"/>
      <c r="F183" s="299"/>
      <c r="G183" s="299"/>
      <c r="H183" s="299"/>
      <c r="I183" s="1"/>
      <c r="J183" s="1"/>
      <c r="K183" s="31"/>
      <c r="L183" s="31"/>
      <c r="M183" s="103"/>
      <c r="N183" s="103"/>
      <c r="O183" s="103"/>
      <c r="P183" s="103"/>
      <c r="Q183" s="113"/>
      <c r="R183" s="52"/>
    </row>
    <row r="184" spans="1:18" ht="12.75">
      <c r="A184" s="299"/>
      <c r="B184" s="299"/>
      <c r="C184" s="299"/>
      <c r="D184" s="299"/>
      <c r="E184" s="299"/>
      <c r="F184" s="299"/>
      <c r="G184" s="299"/>
      <c r="H184" s="299"/>
      <c r="I184" s="1"/>
      <c r="J184" s="1"/>
      <c r="K184" s="31"/>
      <c r="L184" s="31"/>
      <c r="M184" s="103"/>
      <c r="N184" s="103"/>
      <c r="O184" s="103"/>
      <c r="P184" s="103"/>
      <c r="Q184" s="113"/>
      <c r="R184" s="52"/>
    </row>
    <row r="185" spans="1:18" ht="12.75">
      <c r="A185" s="299"/>
      <c r="B185" s="299"/>
      <c r="C185" s="299"/>
      <c r="D185" s="299"/>
      <c r="E185" s="299"/>
      <c r="F185" s="299"/>
      <c r="G185" s="299"/>
      <c r="H185" s="299"/>
      <c r="I185" s="1"/>
      <c r="J185" s="1"/>
      <c r="K185" s="31"/>
      <c r="L185" s="31"/>
      <c r="M185" s="103"/>
      <c r="N185" s="103"/>
      <c r="O185" s="103"/>
      <c r="P185" s="103"/>
      <c r="Q185" s="113"/>
      <c r="R185" s="52"/>
    </row>
    <row r="186" spans="1:18" ht="12.75">
      <c r="A186" s="299"/>
      <c r="B186" s="299"/>
      <c r="C186" s="299"/>
      <c r="D186" s="299"/>
      <c r="E186" s="299"/>
      <c r="F186" s="299"/>
      <c r="G186" s="299"/>
      <c r="H186" s="299"/>
      <c r="I186" s="1"/>
      <c r="J186" s="1"/>
      <c r="K186" s="31"/>
      <c r="L186" s="31"/>
      <c r="M186" s="103"/>
      <c r="N186" s="103"/>
      <c r="O186" s="103"/>
      <c r="P186" s="103"/>
      <c r="Q186" s="113"/>
      <c r="R186" s="52"/>
    </row>
    <row r="187" spans="1:18" ht="12.75">
      <c r="A187" s="299"/>
      <c r="B187" s="299"/>
      <c r="C187" s="299"/>
      <c r="D187" s="299"/>
      <c r="E187" s="299"/>
      <c r="F187" s="299"/>
      <c r="G187" s="299"/>
      <c r="H187" s="299"/>
      <c r="I187" s="1"/>
      <c r="J187" s="1"/>
      <c r="K187" s="31"/>
      <c r="L187" s="31"/>
      <c r="M187" s="103"/>
      <c r="N187" s="103"/>
      <c r="O187" s="103"/>
      <c r="P187" s="103"/>
      <c r="Q187" s="113"/>
      <c r="R187" s="52"/>
    </row>
    <row r="188" spans="1:18" ht="12.75">
      <c r="A188" s="299"/>
      <c r="B188" s="299"/>
      <c r="C188" s="299"/>
      <c r="D188" s="299"/>
      <c r="E188" s="299"/>
      <c r="F188" s="299"/>
      <c r="G188" s="299"/>
      <c r="H188" s="299"/>
      <c r="I188" s="1"/>
      <c r="J188" s="1"/>
      <c r="K188" s="31"/>
      <c r="L188" s="31"/>
      <c r="M188" s="103"/>
      <c r="N188" s="103"/>
      <c r="O188" s="103"/>
      <c r="P188" s="103"/>
      <c r="Q188" s="113"/>
      <c r="R188" s="52"/>
    </row>
    <row r="189" spans="1:18" ht="12.75">
      <c r="A189" s="299"/>
      <c r="B189" s="299"/>
      <c r="C189" s="299"/>
      <c r="D189" s="299"/>
      <c r="E189" s="299"/>
      <c r="F189" s="299"/>
      <c r="G189" s="299"/>
      <c r="H189" s="299"/>
      <c r="I189" s="1"/>
      <c r="J189" s="1"/>
      <c r="K189" s="31"/>
      <c r="L189" s="31"/>
      <c r="M189" s="103"/>
      <c r="N189" s="103"/>
      <c r="O189" s="103"/>
      <c r="P189" s="103"/>
      <c r="Q189" s="113"/>
      <c r="R189" s="52"/>
    </row>
    <row r="190" spans="1:18" ht="12.75">
      <c r="A190" s="299"/>
      <c r="B190" s="299"/>
      <c r="C190" s="299"/>
      <c r="D190" s="299"/>
      <c r="E190" s="299"/>
      <c r="F190" s="299"/>
      <c r="G190" s="299"/>
      <c r="H190" s="299"/>
      <c r="I190" s="1"/>
      <c r="J190" s="1"/>
      <c r="K190" s="31"/>
      <c r="L190" s="31"/>
      <c r="M190" s="103"/>
      <c r="N190" s="103"/>
      <c r="O190" s="103"/>
      <c r="P190" s="103"/>
      <c r="Q190" s="113"/>
      <c r="R190" s="52"/>
    </row>
    <row r="191" spans="1:18" ht="12.75">
      <c r="A191" s="299"/>
      <c r="B191" s="299"/>
      <c r="C191" s="299"/>
      <c r="D191" s="299"/>
      <c r="E191" s="299"/>
      <c r="F191" s="299"/>
      <c r="G191" s="299"/>
      <c r="H191" s="299"/>
      <c r="I191" s="1"/>
      <c r="J191" s="1"/>
      <c r="K191" s="31"/>
      <c r="L191" s="31"/>
      <c r="M191" s="103"/>
      <c r="N191" s="103"/>
      <c r="O191" s="103"/>
      <c r="P191" s="103"/>
      <c r="Q191" s="113"/>
      <c r="R191" s="52"/>
    </row>
    <row r="192" spans="1:18" ht="12.75">
      <c r="A192" s="299"/>
      <c r="B192" s="299"/>
      <c r="C192" s="299"/>
      <c r="D192" s="299"/>
      <c r="E192" s="299"/>
      <c r="F192" s="299"/>
      <c r="G192" s="299"/>
      <c r="H192" s="299"/>
      <c r="I192" s="1"/>
      <c r="J192" s="1"/>
      <c r="K192" s="31"/>
      <c r="L192" s="31"/>
      <c r="M192" s="103"/>
      <c r="N192" s="103"/>
      <c r="O192" s="103"/>
      <c r="P192" s="103"/>
      <c r="Q192" s="113"/>
      <c r="R192" s="52"/>
    </row>
    <row r="193" spans="1:18" ht="12.75">
      <c r="A193" s="299"/>
      <c r="B193" s="299"/>
      <c r="C193" s="299"/>
      <c r="D193" s="299"/>
      <c r="E193" s="299"/>
      <c r="F193" s="299"/>
      <c r="G193" s="299"/>
      <c r="H193" s="299"/>
      <c r="I193" s="1"/>
      <c r="J193" s="1"/>
      <c r="K193" s="31"/>
      <c r="L193" s="31"/>
      <c r="M193" s="103"/>
      <c r="N193" s="103"/>
      <c r="O193" s="103"/>
      <c r="P193" s="103"/>
      <c r="Q193" s="113"/>
      <c r="R193" s="52"/>
    </row>
    <row r="194" spans="1:18" ht="12.75">
      <c r="A194" s="299"/>
      <c r="B194" s="299"/>
      <c r="C194" s="299"/>
      <c r="D194" s="299"/>
      <c r="E194" s="299"/>
      <c r="F194" s="299"/>
      <c r="G194" s="299"/>
      <c r="H194" s="299"/>
      <c r="I194" s="1"/>
      <c r="J194" s="1"/>
      <c r="K194" s="31"/>
      <c r="L194" s="31"/>
      <c r="M194" s="103"/>
      <c r="N194" s="103"/>
      <c r="O194" s="103"/>
      <c r="P194" s="103"/>
      <c r="Q194" s="113"/>
      <c r="R194" s="52"/>
    </row>
    <row r="195" spans="1:18" ht="12.75">
      <c r="A195" s="299"/>
      <c r="B195" s="299"/>
      <c r="C195" s="299"/>
      <c r="D195" s="299"/>
      <c r="E195" s="299"/>
      <c r="F195" s="299"/>
      <c r="G195" s="299"/>
      <c r="H195" s="299"/>
      <c r="I195" s="1"/>
      <c r="J195" s="1"/>
      <c r="K195" s="31"/>
      <c r="L195" s="31"/>
      <c r="M195" s="103"/>
      <c r="N195" s="103"/>
      <c r="O195" s="103"/>
      <c r="P195" s="103"/>
      <c r="Q195" s="113"/>
      <c r="R195" s="52"/>
    </row>
    <row r="196" spans="1:18" ht="12.75">
      <c r="A196" s="299"/>
      <c r="B196" s="299"/>
      <c r="C196" s="299"/>
      <c r="D196" s="299"/>
      <c r="E196" s="299"/>
      <c r="F196" s="299"/>
      <c r="G196" s="299"/>
      <c r="H196" s="299"/>
      <c r="I196" s="1"/>
      <c r="J196" s="1"/>
      <c r="K196" s="31"/>
      <c r="L196" s="31"/>
      <c r="M196" s="103"/>
      <c r="N196" s="103"/>
      <c r="O196" s="103"/>
      <c r="P196" s="103"/>
      <c r="Q196" s="113"/>
      <c r="R196" s="52"/>
    </row>
    <row r="197" spans="1:18" ht="12.75">
      <c r="A197" s="299"/>
      <c r="B197" s="299"/>
      <c r="C197" s="299"/>
      <c r="D197" s="299"/>
      <c r="E197" s="299"/>
      <c r="F197" s="299"/>
      <c r="G197" s="299"/>
      <c r="H197" s="299"/>
      <c r="I197" s="1"/>
      <c r="J197" s="1"/>
      <c r="K197" s="31"/>
      <c r="L197" s="31"/>
      <c r="M197" s="103"/>
      <c r="N197" s="103"/>
      <c r="O197" s="103"/>
      <c r="P197" s="103"/>
      <c r="Q197" s="113"/>
      <c r="R197" s="52"/>
    </row>
    <row r="198" spans="1:18" ht="12.75">
      <c r="A198" s="299"/>
      <c r="B198" s="299"/>
      <c r="C198" s="299"/>
      <c r="D198" s="299"/>
      <c r="E198" s="299"/>
      <c r="F198" s="299"/>
      <c r="G198" s="299"/>
      <c r="H198" s="299"/>
      <c r="I198" s="1"/>
      <c r="J198" s="1"/>
      <c r="K198" s="31"/>
      <c r="L198" s="31"/>
      <c r="M198" s="103"/>
      <c r="N198" s="103"/>
      <c r="O198" s="103"/>
      <c r="P198" s="103"/>
      <c r="Q198" s="113"/>
      <c r="R198" s="52"/>
    </row>
    <row r="199" spans="1:18" ht="12.75">
      <c r="A199" s="299"/>
      <c r="B199" s="299"/>
      <c r="C199" s="299"/>
      <c r="D199" s="299"/>
      <c r="E199" s="299"/>
      <c r="F199" s="299"/>
      <c r="G199" s="299"/>
      <c r="H199" s="299"/>
      <c r="I199" s="1"/>
      <c r="J199" s="1"/>
      <c r="K199" s="31"/>
      <c r="L199" s="31"/>
      <c r="M199" s="103"/>
      <c r="N199" s="103"/>
      <c r="O199" s="103"/>
      <c r="P199" s="103"/>
      <c r="Q199" s="113"/>
      <c r="R199" s="52"/>
    </row>
    <row r="200" spans="1:18" ht="12.75">
      <c r="A200" s="299"/>
      <c r="B200" s="299"/>
      <c r="C200" s="299"/>
      <c r="D200" s="299"/>
      <c r="E200" s="299"/>
      <c r="F200" s="299"/>
      <c r="G200" s="299"/>
      <c r="H200" s="299"/>
      <c r="I200" s="1"/>
      <c r="J200" s="1"/>
      <c r="K200" s="31"/>
      <c r="L200" s="31"/>
      <c r="M200" s="103"/>
      <c r="N200" s="103"/>
      <c r="O200" s="103"/>
      <c r="P200" s="103"/>
      <c r="Q200" s="113"/>
      <c r="R200" s="52"/>
    </row>
    <row r="201" spans="1:18" ht="12.75">
      <c r="A201" s="299"/>
      <c r="B201" s="299"/>
      <c r="C201" s="299"/>
      <c r="D201" s="299"/>
      <c r="E201" s="299"/>
      <c r="F201" s="299"/>
      <c r="G201" s="299"/>
      <c r="H201" s="299"/>
      <c r="I201" s="1"/>
      <c r="J201" s="1"/>
      <c r="K201" s="31"/>
      <c r="L201" s="31"/>
      <c r="M201" s="103"/>
      <c r="N201" s="103"/>
      <c r="O201" s="103"/>
      <c r="P201" s="103"/>
      <c r="Q201" s="113"/>
      <c r="R201" s="52"/>
    </row>
    <row r="202" spans="1:18" ht="12.75">
      <c r="A202" s="299"/>
      <c r="B202" s="299"/>
      <c r="C202" s="299"/>
      <c r="D202" s="299"/>
      <c r="E202" s="299"/>
      <c r="F202" s="299"/>
      <c r="G202" s="299"/>
      <c r="H202" s="299"/>
      <c r="I202" s="1"/>
      <c r="J202" s="1"/>
      <c r="K202" s="31"/>
      <c r="L202" s="31"/>
      <c r="M202" s="103"/>
      <c r="N202" s="103"/>
      <c r="O202" s="103"/>
      <c r="P202" s="103"/>
      <c r="Q202" s="113"/>
      <c r="R202" s="52"/>
    </row>
    <row r="203" spans="1:17" ht="12.75">
      <c r="A203" s="299"/>
      <c r="B203" s="299"/>
      <c r="C203" s="299"/>
      <c r="D203" s="299"/>
      <c r="E203" s="299"/>
      <c r="F203" s="299"/>
      <c r="G203" s="299"/>
      <c r="H203" s="299"/>
      <c r="I203" s="1"/>
      <c r="J203" s="1"/>
      <c r="M203" s="103"/>
      <c r="N203" s="103"/>
      <c r="O203" s="103"/>
      <c r="P203" s="103"/>
      <c r="Q203" s="113"/>
    </row>
    <row r="204" spans="1:17" ht="12.75">
      <c r="A204" s="299"/>
      <c r="B204" s="299"/>
      <c r="C204" s="299"/>
      <c r="D204" s="299"/>
      <c r="E204" s="299"/>
      <c r="F204" s="299"/>
      <c r="G204" s="299"/>
      <c r="H204" s="299"/>
      <c r="I204" s="1"/>
      <c r="J204" s="1"/>
      <c r="M204" s="103"/>
      <c r="N204" s="103"/>
      <c r="O204" s="103"/>
      <c r="P204" s="103"/>
      <c r="Q204" s="113"/>
    </row>
    <row r="205" spans="1:17" ht="12.75">
      <c r="A205" s="299"/>
      <c r="B205" s="299"/>
      <c r="C205" s="299"/>
      <c r="D205" s="299"/>
      <c r="E205" s="299"/>
      <c r="F205" s="299"/>
      <c r="G205" s="299"/>
      <c r="H205" s="299"/>
      <c r="I205" s="1"/>
      <c r="J205" s="1"/>
      <c r="M205" s="103"/>
      <c r="N205" s="103"/>
      <c r="O205" s="103"/>
      <c r="P205" s="103"/>
      <c r="Q205" s="113"/>
    </row>
    <row r="206" spans="1:17" ht="12.75">
      <c r="A206" s="299"/>
      <c r="B206" s="299"/>
      <c r="C206" s="299"/>
      <c r="D206" s="299"/>
      <c r="E206" s="299"/>
      <c r="F206" s="299"/>
      <c r="G206" s="299"/>
      <c r="H206" s="299"/>
      <c r="I206" s="1"/>
      <c r="J206" s="1"/>
      <c r="M206" s="103"/>
      <c r="N206" s="103"/>
      <c r="O206" s="103"/>
      <c r="P206" s="103"/>
      <c r="Q206" s="113"/>
    </row>
    <row r="207" spans="1:17" ht="12.75">
      <c r="A207" s="299"/>
      <c r="B207" s="299"/>
      <c r="C207" s="299"/>
      <c r="D207" s="299"/>
      <c r="E207" s="299"/>
      <c r="F207" s="299"/>
      <c r="G207" s="299"/>
      <c r="H207" s="299"/>
      <c r="I207" s="1"/>
      <c r="J207" s="1"/>
      <c r="M207" s="103"/>
      <c r="N207" s="103"/>
      <c r="O207" s="103"/>
      <c r="P207" s="103"/>
      <c r="Q207" s="113"/>
    </row>
    <row r="208" spans="1:17" ht="12.75">
      <c r="A208" s="299"/>
      <c r="B208" s="299"/>
      <c r="C208" s="299"/>
      <c r="D208" s="299"/>
      <c r="E208" s="299"/>
      <c r="F208" s="299"/>
      <c r="G208" s="299"/>
      <c r="H208" s="299"/>
      <c r="I208" s="1"/>
      <c r="J208" s="1"/>
      <c r="M208" s="103"/>
      <c r="N208" s="103"/>
      <c r="O208" s="103"/>
      <c r="P208" s="103"/>
      <c r="Q208" s="113"/>
    </row>
    <row r="209" spans="1:17" ht="12.75">
      <c r="A209" s="299"/>
      <c r="B209" s="299"/>
      <c r="C209" s="299"/>
      <c r="D209" s="299"/>
      <c r="E209" s="299"/>
      <c r="F209" s="299"/>
      <c r="G209" s="299"/>
      <c r="H209" s="299"/>
      <c r="I209" s="1"/>
      <c r="J209" s="1"/>
      <c r="M209" s="103"/>
      <c r="N209" s="103"/>
      <c r="O209" s="103"/>
      <c r="P209" s="103"/>
      <c r="Q209" s="113"/>
    </row>
    <row r="210" spans="1:17" ht="12.75">
      <c r="A210" s="299"/>
      <c r="B210" s="299"/>
      <c r="C210" s="299"/>
      <c r="D210" s="299"/>
      <c r="E210" s="299"/>
      <c r="F210" s="299"/>
      <c r="G210" s="299"/>
      <c r="H210" s="299"/>
      <c r="I210" s="1"/>
      <c r="J210" s="1"/>
      <c r="M210" s="103"/>
      <c r="N210" s="103"/>
      <c r="O210" s="103"/>
      <c r="P210" s="103"/>
      <c r="Q210" s="113"/>
    </row>
    <row r="211" spans="1:17" ht="12.75">
      <c r="A211" s="299"/>
      <c r="B211" s="299"/>
      <c r="C211" s="299"/>
      <c r="D211" s="299"/>
      <c r="E211" s="299"/>
      <c r="F211" s="299"/>
      <c r="G211" s="299"/>
      <c r="H211" s="299"/>
      <c r="I211" s="1"/>
      <c r="J211" s="1"/>
      <c r="M211" s="103"/>
      <c r="N211" s="103"/>
      <c r="O211" s="103"/>
      <c r="P211" s="103"/>
      <c r="Q211" s="113"/>
    </row>
    <row r="212" spans="1:17" ht="12.75">
      <c r="A212" s="299"/>
      <c r="B212" s="299"/>
      <c r="C212" s="299"/>
      <c r="D212" s="299"/>
      <c r="E212" s="299"/>
      <c r="F212" s="299"/>
      <c r="G212" s="299"/>
      <c r="H212" s="299"/>
      <c r="I212" s="1"/>
      <c r="J212" s="1"/>
      <c r="M212" s="103"/>
      <c r="N212" s="103"/>
      <c r="O212" s="103"/>
      <c r="P212" s="103"/>
      <c r="Q212" s="113"/>
    </row>
    <row r="213" spans="1:17" ht="12.75">
      <c r="A213" s="299"/>
      <c r="B213" s="299"/>
      <c r="C213" s="299"/>
      <c r="D213" s="299"/>
      <c r="E213" s="299"/>
      <c r="F213" s="299"/>
      <c r="G213" s="299"/>
      <c r="H213" s="299"/>
      <c r="I213" s="1"/>
      <c r="J213" s="1"/>
      <c r="M213" s="103"/>
      <c r="N213" s="103"/>
      <c r="O213" s="103"/>
      <c r="P213" s="103"/>
      <c r="Q213" s="113"/>
    </row>
    <row r="214" spans="1:17" ht="12.75">
      <c r="A214" s="299"/>
      <c r="B214" s="299"/>
      <c r="C214" s="299"/>
      <c r="D214" s="299"/>
      <c r="E214" s="299"/>
      <c r="F214" s="299"/>
      <c r="G214" s="299"/>
      <c r="H214" s="299"/>
      <c r="I214" s="1"/>
      <c r="J214" s="1"/>
      <c r="M214" s="103"/>
      <c r="N214" s="103"/>
      <c r="O214" s="103"/>
      <c r="P214" s="103"/>
      <c r="Q214" s="113"/>
    </row>
    <row r="215" spans="1:17" ht="12.75">
      <c r="A215" s="299"/>
      <c r="B215" s="299"/>
      <c r="C215" s="299"/>
      <c r="D215" s="299"/>
      <c r="E215" s="299"/>
      <c r="F215" s="299"/>
      <c r="G215" s="299"/>
      <c r="H215" s="299"/>
      <c r="I215" s="1"/>
      <c r="J215" s="1"/>
      <c r="M215" s="103"/>
      <c r="N215" s="103"/>
      <c r="O215" s="103"/>
      <c r="P215" s="103"/>
      <c r="Q215" s="113"/>
    </row>
    <row r="216" spans="1:17" ht="12.75">
      <c r="A216" s="299"/>
      <c r="B216" s="299"/>
      <c r="C216" s="299"/>
      <c r="D216" s="299"/>
      <c r="E216" s="299"/>
      <c r="F216" s="299"/>
      <c r="G216" s="299"/>
      <c r="H216" s="299"/>
      <c r="I216" s="1"/>
      <c r="J216" s="1"/>
      <c r="M216" s="103"/>
      <c r="N216" s="103"/>
      <c r="O216" s="103"/>
      <c r="P216" s="103"/>
      <c r="Q216" s="113"/>
    </row>
    <row r="217" spans="1:17" ht="12.75">
      <c r="A217" s="299"/>
      <c r="B217" s="299"/>
      <c r="C217" s="299"/>
      <c r="D217" s="299"/>
      <c r="E217" s="299"/>
      <c r="F217" s="299"/>
      <c r="G217" s="299"/>
      <c r="H217" s="299"/>
      <c r="I217" s="1"/>
      <c r="J217" s="1"/>
      <c r="M217" s="103"/>
      <c r="N217" s="103"/>
      <c r="O217" s="103"/>
      <c r="P217" s="103"/>
      <c r="Q217" s="113"/>
    </row>
    <row r="218" spans="1:17" ht="12.75">
      <c r="A218" s="299"/>
      <c r="B218" s="299"/>
      <c r="C218" s="299"/>
      <c r="D218" s="299"/>
      <c r="E218" s="299"/>
      <c r="F218" s="299"/>
      <c r="G218" s="299"/>
      <c r="H218" s="299"/>
      <c r="I218" s="1"/>
      <c r="J218" s="1"/>
      <c r="M218" s="103"/>
      <c r="N218" s="103"/>
      <c r="O218" s="103"/>
      <c r="P218" s="103"/>
      <c r="Q218" s="113"/>
    </row>
    <row r="219" spans="1:17" ht="12.75">
      <c r="A219" s="299"/>
      <c r="B219" s="299"/>
      <c r="C219" s="299"/>
      <c r="D219" s="299"/>
      <c r="E219" s="299"/>
      <c r="F219" s="299"/>
      <c r="G219" s="299"/>
      <c r="H219" s="299"/>
      <c r="I219" s="1"/>
      <c r="J219" s="1"/>
      <c r="M219" s="103"/>
      <c r="N219" s="103"/>
      <c r="O219" s="103"/>
      <c r="P219" s="103"/>
      <c r="Q219" s="113"/>
    </row>
    <row r="220" spans="1:17" ht="12.75">
      <c r="A220" s="299"/>
      <c r="B220" s="299"/>
      <c r="C220" s="299"/>
      <c r="D220" s="299"/>
      <c r="E220" s="299"/>
      <c r="F220" s="299"/>
      <c r="G220" s="299"/>
      <c r="H220" s="299"/>
      <c r="I220" s="1"/>
      <c r="J220" s="1"/>
      <c r="M220" s="103"/>
      <c r="N220" s="103"/>
      <c r="O220" s="103"/>
      <c r="P220" s="103"/>
      <c r="Q220" s="113"/>
    </row>
    <row r="221" spans="1:17" ht="12.75">
      <c r="A221" s="299"/>
      <c r="B221" s="299"/>
      <c r="C221" s="299"/>
      <c r="D221" s="299"/>
      <c r="E221" s="299"/>
      <c r="F221" s="299"/>
      <c r="G221" s="299"/>
      <c r="H221" s="299"/>
      <c r="I221" s="1"/>
      <c r="J221" s="1"/>
      <c r="M221" s="103"/>
      <c r="N221" s="103"/>
      <c r="O221" s="103"/>
      <c r="P221" s="103"/>
      <c r="Q221" s="113"/>
    </row>
    <row r="222" spans="1:17" ht="12.75">
      <c r="A222" s="299"/>
      <c r="B222" s="299"/>
      <c r="C222" s="299"/>
      <c r="D222" s="299"/>
      <c r="E222" s="299"/>
      <c r="F222" s="299"/>
      <c r="G222" s="299"/>
      <c r="H222" s="299"/>
      <c r="I222" s="1"/>
      <c r="J222" s="1"/>
      <c r="M222" s="103"/>
      <c r="N222" s="103"/>
      <c r="O222" s="103"/>
      <c r="P222" s="103"/>
      <c r="Q222" s="113"/>
    </row>
    <row r="223" spans="1:17" ht="12.75">
      <c r="A223" s="299"/>
      <c r="B223" s="299"/>
      <c r="C223" s="299"/>
      <c r="D223" s="299"/>
      <c r="E223" s="299"/>
      <c r="F223" s="299"/>
      <c r="G223" s="299"/>
      <c r="H223" s="299"/>
      <c r="I223" s="1"/>
      <c r="J223" s="1"/>
      <c r="M223" s="103"/>
      <c r="N223" s="103"/>
      <c r="O223" s="103"/>
      <c r="P223" s="103"/>
      <c r="Q223" s="113"/>
    </row>
    <row r="224" spans="1:17" ht="12.75">
      <c r="A224" s="299"/>
      <c r="B224" s="299"/>
      <c r="C224" s="299"/>
      <c r="D224" s="299"/>
      <c r="E224" s="299"/>
      <c r="F224" s="299"/>
      <c r="G224" s="299"/>
      <c r="H224" s="299"/>
      <c r="I224" s="1"/>
      <c r="J224" s="1"/>
      <c r="M224" s="103"/>
      <c r="N224" s="103"/>
      <c r="O224" s="103"/>
      <c r="P224" s="103"/>
      <c r="Q224" s="113"/>
    </row>
    <row r="225" spans="1:17" ht="12.75">
      <c r="A225" s="299"/>
      <c r="B225" s="299"/>
      <c r="C225" s="299"/>
      <c r="D225" s="299"/>
      <c r="E225" s="299"/>
      <c r="F225" s="299"/>
      <c r="G225" s="299"/>
      <c r="H225" s="299"/>
      <c r="I225" s="1"/>
      <c r="J225" s="1"/>
      <c r="M225" s="103"/>
      <c r="N225" s="103"/>
      <c r="O225" s="103"/>
      <c r="P225" s="103"/>
      <c r="Q225" s="113"/>
    </row>
    <row r="226" spans="1:17" ht="12.75">
      <c r="A226" s="299"/>
      <c r="B226" s="299"/>
      <c r="C226" s="299"/>
      <c r="D226" s="299"/>
      <c r="E226" s="299"/>
      <c r="F226" s="299"/>
      <c r="G226" s="299"/>
      <c r="H226" s="299"/>
      <c r="I226" s="1"/>
      <c r="J226" s="1"/>
      <c r="M226" s="103"/>
      <c r="N226" s="103"/>
      <c r="O226" s="103"/>
      <c r="P226" s="103"/>
      <c r="Q226" s="113"/>
    </row>
    <row r="227" spans="1:17" ht="12.75">
      <c r="A227" s="299"/>
      <c r="B227" s="299"/>
      <c r="C227" s="299"/>
      <c r="D227" s="299"/>
      <c r="E227" s="299"/>
      <c r="F227" s="299"/>
      <c r="G227" s="299"/>
      <c r="H227" s="299"/>
      <c r="I227" s="1"/>
      <c r="J227" s="1"/>
      <c r="M227" s="103"/>
      <c r="N227" s="103"/>
      <c r="O227" s="103"/>
      <c r="P227" s="103"/>
      <c r="Q227" s="113"/>
    </row>
    <row r="228" spans="1:17" ht="12.75">
      <c r="A228" s="299"/>
      <c r="B228" s="299"/>
      <c r="C228" s="299"/>
      <c r="D228" s="299"/>
      <c r="E228" s="299"/>
      <c r="F228" s="299"/>
      <c r="G228" s="299"/>
      <c r="H228" s="299"/>
      <c r="I228" s="1"/>
      <c r="J228" s="1"/>
      <c r="M228" s="103"/>
      <c r="N228" s="103"/>
      <c r="O228" s="103"/>
      <c r="P228" s="103"/>
      <c r="Q228" s="113"/>
    </row>
    <row r="229" spans="1:17" ht="12.75">
      <c r="A229" s="299"/>
      <c r="B229" s="299"/>
      <c r="C229" s="299"/>
      <c r="D229" s="299"/>
      <c r="E229" s="299"/>
      <c r="F229" s="299"/>
      <c r="G229" s="299"/>
      <c r="H229" s="299"/>
      <c r="I229" s="1"/>
      <c r="J229" s="1"/>
      <c r="M229" s="103"/>
      <c r="N229" s="103"/>
      <c r="O229" s="103"/>
      <c r="P229" s="103"/>
      <c r="Q229" s="113"/>
    </row>
    <row r="230" spans="1:17" ht="12.75">
      <c r="A230" s="299"/>
      <c r="B230" s="299"/>
      <c r="C230" s="299"/>
      <c r="D230" s="299"/>
      <c r="E230" s="299"/>
      <c r="F230" s="299"/>
      <c r="G230" s="299"/>
      <c r="H230" s="299"/>
      <c r="I230" s="1"/>
      <c r="J230" s="1"/>
      <c r="M230" s="103"/>
      <c r="N230" s="103"/>
      <c r="O230" s="103"/>
      <c r="P230" s="103"/>
      <c r="Q230" s="113"/>
    </row>
    <row r="231" spans="1:17" ht="12.75">
      <c r="A231" s="299"/>
      <c r="B231" s="299"/>
      <c r="C231" s="299"/>
      <c r="D231" s="299"/>
      <c r="E231" s="299"/>
      <c r="F231" s="299"/>
      <c r="G231" s="299"/>
      <c r="H231" s="299"/>
      <c r="I231" s="1"/>
      <c r="J231" s="1"/>
      <c r="M231" s="103"/>
      <c r="N231" s="103"/>
      <c r="O231" s="103"/>
      <c r="P231" s="103"/>
      <c r="Q231" s="113"/>
    </row>
    <row r="232" spans="1:17" ht="12.75">
      <c r="A232" s="299"/>
      <c r="B232" s="299"/>
      <c r="C232" s="299"/>
      <c r="D232" s="299"/>
      <c r="E232" s="299"/>
      <c r="F232" s="299"/>
      <c r="G232" s="299"/>
      <c r="H232" s="299"/>
      <c r="I232" s="1"/>
      <c r="J232" s="1"/>
      <c r="M232" s="103"/>
      <c r="N232" s="103"/>
      <c r="O232" s="103"/>
      <c r="P232" s="103"/>
      <c r="Q232" s="113"/>
    </row>
    <row r="233" spans="1:17" ht="12.75">
      <c r="A233" s="299"/>
      <c r="B233" s="299"/>
      <c r="C233" s="299"/>
      <c r="D233" s="299"/>
      <c r="E233" s="299"/>
      <c r="F233" s="299"/>
      <c r="G233" s="299"/>
      <c r="H233" s="299"/>
      <c r="I233" s="1"/>
      <c r="J233" s="1"/>
      <c r="M233" s="103"/>
      <c r="N233" s="103"/>
      <c r="O233" s="103"/>
      <c r="P233" s="103"/>
      <c r="Q233" s="113"/>
    </row>
    <row r="234" spans="1:17" ht="12.75">
      <c r="A234" s="299"/>
      <c r="B234" s="299"/>
      <c r="C234" s="299"/>
      <c r="D234" s="299"/>
      <c r="E234" s="299"/>
      <c r="F234" s="299"/>
      <c r="G234" s="299"/>
      <c r="H234" s="299"/>
      <c r="I234" s="1"/>
      <c r="J234" s="1"/>
      <c r="M234" s="103"/>
      <c r="N234" s="103"/>
      <c r="O234" s="103"/>
      <c r="P234" s="103"/>
      <c r="Q234" s="113"/>
    </row>
    <row r="235" spans="1:17" ht="12.75">
      <c r="A235" s="299"/>
      <c r="B235" s="299"/>
      <c r="C235" s="299"/>
      <c r="D235" s="299"/>
      <c r="E235" s="299"/>
      <c r="F235" s="299"/>
      <c r="G235" s="299"/>
      <c r="H235" s="299"/>
      <c r="I235" s="1"/>
      <c r="J235" s="1"/>
      <c r="M235" s="103"/>
      <c r="N235" s="103"/>
      <c r="O235" s="103"/>
      <c r="P235" s="103"/>
      <c r="Q235" s="113"/>
    </row>
    <row r="236" spans="1:17" ht="12.75">
      <c r="A236" s="299"/>
      <c r="B236" s="299"/>
      <c r="C236" s="299"/>
      <c r="D236" s="299"/>
      <c r="E236" s="299"/>
      <c r="F236" s="299"/>
      <c r="G236" s="299"/>
      <c r="H236" s="299"/>
      <c r="I236" s="1"/>
      <c r="J236" s="1"/>
      <c r="M236" s="103"/>
      <c r="N236" s="103"/>
      <c r="O236" s="103"/>
      <c r="P236" s="103"/>
      <c r="Q236" s="113"/>
    </row>
    <row r="237" spans="1:17" ht="12.75">
      <c r="A237" s="299"/>
      <c r="B237" s="299"/>
      <c r="C237" s="299"/>
      <c r="D237" s="299"/>
      <c r="E237" s="299"/>
      <c r="F237" s="299"/>
      <c r="G237" s="299"/>
      <c r="H237" s="299"/>
      <c r="I237" s="1"/>
      <c r="J237" s="1"/>
      <c r="M237" s="103"/>
      <c r="N237" s="103"/>
      <c r="O237" s="103"/>
      <c r="P237" s="103"/>
      <c r="Q237" s="113"/>
    </row>
    <row r="238" spans="1:17" ht="12.75">
      <c r="A238" s="299"/>
      <c r="B238" s="299"/>
      <c r="C238" s="299"/>
      <c r="D238" s="299"/>
      <c r="E238" s="299"/>
      <c r="F238" s="299"/>
      <c r="G238" s="299"/>
      <c r="H238" s="299"/>
      <c r="I238" s="1"/>
      <c r="J238" s="1"/>
      <c r="M238" s="103"/>
      <c r="N238" s="103"/>
      <c r="O238" s="103"/>
      <c r="P238" s="103"/>
      <c r="Q238" s="113"/>
    </row>
    <row r="239" spans="1:17" ht="12.75">
      <c r="A239" s="299"/>
      <c r="B239" s="299"/>
      <c r="C239" s="299"/>
      <c r="D239" s="299"/>
      <c r="E239" s="299"/>
      <c r="F239" s="299"/>
      <c r="G239" s="299"/>
      <c r="H239" s="299"/>
      <c r="I239" s="1"/>
      <c r="J239" s="1"/>
      <c r="M239" s="103"/>
      <c r="N239" s="103"/>
      <c r="O239" s="103"/>
      <c r="P239" s="103"/>
      <c r="Q239" s="113"/>
    </row>
    <row r="240" spans="1:17" ht="12.75">
      <c r="A240" s="299"/>
      <c r="B240" s="299"/>
      <c r="C240" s="299"/>
      <c r="D240" s="299"/>
      <c r="E240" s="299"/>
      <c r="F240" s="299"/>
      <c r="G240" s="299"/>
      <c r="H240" s="299"/>
      <c r="I240" s="1"/>
      <c r="J240" s="1"/>
      <c r="M240" s="103"/>
      <c r="N240" s="103"/>
      <c r="O240" s="103"/>
      <c r="P240" s="103"/>
      <c r="Q240" s="113"/>
    </row>
    <row r="241" spans="1:17" ht="12.75">
      <c r="A241" s="299"/>
      <c r="B241" s="299"/>
      <c r="C241" s="299"/>
      <c r="D241" s="299"/>
      <c r="E241" s="299"/>
      <c r="F241" s="299"/>
      <c r="G241" s="299"/>
      <c r="H241" s="299"/>
      <c r="I241" s="1"/>
      <c r="J241" s="1"/>
      <c r="M241" s="103"/>
      <c r="N241" s="103"/>
      <c r="O241" s="103"/>
      <c r="P241" s="103"/>
      <c r="Q241" s="113"/>
    </row>
    <row r="242" spans="1:17" ht="12.75">
      <c r="A242" s="299"/>
      <c r="B242" s="299"/>
      <c r="C242" s="299"/>
      <c r="D242" s="299"/>
      <c r="E242" s="299"/>
      <c r="F242" s="299"/>
      <c r="G242" s="299"/>
      <c r="H242" s="299"/>
      <c r="I242" s="1"/>
      <c r="J242" s="1"/>
      <c r="M242" s="103"/>
      <c r="N242" s="103"/>
      <c r="O242" s="103"/>
      <c r="P242" s="103"/>
      <c r="Q242" s="113"/>
    </row>
    <row r="243" spans="1:17" ht="12.75">
      <c r="A243" s="299"/>
      <c r="B243" s="299"/>
      <c r="C243" s="299"/>
      <c r="D243" s="299"/>
      <c r="E243" s="299"/>
      <c r="F243" s="299"/>
      <c r="G243" s="299"/>
      <c r="H243" s="299"/>
      <c r="I243" s="1"/>
      <c r="J243" s="1"/>
      <c r="M243" s="103"/>
      <c r="N243" s="103"/>
      <c r="O243" s="103"/>
      <c r="P243" s="103"/>
      <c r="Q243" s="113"/>
    </row>
    <row r="244" spans="1:17" ht="12.75">
      <c r="A244" s="299"/>
      <c r="B244" s="299"/>
      <c r="C244" s="299"/>
      <c r="D244" s="299"/>
      <c r="E244" s="299"/>
      <c r="F244" s="299"/>
      <c r="G244" s="299"/>
      <c r="H244" s="299"/>
      <c r="I244" s="1"/>
      <c r="J244" s="1"/>
      <c r="M244" s="103"/>
      <c r="N244" s="103"/>
      <c r="O244" s="103"/>
      <c r="P244" s="103"/>
      <c r="Q244" s="113"/>
    </row>
    <row r="245" spans="1:17" ht="12.75">
      <c r="A245" s="299"/>
      <c r="B245" s="299"/>
      <c r="C245" s="299"/>
      <c r="D245" s="299"/>
      <c r="E245" s="299"/>
      <c r="F245" s="299"/>
      <c r="G245" s="299"/>
      <c r="H245" s="299"/>
      <c r="I245" s="1"/>
      <c r="J245" s="1"/>
      <c r="M245" s="103"/>
      <c r="N245" s="103"/>
      <c r="O245" s="103"/>
      <c r="P245" s="103"/>
      <c r="Q245" s="113"/>
    </row>
    <row r="246" spans="1:17" ht="12.75">
      <c r="A246" s="299"/>
      <c r="B246" s="299"/>
      <c r="C246" s="299"/>
      <c r="D246" s="299"/>
      <c r="E246" s="299"/>
      <c r="F246" s="299"/>
      <c r="G246" s="299"/>
      <c r="H246" s="299"/>
      <c r="I246" s="1"/>
      <c r="J246" s="1"/>
      <c r="M246" s="103"/>
      <c r="N246" s="103"/>
      <c r="O246" s="103"/>
      <c r="P246" s="103"/>
      <c r="Q246" s="113"/>
    </row>
    <row r="247" spans="1:17" ht="12.75">
      <c r="A247" s="299"/>
      <c r="B247" s="299"/>
      <c r="C247" s="299"/>
      <c r="D247" s="299"/>
      <c r="E247" s="299"/>
      <c r="F247" s="299"/>
      <c r="G247" s="299"/>
      <c r="H247" s="299"/>
      <c r="I247" s="1"/>
      <c r="J247" s="1"/>
      <c r="M247" s="103"/>
      <c r="N247" s="103"/>
      <c r="O247" s="103"/>
      <c r="P247" s="103"/>
      <c r="Q247" s="113"/>
    </row>
    <row r="248" spans="1:16" ht="14.25">
      <c r="A248" s="299"/>
      <c r="B248" s="299"/>
      <c r="C248" s="299"/>
      <c r="D248" s="299"/>
      <c r="E248" s="299"/>
      <c r="F248" s="299"/>
      <c r="G248" s="299"/>
      <c r="H248" s="299"/>
      <c r="I248" s="1"/>
      <c r="J248" s="1"/>
      <c r="N248" s="1"/>
      <c r="O248" s="1"/>
      <c r="P248" s="1"/>
    </row>
    <row r="249" spans="1:16" ht="14.25">
      <c r="A249" s="299"/>
      <c r="B249" s="299"/>
      <c r="C249" s="299"/>
      <c r="D249" s="299"/>
      <c r="E249" s="299"/>
      <c r="F249" s="299"/>
      <c r="G249" s="299"/>
      <c r="H249" s="299"/>
      <c r="I249" s="1"/>
      <c r="J249" s="1"/>
      <c r="N249" s="1"/>
      <c r="O249" s="1"/>
      <c r="P249" s="1"/>
    </row>
    <row r="250" spans="1:16" ht="14.25">
      <c r="A250" s="299"/>
      <c r="B250" s="299"/>
      <c r="C250" s="299"/>
      <c r="D250" s="299"/>
      <c r="E250" s="299"/>
      <c r="F250" s="299"/>
      <c r="G250" s="299"/>
      <c r="H250" s="299"/>
      <c r="N250" s="1"/>
      <c r="O250" s="1"/>
      <c r="P250" s="1"/>
    </row>
    <row r="251" spans="1:16" ht="14.25">
      <c r="A251" s="299"/>
      <c r="B251" s="299"/>
      <c r="C251" s="299"/>
      <c r="D251" s="299"/>
      <c r="E251" s="299"/>
      <c r="F251" s="299"/>
      <c r="G251" s="299"/>
      <c r="H251" s="299"/>
      <c r="N251" s="1"/>
      <c r="O251" s="1"/>
      <c r="P251" s="1"/>
    </row>
    <row r="252" spans="1:16" ht="14.25">
      <c r="A252" s="299"/>
      <c r="B252" s="299"/>
      <c r="C252" s="299"/>
      <c r="D252" s="299"/>
      <c r="E252" s="299"/>
      <c r="F252" s="299"/>
      <c r="G252" s="299"/>
      <c r="H252" s="299"/>
      <c r="N252" s="1"/>
      <c r="O252" s="1"/>
      <c r="P252" s="1"/>
    </row>
    <row r="253" spans="1:16" ht="14.25">
      <c r="A253" s="299"/>
      <c r="B253" s="299"/>
      <c r="C253" s="299"/>
      <c r="D253" s="299"/>
      <c r="E253" s="299"/>
      <c r="F253" s="299"/>
      <c r="G253" s="299"/>
      <c r="H253" s="299"/>
      <c r="N253" s="1"/>
      <c r="O253" s="1"/>
      <c r="P253" s="1"/>
    </row>
    <row r="254" spans="1:16" ht="14.25">
      <c r="A254" s="299"/>
      <c r="B254" s="299"/>
      <c r="C254" s="299"/>
      <c r="D254" s="299"/>
      <c r="E254" s="299"/>
      <c r="F254" s="299"/>
      <c r="G254" s="299"/>
      <c r="H254" s="299"/>
      <c r="N254" s="1"/>
      <c r="O254" s="1"/>
      <c r="P254" s="1"/>
    </row>
    <row r="255" spans="1:16" ht="14.25">
      <c r="A255" s="299"/>
      <c r="B255" s="299"/>
      <c r="C255" s="299"/>
      <c r="D255" s="299"/>
      <c r="E255" s="299"/>
      <c r="F255" s="299"/>
      <c r="G255" s="299"/>
      <c r="H255" s="299"/>
      <c r="N255" s="1"/>
      <c r="O255" s="1"/>
      <c r="P255" s="1"/>
    </row>
    <row r="256" spans="1:16" ht="14.25">
      <c r="A256" s="299"/>
      <c r="B256" s="299"/>
      <c r="C256" s="299"/>
      <c r="D256" s="299"/>
      <c r="E256" s="299"/>
      <c r="F256" s="299"/>
      <c r="G256" s="299"/>
      <c r="H256" s="299"/>
      <c r="N256" s="1"/>
      <c r="O256" s="1"/>
      <c r="P256" s="1"/>
    </row>
    <row r="257" spans="1:16" ht="14.25">
      <c r="A257" s="299"/>
      <c r="B257" s="299"/>
      <c r="C257" s="299"/>
      <c r="D257" s="299"/>
      <c r="E257" s="299"/>
      <c r="F257" s="299"/>
      <c r="G257" s="299"/>
      <c r="H257" s="299"/>
      <c r="N257" s="1"/>
      <c r="O257" s="1"/>
      <c r="P257" s="1"/>
    </row>
    <row r="258" spans="1:16" ht="14.25">
      <c r="A258" s="299"/>
      <c r="B258" s="299"/>
      <c r="C258" s="299"/>
      <c r="D258" s="299"/>
      <c r="E258" s="299"/>
      <c r="F258" s="299"/>
      <c r="G258" s="299"/>
      <c r="H258" s="299"/>
      <c r="N258" s="1"/>
      <c r="O258" s="1"/>
      <c r="P258" s="1"/>
    </row>
    <row r="259" spans="1:16" ht="14.25">
      <c r="A259" s="299"/>
      <c r="B259" s="299"/>
      <c r="C259" s="299"/>
      <c r="D259" s="299"/>
      <c r="E259" s="299"/>
      <c r="F259" s="299"/>
      <c r="G259" s="299"/>
      <c r="H259" s="299"/>
      <c r="N259" s="1"/>
      <c r="O259" s="1"/>
      <c r="P259" s="1"/>
    </row>
    <row r="260" spans="1:16" ht="14.25">
      <c r="A260" s="299"/>
      <c r="B260" s="299"/>
      <c r="C260" s="299"/>
      <c r="D260" s="299"/>
      <c r="E260" s="299"/>
      <c r="F260" s="299"/>
      <c r="G260" s="299"/>
      <c r="H260" s="299"/>
      <c r="N260" s="1"/>
      <c r="O260" s="1"/>
      <c r="P260" s="1"/>
    </row>
    <row r="261" spans="1:16" ht="14.25">
      <c r="A261" s="299"/>
      <c r="B261" s="299"/>
      <c r="C261" s="299"/>
      <c r="D261" s="299"/>
      <c r="E261" s="299"/>
      <c r="F261" s="299"/>
      <c r="G261" s="299"/>
      <c r="H261" s="299"/>
      <c r="N261" s="1"/>
      <c r="O261" s="1"/>
      <c r="P261" s="1"/>
    </row>
    <row r="262" spans="1:16" ht="14.25">
      <c r="A262" s="299"/>
      <c r="B262" s="299"/>
      <c r="C262" s="299"/>
      <c r="D262" s="299"/>
      <c r="E262" s="299"/>
      <c r="F262" s="299"/>
      <c r="G262" s="299"/>
      <c r="H262" s="299"/>
      <c r="N262" s="1"/>
      <c r="O262" s="1"/>
      <c r="P262" s="1"/>
    </row>
    <row r="263" spans="1:16" ht="14.25">
      <c r="A263" s="299"/>
      <c r="B263" s="299"/>
      <c r="C263" s="299"/>
      <c r="D263" s="299"/>
      <c r="E263" s="299"/>
      <c r="F263" s="299"/>
      <c r="G263" s="299"/>
      <c r="H263" s="299"/>
      <c r="N263" s="1"/>
      <c r="O263" s="1"/>
      <c r="P263" s="1"/>
    </row>
    <row r="264" spans="1:16" ht="14.25">
      <c r="A264" s="299"/>
      <c r="B264" s="299"/>
      <c r="C264" s="299"/>
      <c r="D264" s="299"/>
      <c r="E264" s="299"/>
      <c r="F264" s="299"/>
      <c r="G264" s="299"/>
      <c r="H264" s="299"/>
      <c r="N264" s="1"/>
      <c r="O264" s="1"/>
      <c r="P264" s="1"/>
    </row>
    <row r="265" spans="1:16" ht="14.25">
      <c r="A265" s="299"/>
      <c r="B265" s="299"/>
      <c r="C265" s="299"/>
      <c r="D265" s="299"/>
      <c r="E265" s="299"/>
      <c r="F265" s="299"/>
      <c r="G265" s="299"/>
      <c r="H265" s="299"/>
      <c r="N265" s="1"/>
      <c r="O265" s="1"/>
      <c r="P265" s="1"/>
    </row>
    <row r="266" spans="1:16" ht="14.25">
      <c r="A266" s="299"/>
      <c r="B266" s="299"/>
      <c r="C266" s="299"/>
      <c r="D266" s="299"/>
      <c r="E266" s="299"/>
      <c r="F266" s="299"/>
      <c r="G266" s="299"/>
      <c r="H266" s="299"/>
      <c r="N266" s="1"/>
      <c r="O266" s="1"/>
      <c r="P266" s="1"/>
    </row>
    <row r="267" spans="1:16" ht="14.25">
      <c r="A267" s="299"/>
      <c r="B267" s="299"/>
      <c r="C267" s="299"/>
      <c r="D267" s="299"/>
      <c r="E267" s="299"/>
      <c r="F267" s="299"/>
      <c r="G267" s="299"/>
      <c r="H267" s="299"/>
      <c r="N267" s="1"/>
      <c r="O267" s="1"/>
      <c r="P267" s="1"/>
    </row>
    <row r="268" spans="1:16" ht="14.25">
      <c r="A268" s="299"/>
      <c r="B268" s="299"/>
      <c r="C268" s="299"/>
      <c r="D268" s="299"/>
      <c r="E268" s="299"/>
      <c r="F268" s="299"/>
      <c r="G268" s="299"/>
      <c r="H268" s="299"/>
      <c r="N268" s="1"/>
      <c r="O268" s="1"/>
      <c r="P268" s="1"/>
    </row>
    <row r="269" spans="1:16" ht="14.25">
      <c r="A269" s="299"/>
      <c r="B269" s="299"/>
      <c r="C269" s="299"/>
      <c r="D269" s="299"/>
      <c r="E269" s="299"/>
      <c r="F269" s="299"/>
      <c r="G269" s="299"/>
      <c r="H269" s="299"/>
      <c r="N269" s="1"/>
      <c r="O269" s="1"/>
      <c r="P269" s="1"/>
    </row>
    <row r="270" spans="1:16" ht="14.25">
      <c r="A270" s="299"/>
      <c r="B270" s="299"/>
      <c r="C270" s="299"/>
      <c r="D270" s="299"/>
      <c r="E270" s="299"/>
      <c r="F270" s="299"/>
      <c r="G270" s="299"/>
      <c r="H270" s="299"/>
      <c r="N270" s="1"/>
      <c r="O270" s="1"/>
      <c r="P270" s="1"/>
    </row>
    <row r="271" spans="1:16" ht="14.25">
      <c r="A271" s="299"/>
      <c r="B271" s="299"/>
      <c r="C271" s="299"/>
      <c r="D271" s="299"/>
      <c r="E271" s="299"/>
      <c r="F271" s="299"/>
      <c r="G271" s="299"/>
      <c r="H271" s="299"/>
      <c r="N271" s="1"/>
      <c r="O271" s="1"/>
      <c r="P271" s="1"/>
    </row>
    <row r="272" spans="1:16" ht="14.25">
      <c r="A272" s="299"/>
      <c r="B272" s="299"/>
      <c r="C272" s="299"/>
      <c r="D272" s="299"/>
      <c r="E272" s="299"/>
      <c r="F272" s="299"/>
      <c r="G272" s="299"/>
      <c r="H272" s="299"/>
      <c r="N272" s="1"/>
      <c r="O272" s="1"/>
      <c r="P272" s="1"/>
    </row>
    <row r="273" spans="1:16" ht="14.25">
      <c r="A273" s="299"/>
      <c r="B273" s="299"/>
      <c r="C273" s="299"/>
      <c r="D273" s="299"/>
      <c r="E273" s="299"/>
      <c r="F273" s="299"/>
      <c r="G273" s="299"/>
      <c r="H273" s="299"/>
      <c r="N273" s="1"/>
      <c r="O273" s="1"/>
      <c r="P273" s="1"/>
    </row>
    <row r="274" spans="1:16" ht="14.25">
      <c r="A274" s="299"/>
      <c r="B274" s="299"/>
      <c r="C274" s="299"/>
      <c r="D274" s="299"/>
      <c r="E274" s="299"/>
      <c r="F274" s="299"/>
      <c r="G274" s="299"/>
      <c r="H274" s="299"/>
      <c r="N274" s="1"/>
      <c r="O274" s="1"/>
      <c r="P274" s="1"/>
    </row>
    <row r="275" spans="1:16" ht="14.25">
      <c r="A275" s="299"/>
      <c r="B275" s="299"/>
      <c r="C275" s="299"/>
      <c r="D275" s="299"/>
      <c r="E275" s="299"/>
      <c r="F275" s="299"/>
      <c r="G275" s="299"/>
      <c r="H275" s="299"/>
      <c r="N275" s="1"/>
      <c r="O275" s="1"/>
      <c r="P275" s="1"/>
    </row>
    <row r="276" spans="1:16" ht="14.25">
      <c r="A276" s="299"/>
      <c r="B276" s="299"/>
      <c r="C276" s="299"/>
      <c r="D276" s="299"/>
      <c r="E276" s="299"/>
      <c r="F276" s="299"/>
      <c r="G276" s="299"/>
      <c r="H276" s="299"/>
      <c r="N276" s="1"/>
      <c r="O276" s="1"/>
      <c r="P276" s="1"/>
    </row>
    <row r="277" spans="1:16" ht="14.25">
      <c r="A277" s="299"/>
      <c r="B277" s="299"/>
      <c r="C277" s="299"/>
      <c r="D277" s="299"/>
      <c r="E277" s="299"/>
      <c r="F277" s="299"/>
      <c r="G277" s="299"/>
      <c r="H277" s="299"/>
      <c r="N277" s="1"/>
      <c r="O277" s="1"/>
      <c r="P277" s="1"/>
    </row>
    <row r="278" spans="1:16" ht="14.25">
      <c r="A278" s="299"/>
      <c r="B278" s="299"/>
      <c r="C278" s="299"/>
      <c r="D278" s="299"/>
      <c r="E278" s="299"/>
      <c r="F278" s="299"/>
      <c r="G278" s="299"/>
      <c r="H278" s="299"/>
      <c r="N278" s="1"/>
      <c r="O278" s="1"/>
      <c r="P278" s="1"/>
    </row>
    <row r="279" spans="1:16" ht="14.25">
      <c r="A279" s="299"/>
      <c r="B279" s="299"/>
      <c r="C279" s="299"/>
      <c r="D279" s="299"/>
      <c r="E279" s="299"/>
      <c r="F279" s="299"/>
      <c r="G279" s="299"/>
      <c r="H279" s="299"/>
      <c r="N279" s="1"/>
      <c r="O279" s="1"/>
      <c r="P279" s="1"/>
    </row>
    <row r="280" spans="1:16" ht="14.25">
      <c r="A280" s="299"/>
      <c r="B280" s="299"/>
      <c r="C280" s="299"/>
      <c r="D280" s="299"/>
      <c r="E280" s="299"/>
      <c r="F280" s="299"/>
      <c r="G280" s="299"/>
      <c r="H280" s="299"/>
      <c r="N280" s="1"/>
      <c r="O280" s="1"/>
      <c r="P280" s="1"/>
    </row>
    <row r="281" spans="1:16" ht="14.25">
      <c r="A281" s="299"/>
      <c r="B281" s="299"/>
      <c r="C281" s="299"/>
      <c r="D281" s="299"/>
      <c r="E281" s="299"/>
      <c r="F281" s="299"/>
      <c r="G281" s="299"/>
      <c r="H281" s="299"/>
      <c r="N281" s="1"/>
      <c r="O281" s="1"/>
      <c r="P281" s="1"/>
    </row>
    <row r="282" spans="1:16" ht="14.25">
      <c r="A282" s="299"/>
      <c r="B282" s="299"/>
      <c r="C282" s="299"/>
      <c r="D282" s="299"/>
      <c r="E282" s="299"/>
      <c r="F282" s="299"/>
      <c r="G282" s="299"/>
      <c r="H282" s="299"/>
      <c r="N282" s="1"/>
      <c r="O282" s="1"/>
      <c r="P282" s="1"/>
    </row>
    <row r="283" spans="1:16" ht="14.25">
      <c r="A283" s="299"/>
      <c r="B283" s="299"/>
      <c r="C283" s="299"/>
      <c r="D283" s="299"/>
      <c r="E283" s="299"/>
      <c r="F283" s="299"/>
      <c r="G283" s="299"/>
      <c r="H283" s="299"/>
      <c r="N283" s="1"/>
      <c r="O283" s="1"/>
      <c r="P283" s="1"/>
    </row>
    <row r="284" spans="1:16" ht="14.25">
      <c r="A284" s="299"/>
      <c r="B284" s="299"/>
      <c r="C284" s="299"/>
      <c r="D284" s="299"/>
      <c r="E284" s="299"/>
      <c r="F284" s="299"/>
      <c r="G284" s="299"/>
      <c r="H284" s="299"/>
      <c r="N284" s="1"/>
      <c r="O284" s="1"/>
      <c r="P284" s="1"/>
    </row>
    <row r="285" spans="1:16" ht="14.25">
      <c r="A285" s="299"/>
      <c r="B285" s="299"/>
      <c r="C285" s="299"/>
      <c r="D285" s="299"/>
      <c r="E285" s="299"/>
      <c r="F285" s="299"/>
      <c r="G285" s="299"/>
      <c r="H285" s="299"/>
      <c r="N285" s="1"/>
      <c r="O285" s="1"/>
      <c r="P285" s="1"/>
    </row>
    <row r="286" spans="1:16" ht="14.25">
      <c r="A286" s="299"/>
      <c r="B286" s="299"/>
      <c r="C286" s="299"/>
      <c r="D286" s="299"/>
      <c r="E286" s="299"/>
      <c r="F286" s="299"/>
      <c r="G286" s="299"/>
      <c r="H286" s="299"/>
      <c r="N286" s="1"/>
      <c r="O286" s="1"/>
      <c r="P286" s="1"/>
    </row>
    <row r="287" spans="1:16" ht="14.25">
      <c r="A287" s="299"/>
      <c r="B287" s="299"/>
      <c r="C287" s="299"/>
      <c r="D287" s="299"/>
      <c r="E287" s="299"/>
      <c r="F287" s="299"/>
      <c r="G287" s="299"/>
      <c r="H287" s="299"/>
      <c r="N287" s="1"/>
      <c r="O287" s="1"/>
      <c r="P287" s="1"/>
    </row>
    <row r="288" spans="1:16" ht="14.25">
      <c r="A288" s="299"/>
      <c r="B288" s="299"/>
      <c r="C288" s="299"/>
      <c r="D288" s="299"/>
      <c r="E288" s="299"/>
      <c r="F288" s="299"/>
      <c r="G288" s="299"/>
      <c r="H288" s="299"/>
      <c r="N288" s="1"/>
      <c r="O288" s="1"/>
      <c r="P288" s="1"/>
    </row>
    <row r="289" spans="1:16" ht="14.25">
      <c r="A289" s="299"/>
      <c r="B289" s="299"/>
      <c r="C289" s="299"/>
      <c r="D289" s="299"/>
      <c r="E289" s="299"/>
      <c r="F289" s="299"/>
      <c r="G289" s="299"/>
      <c r="H289" s="299"/>
      <c r="N289" s="1"/>
      <c r="O289" s="1"/>
      <c r="P289" s="1"/>
    </row>
    <row r="290" spans="1:16" ht="14.25">
      <c r="A290" s="299"/>
      <c r="B290" s="299"/>
      <c r="C290" s="299"/>
      <c r="D290" s="299"/>
      <c r="E290" s="299"/>
      <c r="F290" s="299"/>
      <c r="G290" s="299"/>
      <c r="H290" s="299"/>
      <c r="N290" s="1"/>
      <c r="O290" s="1"/>
      <c r="P290" s="1"/>
    </row>
    <row r="291" spans="1:16" ht="14.25">
      <c r="A291" s="299"/>
      <c r="B291" s="299"/>
      <c r="C291" s="299"/>
      <c r="D291" s="299"/>
      <c r="E291" s="299"/>
      <c r="F291" s="299"/>
      <c r="G291" s="299"/>
      <c r="H291" s="299"/>
      <c r="N291" s="1"/>
      <c r="O291" s="1"/>
      <c r="P291" s="1"/>
    </row>
    <row r="292" spans="1:16" ht="14.25">
      <c r="A292" s="299"/>
      <c r="B292" s="299"/>
      <c r="C292" s="299"/>
      <c r="D292" s="299"/>
      <c r="E292" s="299"/>
      <c r="F292" s="299"/>
      <c r="G292" s="299"/>
      <c r="H292" s="299"/>
      <c r="N292" s="1"/>
      <c r="O292" s="1"/>
      <c r="P292" s="1"/>
    </row>
    <row r="293" spans="1:16" ht="14.25">
      <c r="A293" s="299"/>
      <c r="B293" s="299"/>
      <c r="C293" s="299"/>
      <c r="D293" s="299"/>
      <c r="E293" s="299"/>
      <c r="F293" s="299"/>
      <c r="G293" s="299"/>
      <c r="H293" s="299"/>
      <c r="N293" s="1"/>
      <c r="O293" s="1"/>
      <c r="P293" s="1"/>
    </row>
    <row r="294" spans="1:16" ht="14.25">
      <c r="A294" s="299"/>
      <c r="B294" s="299"/>
      <c r="C294" s="299"/>
      <c r="D294" s="299"/>
      <c r="E294" s="299"/>
      <c r="F294" s="299"/>
      <c r="G294" s="299"/>
      <c r="H294" s="299"/>
      <c r="N294" s="1"/>
      <c r="O294" s="1"/>
      <c r="P294" s="1"/>
    </row>
    <row r="295" spans="1:16" ht="14.25">
      <c r="A295" s="299"/>
      <c r="B295" s="299"/>
      <c r="C295" s="299"/>
      <c r="D295" s="299"/>
      <c r="E295" s="299"/>
      <c r="F295" s="299"/>
      <c r="G295" s="299"/>
      <c r="H295" s="299"/>
      <c r="N295" s="1"/>
      <c r="O295" s="1"/>
      <c r="P295" s="1"/>
    </row>
    <row r="296" spans="1:16" ht="14.25">
      <c r="A296" s="299"/>
      <c r="B296" s="299"/>
      <c r="C296" s="299"/>
      <c r="D296" s="299"/>
      <c r="E296" s="299"/>
      <c r="F296" s="299"/>
      <c r="G296" s="299"/>
      <c r="H296" s="299"/>
      <c r="N296" s="1"/>
      <c r="O296" s="1"/>
      <c r="P296" s="1"/>
    </row>
    <row r="297" spans="1:16" ht="14.25">
      <c r="A297" s="299"/>
      <c r="B297" s="299"/>
      <c r="C297" s="299"/>
      <c r="D297" s="299"/>
      <c r="E297" s="299"/>
      <c r="F297" s="299"/>
      <c r="G297" s="299"/>
      <c r="H297" s="299"/>
      <c r="N297" s="1"/>
      <c r="O297" s="1"/>
      <c r="P297" s="1"/>
    </row>
    <row r="298" spans="1:16" ht="14.25">
      <c r="A298" s="299"/>
      <c r="B298" s="299"/>
      <c r="C298" s="299"/>
      <c r="D298" s="299"/>
      <c r="E298" s="299"/>
      <c r="F298" s="299"/>
      <c r="G298" s="299"/>
      <c r="H298" s="299"/>
      <c r="N298" s="1"/>
      <c r="O298" s="1"/>
      <c r="P298" s="1"/>
    </row>
    <row r="299" spans="1:16" ht="14.25">
      <c r="A299" s="299"/>
      <c r="B299" s="299"/>
      <c r="C299" s="299"/>
      <c r="D299" s="299"/>
      <c r="E299" s="299"/>
      <c r="F299" s="299"/>
      <c r="G299" s="299"/>
      <c r="H299" s="299"/>
      <c r="N299" s="1"/>
      <c r="O299" s="1"/>
      <c r="P299" s="1"/>
    </row>
    <row r="300" spans="1:16" ht="14.25">
      <c r="A300" s="299"/>
      <c r="B300" s="299"/>
      <c r="C300" s="299"/>
      <c r="D300" s="299"/>
      <c r="E300" s="299"/>
      <c r="F300" s="299"/>
      <c r="G300" s="299"/>
      <c r="H300" s="299"/>
      <c r="N300" s="1"/>
      <c r="O300" s="1"/>
      <c r="P300" s="1"/>
    </row>
    <row r="301" spans="1:16" ht="14.25">
      <c r="A301" s="299"/>
      <c r="B301" s="299"/>
      <c r="C301" s="299"/>
      <c r="D301" s="299"/>
      <c r="E301" s="299"/>
      <c r="F301" s="299"/>
      <c r="G301" s="299"/>
      <c r="H301" s="299"/>
      <c r="N301" s="1"/>
      <c r="O301" s="1"/>
      <c r="P301" s="1"/>
    </row>
    <row r="302" spans="1:16" ht="14.25">
      <c r="A302" s="299"/>
      <c r="B302" s="299"/>
      <c r="C302" s="299"/>
      <c r="D302" s="299"/>
      <c r="E302" s="299"/>
      <c r="F302" s="299"/>
      <c r="G302" s="299"/>
      <c r="H302" s="299"/>
      <c r="N302" s="1"/>
      <c r="O302" s="1"/>
      <c r="P302" s="1"/>
    </row>
    <row r="303" spans="1:16" ht="14.25">
      <c r="A303" s="299"/>
      <c r="B303" s="299"/>
      <c r="C303" s="299"/>
      <c r="D303" s="299"/>
      <c r="E303" s="299"/>
      <c r="F303" s="299"/>
      <c r="G303" s="299"/>
      <c r="H303" s="299"/>
      <c r="N303" s="1"/>
      <c r="O303" s="1"/>
      <c r="P303" s="1"/>
    </row>
    <row r="304" spans="1:16" ht="14.25">
      <c r="A304" s="299"/>
      <c r="B304" s="299"/>
      <c r="C304" s="299"/>
      <c r="D304" s="299"/>
      <c r="E304" s="299"/>
      <c r="F304" s="299"/>
      <c r="G304" s="299"/>
      <c r="H304" s="299"/>
      <c r="N304" s="1"/>
      <c r="O304" s="1"/>
      <c r="P304" s="1"/>
    </row>
    <row r="305" spans="1:16" ht="14.25">
      <c r="A305" s="299"/>
      <c r="B305" s="299"/>
      <c r="C305" s="299"/>
      <c r="D305" s="299"/>
      <c r="E305" s="299"/>
      <c r="F305" s="299"/>
      <c r="G305" s="299"/>
      <c r="H305" s="299"/>
      <c r="N305" s="1"/>
      <c r="O305" s="1"/>
      <c r="P305" s="1"/>
    </row>
    <row r="306" spans="1:16" ht="14.25">
      <c r="A306" s="299"/>
      <c r="B306" s="299"/>
      <c r="C306" s="299"/>
      <c r="D306" s="299"/>
      <c r="E306" s="299"/>
      <c r="F306" s="299"/>
      <c r="G306" s="299"/>
      <c r="H306" s="299"/>
      <c r="N306" s="1"/>
      <c r="O306" s="1"/>
      <c r="P306" s="1"/>
    </row>
    <row r="307" spans="1:16" ht="14.25">
      <c r="A307" s="299"/>
      <c r="B307" s="299"/>
      <c r="C307" s="299"/>
      <c r="D307" s="299"/>
      <c r="E307" s="299"/>
      <c r="F307" s="299"/>
      <c r="G307" s="299"/>
      <c r="H307" s="299"/>
      <c r="N307" s="1"/>
      <c r="O307" s="1"/>
      <c r="P307" s="1"/>
    </row>
    <row r="308" spans="1:16" ht="14.25">
      <c r="A308" s="299"/>
      <c r="B308" s="299"/>
      <c r="C308" s="299"/>
      <c r="D308" s="299"/>
      <c r="E308" s="299"/>
      <c r="F308" s="299"/>
      <c r="G308" s="299"/>
      <c r="H308" s="299"/>
      <c r="N308" s="1"/>
      <c r="O308" s="1"/>
      <c r="P308" s="1"/>
    </row>
    <row r="309" spans="1:16" ht="14.25">
      <c r="A309" s="299"/>
      <c r="B309" s="299"/>
      <c r="C309" s="299"/>
      <c r="D309" s="299"/>
      <c r="E309" s="299"/>
      <c r="F309" s="299"/>
      <c r="G309" s="299"/>
      <c r="H309" s="299"/>
      <c r="N309" s="1"/>
      <c r="O309" s="1"/>
      <c r="P309" s="1"/>
    </row>
    <row r="310" spans="1:16" ht="14.25">
      <c r="A310" s="299"/>
      <c r="B310" s="299"/>
      <c r="C310" s="299"/>
      <c r="D310" s="299"/>
      <c r="E310" s="299"/>
      <c r="F310" s="299"/>
      <c r="G310" s="299"/>
      <c r="H310" s="299"/>
      <c r="N310" s="1"/>
      <c r="O310" s="1"/>
      <c r="P310" s="1"/>
    </row>
    <row r="311" spans="1:16" ht="14.25">
      <c r="A311" s="299"/>
      <c r="B311" s="299"/>
      <c r="C311" s="299"/>
      <c r="D311" s="299"/>
      <c r="E311" s="299"/>
      <c r="F311" s="299"/>
      <c r="G311" s="299"/>
      <c r="H311" s="299"/>
      <c r="N311" s="1"/>
      <c r="O311" s="1"/>
      <c r="P311" s="1"/>
    </row>
    <row r="312" spans="1:16" ht="14.25">
      <c r="A312" s="299"/>
      <c r="B312" s="299"/>
      <c r="C312" s="299"/>
      <c r="D312" s="299"/>
      <c r="E312" s="299"/>
      <c r="F312" s="299"/>
      <c r="G312" s="299"/>
      <c r="H312" s="299"/>
      <c r="N312" s="1"/>
      <c r="O312" s="1"/>
      <c r="P312" s="1"/>
    </row>
    <row r="313" spans="1:16" ht="14.25">
      <c r="A313" s="299"/>
      <c r="B313" s="299"/>
      <c r="C313" s="299"/>
      <c r="D313" s="299"/>
      <c r="E313" s="299"/>
      <c r="F313" s="299"/>
      <c r="G313" s="299"/>
      <c r="H313" s="299"/>
      <c r="N313" s="1"/>
      <c r="O313" s="1"/>
      <c r="P313" s="1"/>
    </row>
    <row r="314" spans="1:16" ht="14.25">
      <c r="A314" s="299"/>
      <c r="B314" s="299"/>
      <c r="C314" s="299"/>
      <c r="D314" s="299"/>
      <c r="E314" s="299"/>
      <c r="F314" s="299"/>
      <c r="G314" s="299"/>
      <c r="H314" s="299"/>
      <c r="N314" s="1"/>
      <c r="O314" s="1"/>
      <c r="P314" s="1"/>
    </row>
    <row r="315" spans="1:16" ht="14.25">
      <c r="A315" s="299"/>
      <c r="B315" s="299"/>
      <c r="C315" s="299"/>
      <c r="D315" s="299"/>
      <c r="E315" s="299"/>
      <c r="F315" s="299"/>
      <c r="G315" s="299"/>
      <c r="H315" s="299"/>
      <c r="N315" s="1"/>
      <c r="O315" s="1"/>
      <c r="P315" s="1"/>
    </row>
    <row r="316" spans="14:16" ht="14.25">
      <c r="N316" s="1"/>
      <c r="O316" s="1"/>
      <c r="P316" s="1"/>
    </row>
    <row r="317" spans="14:16" ht="14.25">
      <c r="N317" s="1"/>
      <c r="O317" s="1"/>
      <c r="P317" s="1"/>
    </row>
    <row r="318" spans="14:16" ht="14.25">
      <c r="N318" s="1"/>
      <c r="O318" s="1"/>
      <c r="P318" s="1"/>
    </row>
    <row r="319" spans="14:16" ht="14.25">
      <c r="N319" s="1"/>
      <c r="O319" s="1"/>
      <c r="P319" s="1"/>
    </row>
    <row r="320" spans="14:16" ht="14.25">
      <c r="N320" s="1"/>
      <c r="O320" s="1"/>
      <c r="P320" s="1"/>
    </row>
    <row r="321" spans="14:16" ht="14.25">
      <c r="N321" s="1"/>
      <c r="O321" s="1"/>
      <c r="P321" s="1"/>
    </row>
    <row r="322" spans="14:16" ht="14.25">
      <c r="N322" s="1"/>
      <c r="O322" s="1"/>
      <c r="P322" s="1"/>
    </row>
    <row r="323" spans="14:16" ht="14.25">
      <c r="N323" s="1"/>
      <c r="O323" s="1"/>
      <c r="P323" s="1"/>
    </row>
    <row r="324" spans="14:16" ht="14.25">
      <c r="N324" s="1"/>
      <c r="O324" s="1"/>
      <c r="P324" s="1"/>
    </row>
    <row r="325" spans="14:16" ht="14.25">
      <c r="N325" s="1"/>
      <c r="O325" s="1"/>
      <c r="P325" s="1"/>
    </row>
    <row r="326" spans="14:16" ht="14.25">
      <c r="N326" s="1"/>
      <c r="O326" s="1"/>
      <c r="P326" s="1"/>
    </row>
    <row r="327" spans="14:16" ht="14.25">
      <c r="N327" s="1"/>
      <c r="O327" s="1"/>
      <c r="P327" s="1"/>
    </row>
    <row r="328" spans="14:16" ht="14.25">
      <c r="N328" s="1"/>
      <c r="O328" s="1"/>
      <c r="P328" s="1"/>
    </row>
    <row r="329" spans="14:16" ht="14.25">
      <c r="N329" s="1"/>
      <c r="O329" s="1"/>
      <c r="P329" s="1"/>
    </row>
    <row r="330" spans="14:16" ht="14.25">
      <c r="N330" s="1"/>
      <c r="O330" s="1"/>
      <c r="P330" s="1"/>
    </row>
    <row r="331" spans="14:16" ht="14.25">
      <c r="N331" s="1"/>
      <c r="O331" s="1"/>
      <c r="P331" s="1"/>
    </row>
    <row r="332" spans="14:16" ht="14.25">
      <c r="N332" s="1"/>
      <c r="O332" s="1"/>
      <c r="P332" s="1"/>
    </row>
    <row r="333" spans="14:16" ht="14.25">
      <c r="N333" s="1"/>
      <c r="O333" s="1"/>
      <c r="P333" s="1"/>
    </row>
    <row r="334" spans="14:16" ht="14.25">
      <c r="N334" s="1"/>
      <c r="O334" s="1"/>
      <c r="P334" s="1"/>
    </row>
    <row r="335" spans="14:16" ht="14.25">
      <c r="N335" s="1"/>
      <c r="O335" s="1"/>
      <c r="P335" s="1"/>
    </row>
    <row r="336" spans="14:16" ht="14.25">
      <c r="N336" s="1"/>
      <c r="O336" s="1"/>
      <c r="P336" s="1"/>
    </row>
    <row r="337" spans="14:16" ht="14.25">
      <c r="N337" s="1"/>
      <c r="O337" s="1"/>
      <c r="P337" s="1"/>
    </row>
    <row r="338" spans="14:16" ht="14.25">
      <c r="N338" s="1"/>
      <c r="O338" s="1"/>
      <c r="P338" s="1"/>
    </row>
    <row r="339" spans="14:16" ht="14.25">
      <c r="N339" s="1"/>
      <c r="O339" s="1"/>
      <c r="P339" s="1"/>
    </row>
    <row r="340" spans="14:16" ht="14.25">
      <c r="N340" s="1"/>
      <c r="O340" s="1"/>
      <c r="P340" s="1"/>
    </row>
    <row r="341" spans="14:16" ht="14.25">
      <c r="N341" s="1"/>
      <c r="O341" s="1"/>
      <c r="P341" s="1"/>
    </row>
    <row r="342" spans="14:16" ht="14.25">
      <c r="N342" s="1"/>
      <c r="O342" s="1"/>
      <c r="P342" s="1"/>
    </row>
    <row r="343" spans="14:16" ht="14.25">
      <c r="N343" s="1"/>
      <c r="O343" s="1"/>
      <c r="P343" s="1"/>
    </row>
    <row r="344" spans="14:16" ht="14.25">
      <c r="N344" s="1"/>
      <c r="O344" s="1"/>
      <c r="P344" s="1"/>
    </row>
    <row r="345" spans="14:16" ht="14.25">
      <c r="N345" s="1"/>
      <c r="O345" s="1"/>
      <c r="P345" s="1"/>
    </row>
    <row r="346" spans="14:16" ht="14.25">
      <c r="N346" s="1"/>
      <c r="O346" s="1"/>
      <c r="P346" s="1"/>
    </row>
    <row r="347" spans="14:16" ht="14.25">
      <c r="N347" s="1"/>
      <c r="O347" s="1"/>
      <c r="P347" s="1"/>
    </row>
    <row r="348" spans="14:16" ht="14.25">
      <c r="N348" s="1"/>
      <c r="O348" s="1"/>
      <c r="P348" s="1"/>
    </row>
    <row r="349" spans="14:16" ht="14.25">
      <c r="N349" s="1"/>
      <c r="O349" s="1"/>
      <c r="P349" s="1"/>
    </row>
    <row r="350" spans="14:16" ht="14.25">
      <c r="N350" s="1"/>
      <c r="O350" s="1"/>
      <c r="P350" s="1"/>
    </row>
    <row r="351" spans="14:16" ht="14.25">
      <c r="N351" s="1"/>
      <c r="O351" s="1"/>
      <c r="P351" s="1"/>
    </row>
    <row r="352" spans="14:16" ht="14.25">
      <c r="N352" s="1"/>
      <c r="O352" s="1"/>
      <c r="P352" s="1"/>
    </row>
    <row r="353" spans="14:16" ht="14.25">
      <c r="N353" s="1"/>
      <c r="O353" s="1"/>
      <c r="P353" s="1"/>
    </row>
    <row r="354" spans="14:16" ht="14.25">
      <c r="N354" s="1"/>
      <c r="O354" s="1"/>
      <c r="P354" s="1"/>
    </row>
    <row r="355" spans="14:16" ht="14.25">
      <c r="N355" s="1"/>
      <c r="O355" s="1"/>
      <c r="P355" s="1"/>
    </row>
    <row r="356" spans="14:16" ht="14.25">
      <c r="N356" s="1"/>
      <c r="O356" s="1"/>
      <c r="P356" s="1"/>
    </row>
    <row r="357" spans="14:16" ht="14.25">
      <c r="N357" s="1"/>
      <c r="O357" s="1"/>
      <c r="P357" s="1"/>
    </row>
    <row r="358" spans="14:16" ht="14.25">
      <c r="N358" s="1"/>
      <c r="O358" s="1"/>
      <c r="P358" s="1"/>
    </row>
    <row r="359" spans="14:16" ht="14.25">
      <c r="N359" s="1"/>
      <c r="O359" s="1"/>
      <c r="P359" s="1"/>
    </row>
    <row r="360" spans="14:16" ht="14.25">
      <c r="N360" s="1"/>
      <c r="O360" s="1"/>
      <c r="P360" s="1"/>
    </row>
    <row r="361" spans="14:16" ht="14.25">
      <c r="N361" s="1"/>
      <c r="O361" s="1"/>
      <c r="P361" s="1"/>
    </row>
    <row r="362" spans="14:16" ht="14.25">
      <c r="N362" s="1"/>
      <c r="O362" s="1"/>
      <c r="P362" s="1"/>
    </row>
    <row r="363" spans="14:16" ht="14.25">
      <c r="N363" s="1"/>
      <c r="O363" s="1"/>
      <c r="P363" s="1"/>
    </row>
    <row r="364" spans="14:16" ht="14.25">
      <c r="N364" s="1"/>
      <c r="O364" s="1"/>
      <c r="P364" s="1"/>
    </row>
    <row r="365" spans="14:16" ht="14.25">
      <c r="N365" s="1"/>
      <c r="O365" s="1"/>
      <c r="P365" s="1"/>
    </row>
    <row r="366" spans="14:16" ht="14.25">
      <c r="N366" s="1"/>
      <c r="O366" s="1"/>
      <c r="P366" s="1"/>
    </row>
    <row r="367" spans="14:16" ht="14.25">
      <c r="N367" s="1"/>
      <c r="O367" s="1"/>
      <c r="P367" s="1"/>
    </row>
    <row r="368" spans="14:16" ht="14.25">
      <c r="N368" s="1"/>
      <c r="O368" s="1"/>
      <c r="P368" s="1"/>
    </row>
    <row r="369" spans="14:16" ht="14.25">
      <c r="N369" s="1"/>
      <c r="O369" s="1"/>
      <c r="P369" s="1"/>
    </row>
    <row r="370" spans="14:16" ht="14.25">
      <c r="N370" s="1"/>
      <c r="O370" s="1"/>
      <c r="P370" s="1"/>
    </row>
    <row r="371" spans="14:16" ht="14.25">
      <c r="N371" s="1"/>
      <c r="O371" s="1"/>
      <c r="P371" s="1"/>
    </row>
    <row r="372" spans="14:16" ht="14.25">
      <c r="N372" s="1"/>
      <c r="O372" s="1"/>
      <c r="P372" s="1"/>
    </row>
    <row r="373" spans="14:16" ht="14.25">
      <c r="N373" s="1"/>
      <c r="O373" s="1"/>
      <c r="P373" s="1"/>
    </row>
    <row r="374" spans="14:16" ht="14.25">
      <c r="N374" s="1"/>
      <c r="O374" s="1"/>
      <c r="P374" s="1"/>
    </row>
    <row r="375" spans="14:16" ht="14.25">
      <c r="N375" s="1"/>
      <c r="O375" s="1"/>
      <c r="P375" s="1"/>
    </row>
    <row r="376" spans="14:16" ht="14.25">
      <c r="N376" s="1"/>
      <c r="O376" s="1"/>
      <c r="P376" s="1"/>
    </row>
    <row r="377" spans="14:16" ht="14.25">
      <c r="N377" s="1"/>
      <c r="O377" s="1"/>
      <c r="P377" s="1"/>
    </row>
    <row r="378" spans="14:16" ht="14.25">
      <c r="N378" s="1"/>
      <c r="O378" s="1"/>
      <c r="P378" s="1"/>
    </row>
    <row r="379" spans="14:16" ht="14.25">
      <c r="N379" s="1"/>
      <c r="O379" s="1"/>
      <c r="P379" s="1"/>
    </row>
    <row r="380" spans="14:16" ht="14.25">
      <c r="N380" s="1"/>
      <c r="O380" s="1"/>
      <c r="P380" s="1"/>
    </row>
    <row r="381" spans="14:16" ht="14.25">
      <c r="N381" s="1"/>
      <c r="O381" s="1"/>
      <c r="P381" s="1"/>
    </row>
    <row r="382" spans="14:16" ht="14.25">
      <c r="N382" s="1"/>
      <c r="O382" s="1"/>
      <c r="P382" s="1"/>
    </row>
    <row r="383" spans="14:16" ht="14.25">
      <c r="N383" s="1"/>
      <c r="O383" s="1"/>
      <c r="P383" s="1"/>
    </row>
    <row r="384" spans="14:16" ht="14.25">
      <c r="N384" s="1"/>
      <c r="O384" s="1"/>
      <c r="P384" s="1"/>
    </row>
    <row r="385" spans="14:16" ht="14.25">
      <c r="N385" s="1"/>
      <c r="O385" s="1"/>
      <c r="P385" s="1"/>
    </row>
    <row r="386" spans="14:16" ht="14.25">
      <c r="N386" s="1"/>
      <c r="O386" s="1"/>
      <c r="P386" s="1"/>
    </row>
    <row r="387" spans="14:16" ht="14.25">
      <c r="N387" s="1"/>
      <c r="O387" s="1"/>
      <c r="P387" s="1"/>
    </row>
    <row r="388" spans="14:16" ht="14.25">
      <c r="N388" s="1"/>
      <c r="O388" s="1"/>
      <c r="P388" s="1"/>
    </row>
    <row r="389" spans="14:16" ht="14.25">
      <c r="N389" s="1"/>
      <c r="O389" s="1"/>
      <c r="P389" s="1"/>
    </row>
    <row r="390" spans="14:16" ht="14.25">
      <c r="N390" s="1"/>
      <c r="O390" s="1"/>
      <c r="P390" s="1"/>
    </row>
    <row r="391" spans="14:16" ht="14.25">
      <c r="N391" s="1"/>
      <c r="O391" s="1"/>
      <c r="P391" s="1"/>
    </row>
    <row r="392" spans="14:16" ht="14.25">
      <c r="N392" s="1"/>
      <c r="O392" s="1"/>
      <c r="P392" s="1"/>
    </row>
    <row r="393" spans="14:16" ht="14.25">
      <c r="N393" s="1"/>
      <c r="O393" s="1"/>
      <c r="P393" s="1"/>
    </row>
    <row r="394" spans="14:16" ht="14.25">
      <c r="N394" s="1"/>
      <c r="O394" s="1"/>
      <c r="P394" s="1"/>
    </row>
    <row r="395" spans="14:16" ht="14.25">
      <c r="N395" s="1"/>
      <c r="O395" s="1"/>
      <c r="P395" s="1"/>
    </row>
    <row r="396" spans="14:16" ht="14.25">
      <c r="N396" s="1"/>
      <c r="O396" s="1"/>
      <c r="P396" s="1"/>
    </row>
    <row r="397" spans="14:16" ht="14.25">
      <c r="N397" s="1"/>
      <c r="O397" s="1"/>
      <c r="P397" s="1"/>
    </row>
    <row r="398" spans="14:16" ht="14.25">
      <c r="N398" s="1"/>
      <c r="O398" s="1"/>
      <c r="P398" s="1"/>
    </row>
    <row r="399" spans="14:16" ht="14.25">
      <c r="N399" s="1"/>
      <c r="O399" s="1"/>
      <c r="P399" s="1"/>
    </row>
    <row r="400" spans="14:16" ht="14.25">
      <c r="N400" s="1"/>
      <c r="O400" s="1"/>
      <c r="P400" s="1"/>
    </row>
    <row r="401" spans="14:16" ht="14.25">
      <c r="N401" s="1"/>
      <c r="O401" s="1"/>
      <c r="P401" s="1"/>
    </row>
    <row r="402" spans="14:16" ht="14.25">
      <c r="N402" s="1"/>
      <c r="O402" s="1"/>
      <c r="P402" s="1"/>
    </row>
    <row r="403" spans="14:16" ht="14.25">
      <c r="N403" s="1"/>
      <c r="O403" s="1"/>
      <c r="P403" s="1"/>
    </row>
    <row r="404" spans="14:16" ht="14.25">
      <c r="N404" s="1"/>
      <c r="O404" s="1"/>
      <c r="P404" s="1"/>
    </row>
    <row r="405" spans="14:16" ht="14.25">
      <c r="N405" s="1"/>
      <c r="O405" s="1"/>
      <c r="P405" s="1"/>
    </row>
    <row r="406" spans="14:16" ht="14.25">
      <c r="N406" s="1"/>
      <c r="O406" s="1"/>
      <c r="P406" s="1"/>
    </row>
    <row r="407" spans="14:16" ht="14.25">
      <c r="N407" s="1"/>
      <c r="O407" s="1"/>
      <c r="P407" s="1"/>
    </row>
    <row r="408" spans="14:16" ht="14.25">
      <c r="N408" s="1"/>
      <c r="O408" s="1"/>
      <c r="P408" s="1"/>
    </row>
    <row r="409" spans="14:16" ht="14.25">
      <c r="N409" s="1"/>
      <c r="O409" s="1"/>
      <c r="P409" s="1"/>
    </row>
    <row r="410" spans="14:16" ht="14.25">
      <c r="N410" s="1"/>
      <c r="O410" s="1"/>
      <c r="P410" s="1"/>
    </row>
    <row r="411" spans="14:16" ht="14.25">
      <c r="N411" s="1"/>
      <c r="O411" s="1"/>
      <c r="P411" s="1"/>
    </row>
    <row r="412" spans="14:16" ht="14.25">
      <c r="N412" s="1"/>
      <c r="O412" s="1"/>
      <c r="P412" s="1"/>
    </row>
    <row r="413" spans="14:16" ht="14.25">
      <c r="N413" s="1"/>
      <c r="O413" s="1"/>
      <c r="P413" s="1"/>
    </row>
    <row r="414" spans="14:16" ht="14.25">
      <c r="N414" s="1"/>
      <c r="O414" s="1"/>
      <c r="P414" s="1"/>
    </row>
    <row r="415" spans="14:16" ht="14.25">
      <c r="N415" s="1"/>
      <c r="O415" s="1"/>
      <c r="P415" s="1"/>
    </row>
    <row r="416" spans="14:16" ht="14.25">
      <c r="N416" s="1"/>
      <c r="O416" s="1"/>
      <c r="P416" s="1"/>
    </row>
    <row r="417" spans="14:16" ht="14.25">
      <c r="N417" s="1"/>
      <c r="O417" s="1"/>
      <c r="P417" s="1"/>
    </row>
    <row r="418" spans="14:16" ht="14.25">
      <c r="N418" s="1"/>
      <c r="O418" s="1"/>
      <c r="P418" s="1"/>
    </row>
    <row r="419" spans="14:16" ht="14.25">
      <c r="N419" s="1"/>
      <c r="O419" s="1"/>
      <c r="P419" s="1"/>
    </row>
    <row r="420" spans="14:16" ht="14.25">
      <c r="N420" s="1"/>
      <c r="O420" s="1"/>
      <c r="P420" s="1"/>
    </row>
    <row r="421" spans="14:16" ht="14.25">
      <c r="N421" s="1"/>
      <c r="O421" s="1"/>
      <c r="P421" s="1"/>
    </row>
    <row r="422" spans="14:16" ht="14.25">
      <c r="N422" s="1"/>
      <c r="O422" s="1"/>
      <c r="P422" s="1"/>
    </row>
    <row r="423" spans="14:16" ht="14.25">
      <c r="N423" s="1"/>
      <c r="O423" s="1"/>
      <c r="P423" s="1"/>
    </row>
    <row r="424" spans="14:16" ht="14.25">
      <c r="N424" s="1"/>
      <c r="O424" s="1"/>
      <c r="P424" s="1"/>
    </row>
    <row r="425" spans="14:16" ht="14.25">
      <c r="N425" s="1"/>
      <c r="O425" s="1"/>
      <c r="P425" s="1"/>
    </row>
    <row r="426" spans="14:16" ht="14.25">
      <c r="N426" s="1"/>
      <c r="O426" s="1"/>
      <c r="P426" s="1"/>
    </row>
    <row r="427" spans="14:16" ht="14.25">
      <c r="N427" s="1"/>
      <c r="O427" s="1"/>
      <c r="P427" s="1"/>
    </row>
    <row r="428" spans="14:16" ht="14.25">
      <c r="N428" s="1"/>
      <c r="O428" s="1"/>
      <c r="P428" s="1"/>
    </row>
    <row r="429" spans="14:16" ht="14.25">
      <c r="N429" s="1"/>
      <c r="O429" s="1"/>
      <c r="P429" s="1"/>
    </row>
    <row r="430" spans="14:16" ht="14.25">
      <c r="N430" s="1"/>
      <c r="O430" s="1"/>
      <c r="P430" s="1"/>
    </row>
    <row r="431" spans="14:16" ht="14.25">
      <c r="N431" s="1"/>
      <c r="O431" s="1"/>
      <c r="P431" s="1"/>
    </row>
    <row r="432" spans="14:16" ht="14.25">
      <c r="N432" s="1"/>
      <c r="O432" s="1"/>
      <c r="P432" s="1"/>
    </row>
    <row r="433" spans="14:16" ht="14.25">
      <c r="N433" s="1"/>
      <c r="O433" s="1"/>
      <c r="P433" s="1"/>
    </row>
    <row r="434" spans="14:16" ht="14.25">
      <c r="N434" s="1"/>
      <c r="O434" s="1"/>
      <c r="P434" s="1"/>
    </row>
    <row r="435" spans="14:16" ht="14.25">
      <c r="N435" s="1"/>
      <c r="O435" s="1"/>
      <c r="P435" s="1"/>
    </row>
    <row r="436" spans="14:16" ht="14.25">
      <c r="N436" s="1"/>
      <c r="O436" s="1"/>
      <c r="P436" s="1"/>
    </row>
    <row r="437" spans="14:16" ht="14.25">
      <c r="N437" s="1"/>
      <c r="O437" s="1"/>
      <c r="P437" s="1"/>
    </row>
    <row r="438" spans="14:16" ht="14.25">
      <c r="N438" s="1"/>
      <c r="O438" s="1"/>
      <c r="P438" s="1"/>
    </row>
    <row r="439" spans="14:16" ht="14.25">
      <c r="N439" s="1"/>
      <c r="O439" s="1"/>
      <c r="P439" s="1"/>
    </row>
    <row r="440" spans="14:16" ht="14.25">
      <c r="N440" s="1"/>
      <c r="O440" s="1"/>
      <c r="P440" s="1"/>
    </row>
    <row r="441" spans="14:16" ht="14.25">
      <c r="N441" s="1"/>
      <c r="O441" s="1"/>
      <c r="P441" s="1"/>
    </row>
    <row r="442" spans="14:16" ht="14.25">
      <c r="N442" s="1"/>
      <c r="O442" s="1"/>
      <c r="P442" s="1"/>
    </row>
    <row r="443" spans="14:16" ht="14.25">
      <c r="N443" s="1"/>
      <c r="O443" s="1"/>
      <c r="P443" s="1"/>
    </row>
    <row r="444" spans="14:16" ht="14.25">
      <c r="N444" s="1"/>
      <c r="O444" s="1"/>
      <c r="P444" s="1"/>
    </row>
    <row r="445" spans="14:16" ht="14.25">
      <c r="N445" s="1"/>
      <c r="O445" s="1"/>
      <c r="P445" s="1"/>
    </row>
    <row r="446" spans="14:16" ht="14.25">
      <c r="N446" s="1"/>
      <c r="O446" s="1"/>
      <c r="P446" s="1"/>
    </row>
    <row r="447" spans="14:16" ht="14.25">
      <c r="N447" s="1"/>
      <c r="O447" s="1"/>
      <c r="P447" s="1"/>
    </row>
    <row r="448" spans="14:16" ht="14.25">
      <c r="N448" s="1"/>
      <c r="O448" s="1"/>
      <c r="P448" s="1"/>
    </row>
    <row r="449" spans="14:16" ht="14.25">
      <c r="N449" s="1"/>
      <c r="O449" s="1"/>
      <c r="P449" s="1"/>
    </row>
    <row r="450" spans="14:16" ht="14.25">
      <c r="N450" s="1"/>
      <c r="O450" s="1"/>
      <c r="P450" s="1"/>
    </row>
    <row r="451" spans="14:16" ht="14.25">
      <c r="N451" s="1"/>
      <c r="O451" s="1"/>
      <c r="P451" s="1"/>
    </row>
    <row r="452" spans="14:16" ht="14.25">
      <c r="N452" s="1"/>
      <c r="O452" s="1"/>
      <c r="P452" s="1"/>
    </row>
    <row r="453" spans="14:16" ht="14.25">
      <c r="N453" s="1"/>
      <c r="O453" s="1"/>
      <c r="P453" s="1"/>
    </row>
    <row r="454" spans="14:16" ht="14.25">
      <c r="N454" s="1"/>
      <c r="O454" s="1"/>
      <c r="P454" s="1"/>
    </row>
    <row r="455" spans="14:16" ht="14.25">
      <c r="N455" s="1"/>
      <c r="O455" s="1"/>
      <c r="P455" s="1"/>
    </row>
    <row r="456" spans="14:16" ht="14.25">
      <c r="N456" s="1"/>
      <c r="O456" s="1"/>
      <c r="P456" s="1"/>
    </row>
    <row r="457" spans="14:16" ht="14.25">
      <c r="N457" s="1"/>
      <c r="O457" s="1"/>
      <c r="P457" s="1"/>
    </row>
    <row r="458" spans="14:16" ht="14.25">
      <c r="N458" s="1"/>
      <c r="O458" s="1"/>
      <c r="P458" s="1"/>
    </row>
    <row r="459" spans="14:16" ht="14.25">
      <c r="N459" s="1"/>
      <c r="O459" s="1"/>
      <c r="P459" s="1"/>
    </row>
    <row r="460" spans="14:16" ht="14.25">
      <c r="N460" s="1"/>
      <c r="O460" s="1"/>
      <c r="P460" s="1"/>
    </row>
    <row r="461" spans="14:16" ht="14.25">
      <c r="N461" s="1"/>
      <c r="O461" s="1"/>
      <c r="P461" s="1"/>
    </row>
    <row r="462" spans="14:16" ht="14.25">
      <c r="N462" s="1"/>
      <c r="O462" s="1"/>
      <c r="P462" s="1"/>
    </row>
    <row r="463" spans="14:16" ht="14.25">
      <c r="N463" s="1"/>
      <c r="O463" s="1"/>
      <c r="P463" s="1"/>
    </row>
    <row r="464" spans="14:16" ht="14.25">
      <c r="N464" s="1"/>
      <c r="O464" s="1"/>
      <c r="P464" s="1"/>
    </row>
    <row r="465" spans="14:16" ht="14.25">
      <c r="N465" s="1"/>
      <c r="O465" s="1"/>
      <c r="P465" s="1"/>
    </row>
    <row r="466" spans="14:16" ht="14.25">
      <c r="N466" s="1"/>
      <c r="O466" s="1"/>
      <c r="P466" s="1"/>
    </row>
    <row r="467" spans="14:16" ht="14.25">
      <c r="N467" s="1"/>
      <c r="O467" s="1"/>
      <c r="P467" s="1"/>
    </row>
    <row r="468" spans="14:16" ht="14.25">
      <c r="N468" s="1"/>
      <c r="O468" s="1"/>
      <c r="P468" s="1"/>
    </row>
    <row r="469" spans="14:16" ht="14.25">
      <c r="N469" s="1"/>
      <c r="O469" s="1"/>
      <c r="P469" s="1"/>
    </row>
    <row r="470" spans="14:16" ht="14.25">
      <c r="N470" s="1"/>
      <c r="O470" s="1"/>
      <c r="P470" s="1"/>
    </row>
    <row r="471" spans="14:16" ht="14.25">
      <c r="N471" s="1"/>
      <c r="O471" s="1"/>
      <c r="P471" s="1"/>
    </row>
    <row r="472" spans="14:16" ht="14.25">
      <c r="N472" s="1"/>
      <c r="O472" s="1"/>
      <c r="P472" s="1"/>
    </row>
    <row r="473" spans="14:16" ht="14.25">
      <c r="N473" s="1"/>
      <c r="O473" s="1"/>
      <c r="P473" s="1"/>
    </row>
    <row r="474" spans="14:16" ht="14.25">
      <c r="N474" s="1"/>
      <c r="O474" s="1"/>
      <c r="P474" s="1"/>
    </row>
    <row r="475" spans="14:16" ht="14.25">
      <c r="N475" s="1"/>
      <c r="O475" s="1"/>
      <c r="P475" s="1"/>
    </row>
    <row r="476" spans="14:16" ht="14.25">
      <c r="N476" s="1"/>
      <c r="O476" s="1"/>
      <c r="P476" s="1"/>
    </row>
    <row r="477" spans="14:16" ht="14.25">
      <c r="N477" s="1"/>
      <c r="O477" s="1"/>
      <c r="P477" s="1"/>
    </row>
    <row r="478" spans="14:16" ht="14.25">
      <c r="N478" s="1"/>
      <c r="O478" s="1"/>
      <c r="P478" s="1"/>
    </row>
    <row r="479" spans="14:16" ht="14.25">
      <c r="N479" s="1"/>
      <c r="O479" s="1"/>
      <c r="P479" s="1"/>
    </row>
    <row r="480" spans="14:16" ht="14.25">
      <c r="N480" s="1"/>
      <c r="O480" s="1"/>
      <c r="P480" s="1"/>
    </row>
    <row r="481" spans="14:16" ht="14.25">
      <c r="N481" s="1"/>
      <c r="O481" s="1"/>
      <c r="P481" s="1"/>
    </row>
    <row r="482" spans="14:16" ht="14.25">
      <c r="N482" s="1"/>
      <c r="O482" s="1"/>
      <c r="P482" s="1"/>
    </row>
    <row r="483" spans="14:16" ht="14.25">
      <c r="N483" s="1"/>
      <c r="O483" s="1"/>
      <c r="P483" s="1"/>
    </row>
    <row r="484" spans="14:16" ht="14.25">
      <c r="N484" s="1"/>
      <c r="O484" s="1"/>
      <c r="P484" s="1"/>
    </row>
    <row r="485" spans="14:16" ht="14.25">
      <c r="N485" s="1"/>
      <c r="O485" s="1"/>
      <c r="P485" s="1"/>
    </row>
    <row r="486" spans="14:16" ht="14.25">
      <c r="N486" s="1"/>
      <c r="O486" s="1"/>
      <c r="P486" s="1"/>
    </row>
    <row r="487" spans="14:16" ht="14.25">
      <c r="N487" s="1"/>
      <c r="O487" s="1"/>
      <c r="P487" s="1"/>
    </row>
    <row r="488" spans="14:16" ht="14.25">
      <c r="N488" s="1"/>
      <c r="O488" s="1"/>
      <c r="P488" s="1"/>
    </row>
    <row r="489" spans="14:16" ht="14.25">
      <c r="N489" s="1"/>
      <c r="O489" s="1"/>
      <c r="P489" s="1"/>
    </row>
    <row r="490" spans="14:16" ht="14.25">
      <c r="N490" s="1"/>
      <c r="O490" s="1"/>
      <c r="P490" s="1"/>
    </row>
    <row r="491" spans="14:16" ht="14.25">
      <c r="N491" s="1"/>
      <c r="O491" s="1"/>
      <c r="P491" s="1"/>
    </row>
    <row r="492" spans="14:16" ht="14.25">
      <c r="N492" s="1"/>
      <c r="O492" s="1"/>
      <c r="P492" s="1"/>
    </row>
    <row r="493" spans="14:16" ht="14.25">
      <c r="N493" s="1"/>
      <c r="O493" s="1"/>
      <c r="P493" s="1"/>
    </row>
    <row r="494" spans="14:16" ht="14.25">
      <c r="N494" s="1"/>
      <c r="O494" s="1"/>
      <c r="P494" s="1"/>
    </row>
    <row r="495" spans="14:16" ht="14.25">
      <c r="N495" s="1"/>
      <c r="O495" s="1"/>
      <c r="P495" s="1"/>
    </row>
    <row r="496" spans="14:16" ht="14.25">
      <c r="N496" s="1"/>
      <c r="O496" s="1"/>
      <c r="P496" s="1"/>
    </row>
    <row r="497" spans="14:16" ht="14.25">
      <c r="N497" s="1"/>
      <c r="O497" s="1"/>
      <c r="P497" s="1"/>
    </row>
    <row r="498" spans="14:16" ht="14.25">
      <c r="N498" s="1"/>
      <c r="O498" s="1"/>
      <c r="P498" s="1"/>
    </row>
    <row r="499" spans="14:16" ht="14.25">
      <c r="N499" s="1"/>
      <c r="O499" s="1"/>
      <c r="P499" s="1"/>
    </row>
    <row r="500" spans="14:16" ht="14.25">
      <c r="N500" s="1"/>
      <c r="O500" s="1"/>
      <c r="P500" s="1"/>
    </row>
    <row r="501" spans="14:16" ht="14.25">
      <c r="N501" s="1"/>
      <c r="O501" s="1"/>
      <c r="P501" s="1"/>
    </row>
    <row r="502" spans="14:16" ht="14.25">
      <c r="N502" s="1"/>
      <c r="O502" s="1"/>
      <c r="P502" s="1"/>
    </row>
    <row r="503" spans="14:16" ht="14.25">
      <c r="N503" s="1"/>
      <c r="O503" s="1"/>
      <c r="P503" s="1"/>
    </row>
    <row r="504" spans="14:16" ht="14.25">
      <c r="N504" s="1"/>
      <c r="O504" s="1"/>
      <c r="P504" s="1"/>
    </row>
    <row r="505" spans="14:16" ht="14.25">
      <c r="N505" s="1"/>
      <c r="O505" s="1"/>
      <c r="P505" s="1"/>
    </row>
    <row r="506" spans="14:16" ht="14.25">
      <c r="N506" s="1"/>
      <c r="O506" s="1"/>
      <c r="P506" s="1"/>
    </row>
    <row r="507" spans="14:16" ht="14.25">
      <c r="N507" s="1"/>
      <c r="O507" s="1"/>
      <c r="P507" s="1"/>
    </row>
    <row r="508" spans="14:16" ht="14.25">
      <c r="N508" s="1"/>
      <c r="O508" s="1"/>
      <c r="P508" s="1"/>
    </row>
    <row r="509" spans="14:16" ht="14.25">
      <c r="N509" s="1"/>
      <c r="O509" s="1"/>
      <c r="P509" s="1"/>
    </row>
    <row r="510" spans="14:16" ht="14.25">
      <c r="N510" s="1"/>
      <c r="O510" s="1"/>
      <c r="P510" s="1"/>
    </row>
    <row r="511" spans="14:16" ht="14.25">
      <c r="N511" s="1"/>
      <c r="O511" s="1"/>
      <c r="P511" s="1"/>
    </row>
    <row r="512" spans="14:16" ht="14.25">
      <c r="N512" s="1"/>
      <c r="O512" s="1"/>
      <c r="P512" s="1"/>
    </row>
    <row r="513" spans="14:16" ht="14.25">
      <c r="N513" s="1"/>
      <c r="O513" s="1"/>
      <c r="P513" s="1"/>
    </row>
    <row r="514" spans="14:16" ht="14.25">
      <c r="N514" s="1"/>
      <c r="O514" s="1"/>
      <c r="P514" s="1"/>
    </row>
    <row r="515" spans="14:16" ht="14.25">
      <c r="N515" s="1"/>
      <c r="O515" s="1"/>
      <c r="P515" s="1"/>
    </row>
    <row r="516" spans="14:16" ht="14.25">
      <c r="N516" s="1"/>
      <c r="O516" s="1"/>
      <c r="P516" s="1"/>
    </row>
    <row r="517" spans="14:16" ht="14.25">
      <c r="N517" s="1"/>
      <c r="O517" s="1"/>
      <c r="P517" s="1"/>
    </row>
    <row r="518" spans="14:16" ht="14.25">
      <c r="N518" s="1"/>
      <c r="O518" s="1"/>
      <c r="P518" s="1"/>
    </row>
    <row r="519" spans="14:16" ht="14.25">
      <c r="N519" s="1"/>
      <c r="O519" s="1"/>
      <c r="P519" s="1"/>
    </row>
    <row r="520" spans="14:16" ht="14.25">
      <c r="N520" s="1"/>
      <c r="O520" s="1"/>
      <c r="P520" s="1"/>
    </row>
    <row r="521" spans="14:16" ht="14.25">
      <c r="N521" s="1"/>
      <c r="O521" s="1"/>
      <c r="P521" s="1"/>
    </row>
    <row r="522" spans="14:16" ht="14.25">
      <c r="N522" s="1"/>
      <c r="O522" s="1"/>
      <c r="P522" s="1"/>
    </row>
    <row r="523" spans="14:16" ht="14.25">
      <c r="N523" s="1"/>
      <c r="O523" s="1"/>
      <c r="P523" s="1"/>
    </row>
    <row r="524" spans="14:16" ht="14.25">
      <c r="N524" s="1"/>
      <c r="O524" s="1"/>
      <c r="P524" s="1"/>
    </row>
    <row r="525" spans="14:16" ht="14.25">
      <c r="N525" s="1"/>
      <c r="O525" s="1"/>
      <c r="P525" s="1"/>
    </row>
    <row r="526" spans="14:16" ht="14.25">
      <c r="N526" s="1"/>
      <c r="O526" s="1"/>
      <c r="P526" s="1"/>
    </row>
    <row r="527" spans="14:16" ht="14.25">
      <c r="N527" s="1"/>
      <c r="O527" s="1"/>
      <c r="P527" s="1"/>
    </row>
    <row r="528" spans="14:16" ht="14.25">
      <c r="N528" s="1"/>
      <c r="O528" s="1"/>
      <c r="P528" s="1"/>
    </row>
    <row r="529" spans="14:16" ht="14.25">
      <c r="N529" s="1"/>
      <c r="O529" s="1"/>
      <c r="P529" s="1"/>
    </row>
    <row r="530" spans="14:16" ht="14.25">
      <c r="N530" s="1"/>
      <c r="O530" s="1"/>
      <c r="P530" s="1"/>
    </row>
    <row r="531" spans="14:16" ht="14.25">
      <c r="N531" s="1"/>
      <c r="O531" s="1"/>
      <c r="P531" s="1"/>
    </row>
    <row r="532" spans="14:16" ht="14.25">
      <c r="N532" s="1"/>
      <c r="O532" s="1"/>
      <c r="P532" s="1"/>
    </row>
    <row r="533" spans="14:16" ht="14.25">
      <c r="N533" s="1"/>
      <c r="O533" s="1"/>
      <c r="P533" s="1"/>
    </row>
    <row r="534" spans="14:16" ht="14.25">
      <c r="N534" s="1"/>
      <c r="O534" s="1"/>
      <c r="P534" s="1"/>
    </row>
    <row r="535" spans="14:16" ht="14.25">
      <c r="N535" s="1"/>
      <c r="O535" s="1"/>
      <c r="P535" s="1"/>
    </row>
    <row r="536" spans="14:16" ht="14.25">
      <c r="N536" s="1"/>
      <c r="O536" s="1"/>
      <c r="P536" s="1"/>
    </row>
    <row r="537" spans="14:16" ht="14.25">
      <c r="N537" s="1"/>
      <c r="O537" s="1"/>
      <c r="P537" s="1"/>
    </row>
    <row r="538" spans="14:16" ht="14.25">
      <c r="N538" s="1"/>
      <c r="O538" s="1"/>
      <c r="P538" s="1"/>
    </row>
    <row r="539" spans="14:16" ht="14.25">
      <c r="N539" s="1"/>
      <c r="O539" s="1"/>
      <c r="P539" s="1"/>
    </row>
    <row r="540" spans="14:16" ht="14.25">
      <c r="N540" s="1"/>
      <c r="O540" s="1"/>
      <c r="P540" s="1"/>
    </row>
    <row r="541" spans="14:16" ht="14.25">
      <c r="N541" s="1"/>
      <c r="O541" s="1"/>
      <c r="P541" s="1"/>
    </row>
    <row r="542" spans="14:16" ht="14.25">
      <c r="N542" s="1"/>
      <c r="O542" s="1"/>
      <c r="P542" s="1"/>
    </row>
    <row r="543" spans="14:16" ht="14.25">
      <c r="N543" s="1"/>
      <c r="O543" s="1"/>
      <c r="P543" s="1"/>
    </row>
    <row r="544" spans="14:16" ht="14.25">
      <c r="N544" s="1"/>
      <c r="O544" s="1"/>
      <c r="P544" s="1"/>
    </row>
    <row r="545" spans="14:16" ht="14.25">
      <c r="N545" s="1"/>
      <c r="O545" s="1"/>
      <c r="P545" s="1"/>
    </row>
    <row r="546" spans="14:16" ht="14.25">
      <c r="N546" s="1"/>
      <c r="O546" s="1"/>
      <c r="P546" s="1"/>
    </row>
    <row r="547" spans="14:16" ht="14.25">
      <c r="N547" s="1"/>
      <c r="O547" s="1"/>
      <c r="P547" s="1"/>
    </row>
    <row r="548" spans="14:16" ht="14.25">
      <c r="N548" s="1"/>
      <c r="O548" s="1"/>
      <c r="P548" s="1"/>
    </row>
    <row r="549" spans="14:16" ht="14.25">
      <c r="N549" s="1"/>
      <c r="O549" s="1"/>
      <c r="P549" s="1"/>
    </row>
    <row r="550" spans="14:16" ht="14.25">
      <c r="N550" s="1"/>
      <c r="O550" s="1"/>
      <c r="P550" s="1"/>
    </row>
    <row r="551" spans="14:16" ht="14.25">
      <c r="N551" s="1"/>
      <c r="O551" s="1"/>
      <c r="P551" s="1"/>
    </row>
    <row r="552" spans="14:16" ht="14.25">
      <c r="N552" s="1"/>
      <c r="O552" s="1"/>
      <c r="P552" s="1"/>
    </row>
    <row r="553" spans="14:16" ht="14.25">
      <c r="N553" s="1"/>
      <c r="O553" s="1"/>
      <c r="P553" s="1"/>
    </row>
    <row r="554" spans="14:16" ht="14.25">
      <c r="N554" s="1"/>
      <c r="O554" s="1"/>
      <c r="P554" s="1"/>
    </row>
    <row r="555" spans="14:16" ht="14.25">
      <c r="N555" s="1"/>
      <c r="O555" s="1"/>
      <c r="P555" s="1"/>
    </row>
    <row r="556" spans="14:16" ht="14.25">
      <c r="N556" s="1"/>
      <c r="O556" s="1"/>
      <c r="P556" s="1"/>
    </row>
    <row r="557" spans="14:16" ht="14.25">
      <c r="N557" s="1"/>
      <c r="O557" s="1"/>
      <c r="P557" s="1"/>
    </row>
    <row r="558" spans="14:16" ht="14.25">
      <c r="N558" s="1"/>
      <c r="O558" s="1"/>
      <c r="P558" s="1"/>
    </row>
    <row r="559" spans="14:16" ht="14.25">
      <c r="N559" s="1"/>
      <c r="O559" s="1"/>
      <c r="P559" s="1"/>
    </row>
    <row r="560" spans="14:16" ht="14.25">
      <c r="N560" s="1"/>
      <c r="O560" s="1"/>
      <c r="P560" s="1"/>
    </row>
    <row r="561" spans="14:16" ht="14.25">
      <c r="N561" s="1"/>
      <c r="O561" s="1"/>
      <c r="P561" s="1"/>
    </row>
    <row r="562" spans="14:16" ht="14.25">
      <c r="N562" s="1"/>
      <c r="O562" s="1"/>
      <c r="P562" s="1"/>
    </row>
    <row r="563" spans="14:16" ht="14.25">
      <c r="N563" s="1"/>
      <c r="O563" s="1"/>
      <c r="P563" s="1"/>
    </row>
    <row r="564" spans="14:16" ht="14.25">
      <c r="N564" s="1"/>
      <c r="O564" s="1"/>
      <c r="P564" s="1"/>
    </row>
    <row r="565" spans="14:16" ht="14.25">
      <c r="N565" s="1"/>
      <c r="O565" s="1"/>
      <c r="P565" s="1"/>
    </row>
    <row r="566" spans="14:16" ht="14.25">
      <c r="N566" s="1"/>
      <c r="O566" s="1"/>
      <c r="P566" s="1"/>
    </row>
    <row r="567" spans="14:16" ht="14.25">
      <c r="N567" s="1"/>
      <c r="O567" s="1"/>
      <c r="P567" s="1"/>
    </row>
    <row r="568" spans="14:16" ht="14.25">
      <c r="N568" s="1"/>
      <c r="O568" s="1"/>
      <c r="P568" s="1"/>
    </row>
    <row r="569" spans="14:16" ht="14.25">
      <c r="N569" s="1"/>
      <c r="O569" s="1"/>
      <c r="P569" s="1"/>
    </row>
    <row r="570" spans="14:16" ht="14.25">
      <c r="N570" s="1"/>
      <c r="O570" s="1"/>
      <c r="P570" s="1"/>
    </row>
    <row r="571" spans="14:16" ht="14.25">
      <c r="N571" s="1"/>
      <c r="O571" s="1"/>
      <c r="P571" s="1"/>
    </row>
    <row r="572" spans="14:16" ht="14.25">
      <c r="N572" s="1"/>
      <c r="O572" s="1"/>
      <c r="P572" s="1"/>
    </row>
    <row r="573" spans="14:16" ht="14.25">
      <c r="N573" s="1"/>
      <c r="O573" s="1"/>
      <c r="P573" s="1"/>
    </row>
    <row r="574" spans="14:16" ht="14.25">
      <c r="N574" s="1"/>
      <c r="O574" s="1"/>
      <c r="P574" s="1"/>
    </row>
    <row r="575" spans="14:16" ht="14.25">
      <c r="N575" s="1"/>
      <c r="O575" s="1"/>
      <c r="P575" s="1"/>
    </row>
    <row r="576" spans="14:16" ht="14.25">
      <c r="N576" s="1"/>
      <c r="O576" s="1"/>
      <c r="P576" s="1"/>
    </row>
    <row r="577" spans="14:16" ht="14.25">
      <c r="N577" s="1"/>
      <c r="O577" s="1"/>
      <c r="P577" s="1"/>
    </row>
    <row r="578" spans="14:16" ht="14.25">
      <c r="N578" s="1"/>
      <c r="O578" s="1"/>
      <c r="P578" s="1"/>
    </row>
    <row r="579" spans="14:16" ht="14.25">
      <c r="N579" s="1"/>
      <c r="O579" s="1"/>
      <c r="P579" s="1"/>
    </row>
    <row r="580" spans="14:16" ht="14.25">
      <c r="N580" s="1"/>
      <c r="O580" s="1"/>
      <c r="P580" s="1"/>
    </row>
    <row r="581" spans="14:16" ht="14.25">
      <c r="N581" s="1"/>
      <c r="O581" s="1"/>
      <c r="P581" s="1"/>
    </row>
    <row r="582" spans="14:16" ht="14.25">
      <c r="N582" s="1"/>
      <c r="O582" s="1"/>
      <c r="P582" s="1"/>
    </row>
  </sheetData>
  <sheetProtection/>
  <mergeCells count="87">
    <mergeCell ref="A121:H121"/>
    <mergeCell ref="A122:H122"/>
    <mergeCell ref="A110:H110"/>
    <mergeCell ref="A111:H111"/>
    <mergeCell ref="A115:H115"/>
    <mergeCell ref="A119:H119"/>
    <mergeCell ref="A116:H116"/>
    <mergeCell ref="A118:H118"/>
    <mergeCell ref="A123:H123"/>
    <mergeCell ref="A71:H71"/>
    <mergeCell ref="A76:H76"/>
    <mergeCell ref="A102:H102"/>
    <mergeCell ref="A114:H114"/>
    <mergeCell ref="A117:H117"/>
    <mergeCell ref="A101:H101"/>
    <mergeCell ref="A100:H100"/>
    <mergeCell ref="A107:H107"/>
    <mergeCell ref="A108:H108"/>
    <mergeCell ref="A104:H104"/>
    <mergeCell ref="A112:H112"/>
    <mergeCell ref="A99:H99"/>
    <mergeCell ref="A91:H91"/>
    <mergeCell ref="A92:H92"/>
    <mergeCell ref="A109:H109"/>
    <mergeCell ref="A103:H103"/>
    <mergeCell ref="A106:H106"/>
    <mergeCell ref="A105:H105"/>
    <mergeCell ref="A93:H93"/>
    <mergeCell ref="A95:H95"/>
    <mergeCell ref="A68:H68"/>
    <mergeCell ref="A69:H69"/>
    <mergeCell ref="A70:H70"/>
    <mergeCell ref="A72:H72"/>
    <mergeCell ref="A79:H79"/>
    <mergeCell ref="A80:H80"/>
    <mergeCell ref="A82:H82"/>
    <mergeCell ref="A83:H83"/>
    <mergeCell ref="A60:H60"/>
    <mergeCell ref="A97:H97"/>
    <mergeCell ref="A98:H98"/>
    <mergeCell ref="A89:H89"/>
    <mergeCell ref="A90:H90"/>
    <mergeCell ref="A96:H96"/>
    <mergeCell ref="A86:H86"/>
    <mergeCell ref="A87:H87"/>
    <mergeCell ref="A88:H88"/>
    <mergeCell ref="A94:H94"/>
    <mergeCell ref="A54:H54"/>
    <mergeCell ref="A81:H81"/>
    <mergeCell ref="A84:H84"/>
    <mergeCell ref="A73:H73"/>
    <mergeCell ref="A74:H74"/>
    <mergeCell ref="A75:H75"/>
    <mergeCell ref="A59:H59"/>
    <mergeCell ref="A61:H61"/>
    <mergeCell ref="A62:H62"/>
    <mergeCell ref="A67:H67"/>
    <mergeCell ref="A40:H40"/>
    <mergeCell ref="A65:H65"/>
    <mergeCell ref="A66:H66"/>
    <mergeCell ref="A78:H78"/>
    <mergeCell ref="A77:H77"/>
    <mergeCell ref="A48:H48"/>
    <mergeCell ref="A63:H63"/>
    <mergeCell ref="A64:H64"/>
    <mergeCell ref="A52:H52"/>
    <mergeCell ref="A53:H53"/>
    <mergeCell ref="A50:H50"/>
    <mergeCell ref="A55:H55"/>
    <mergeCell ref="A56:H56"/>
    <mergeCell ref="A5:T5"/>
    <mergeCell ref="A85:H85"/>
    <mergeCell ref="I91:J91"/>
    <mergeCell ref="H31:J31"/>
    <mergeCell ref="H32:J32"/>
    <mergeCell ref="H33:J33"/>
    <mergeCell ref="A44:H44"/>
    <mergeCell ref="A51:H51"/>
    <mergeCell ref="A42:H42"/>
    <mergeCell ref="A41:H41"/>
    <mergeCell ref="A43:H43"/>
    <mergeCell ref="A57:H57"/>
    <mergeCell ref="A58:H58"/>
    <mergeCell ref="A49:H49"/>
    <mergeCell ref="A47:H47"/>
    <mergeCell ref="A45:H45"/>
    <mergeCell ref="A46:H46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93"/>
  <sheetViews>
    <sheetView zoomScaleSheetLayoutView="75" zoomScalePageLayoutView="0" workbookViewId="0" topLeftCell="A1">
      <selection activeCell="H22" sqref="H22"/>
    </sheetView>
  </sheetViews>
  <sheetFormatPr defaultColWidth="8.8515625" defaultRowHeight="12.75"/>
  <cols>
    <col min="1" max="1" width="7.421875" style="103" customWidth="1"/>
    <col min="2" max="2" width="1.8515625" style="103" customWidth="1"/>
    <col min="3" max="4" width="2.28125" style="103" customWidth="1"/>
    <col min="5" max="6" width="2.421875" style="103" customWidth="1"/>
    <col min="7" max="7" width="2.57421875" style="103" customWidth="1"/>
    <col min="8" max="8" width="2.8515625" style="103" customWidth="1"/>
    <col min="9" max="9" width="5.28125" style="103" customWidth="1"/>
    <col min="10" max="10" width="13.140625" style="1" customWidth="1"/>
    <col min="11" max="11" width="11.8515625" style="1" customWidth="1"/>
    <col min="12" max="12" width="25.7109375" style="1" customWidth="1"/>
    <col min="13" max="13" width="8.8515625" style="103" hidden="1" customWidth="1"/>
    <col min="14" max="14" width="9.00390625" style="103" hidden="1" customWidth="1"/>
    <col min="15" max="15" width="11.8515625" style="103" hidden="1" customWidth="1"/>
    <col min="16" max="16" width="16.7109375" style="104" hidden="1" customWidth="1"/>
    <col min="17" max="17" width="12.140625" style="103" hidden="1" customWidth="1"/>
    <col min="18" max="19" width="12.140625" style="103" customWidth="1"/>
    <col min="20" max="20" width="9.8515625" style="103" customWidth="1"/>
    <col min="21" max="21" width="7.7109375" style="103" hidden="1" customWidth="1"/>
    <col min="22" max="22" width="8.57421875" style="103" hidden="1" customWidth="1"/>
    <col min="23" max="23" width="7.8515625" style="103" hidden="1" customWidth="1"/>
    <col min="24" max="24" width="7.28125" style="103" hidden="1" customWidth="1"/>
    <col min="25" max="25" width="7.7109375" style="103" hidden="1" customWidth="1"/>
    <col min="26" max="26" width="10.421875" style="324" hidden="1" customWidth="1"/>
    <col min="27" max="30" width="0" style="103" hidden="1" customWidth="1"/>
    <col min="31" max="31" width="12.8515625" style="113" customWidth="1"/>
    <col min="32" max="32" width="8.8515625" style="103" customWidth="1"/>
    <col min="33" max="16384" width="8.8515625" style="103" customWidth="1"/>
  </cols>
  <sheetData>
    <row r="1" ht="15">
      <c r="Z1" s="331"/>
    </row>
    <row r="2" spans="1:26" ht="15.75">
      <c r="A2" s="85"/>
      <c r="B2" s="315"/>
      <c r="C2" s="83"/>
      <c r="D2" s="315"/>
      <c r="E2" s="315"/>
      <c r="F2" s="315"/>
      <c r="G2" s="315"/>
      <c r="H2" s="318"/>
      <c r="I2" s="318"/>
      <c r="J2" s="500" t="s">
        <v>607</v>
      </c>
      <c r="K2" s="500"/>
      <c r="L2" s="500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5"/>
      <c r="X2" s="315"/>
      <c r="Y2" s="315"/>
      <c r="Z2" s="332"/>
    </row>
    <row r="3" spans="1:26" ht="15.75">
      <c r="A3" s="471" t="s">
        <v>606</v>
      </c>
      <c r="B3" s="472"/>
      <c r="C3" s="471"/>
      <c r="D3" s="472"/>
      <c r="E3" s="472"/>
      <c r="F3" s="472"/>
      <c r="G3" s="472"/>
      <c r="H3" s="473"/>
      <c r="I3" s="473"/>
      <c r="J3" s="474"/>
      <c r="K3" s="474"/>
      <c r="L3" s="315"/>
      <c r="M3" s="473"/>
      <c r="N3" s="473"/>
      <c r="O3" s="473"/>
      <c r="P3" s="473"/>
      <c r="Q3" s="473"/>
      <c r="R3" s="473"/>
      <c r="S3" s="318"/>
      <c r="T3" s="318"/>
      <c r="U3" s="318"/>
      <c r="V3" s="318"/>
      <c r="W3" s="315"/>
      <c r="X3" s="315"/>
      <c r="Y3" s="315"/>
      <c r="Z3" s="332"/>
    </row>
    <row r="4" spans="1:26" ht="15.75">
      <c r="A4" s="472"/>
      <c r="B4" s="472"/>
      <c r="C4" s="472"/>
      <c r="D4" s="472"/>
      <c r="E4" s="472"/>
      <c r="F4" s="472"/>
      <c r="G4" s="472"/>
      <c r="H4" s="472"/>
      <c r="I4" s="472"/>
      <c r="J4" s="315"/>
      <c r="K4" s="315"/>
      <c r="L4" s="315"/>
      <c r="M4" s="472"/>
      <c r="N4" s="472"/>
      <c r="O4" s="472"/>
      <c r="P4" s="475"/>
      <c r="Q4" s="472"/>
      <c r="R4" s="472"/>
      <c r="S4" s="318"/>
      <c r="T4" s="318"/>
      <c r="U4" s="318"/>
      <c r="V4" s="318"/>
      <c r="W4" s="315"/>
      <c r="X4" s="315"/>
      <c r="Y4" s="315"/>
      <c r="Z4" s="332"/>
    </row>
    <row r="5" spans="1:26" ht="15">
      <c r="A5" s="472" t="s">
        <v>615</v>
      </c>
      <c r="B5" s="472"/>
      <c r="C5" s="472"/>
      <c r="D5" s="472"/>
      <c r="E5" s="472"/>
      <c r="F5" s="472"/>
      <c r="G5" s="472"/>
      <c r="H5" s="472"/>
      <c r="I5" s="472"/>
      <c r="J5" s="315"/>
      <c r="K5" s="315"/>
      <c r="L5" s="315"/>
      <c r="M5" s="472"/>
      <c r="N5" s="472"/>
      <c r="O5" s="472"/>
      <c r="P5" s="475"/>
      <c r="Q5" s="472"/>
      <c r="R5" s="472"/>
      <c r="S5" s="86"/>
      <c r="T5" s="315"/>
      <c r="U5" s="315"/>
      <c r="V5" s="315"/>
      <c r="W5" s="315"/>
      <c r="X5" s="315"/>
      <c r="Y5" s="315"/>
      <c r="Z5" s="332"/>
    </row>
    <row r="6" spans="1:26" ht="15">
      <c r="A6" s="472" t="s">
        <v>614</v>
      </c>
      <c r="B6" s="472"/>
      <c r="C6" s="472"/>
      <c r="D6" s="472"/>
      <c r="E6" s="472"/>
      <c r="F6" s="472"/>
      <c r="G6" s="472"/>
      <c r="H6" s="472"/>
      <c r="I6" s="472"/>
      <c r="J6" s="315"/>
      <c r="K6" s="315"/>
      <c r="L6" s="315"/>
      <c r="M6" s="472"/>
      <c r="N6" s="472"/>
      <c r="O6" s="472"/>
      <c r="P6" s="475"/>
      <c r="Q6" s="472"/>
      <c r="R6" s="472"/>
      <c r="S6" s="86"/>
      <c r="T6" s="315"/>
      <c r="U6" s="315"/>
      <c r="V6" s="315"/>
      <c r="W6" s="315"/>
      <c r="X6" s="315"/>
      <c r="Y6" s="315"/>
      <c r="Z6" s="332"/>
    </row>
    <row r="7" spans="1:26" ht="15">
      <c r="A7" s="375" t="s">
        <v>464</v>
      </c>
      <c r="B7" s="375"/>
      <c r="C7" s="375" t="s">
        <v>480</v>
      </c>
      <c r="D7" s="375"/>
      <c r="E7" s="375"/>
      <c r="F7" s="375"/>
      <c r="G7" s="375"/>
      <c r="H7" s="375"/>
      <c r="I7" s="375" t="s">
        <v>481</v>
      </c>
      <c r="J7" s="375"/>
      <c r="K7" s="375"/>
      <c r="L7" s="375"/>
      <c r="M7" s="315"/>
      <c r="N7" s="315"/>
      <c r="O7" s="315"/>
      <c r="P7" s="320"/>
      <c r="Q7" s="86"/>
      <c r="R7" s="86"/>
      <c r="S7" s="86"/>
      <c r="T7" s="315"/>
      <c r="U7" s="315"/>
      <c r="V7" s="315"/>
      <c r="W7" s="315"/>
      <c r="X7" s="315"/>
      <c r="Y7" s="315"/>
      <c r="Z7" s="332"/>
    </row>
    <row r="8" spans="1:26" ht="15">
      <c r="A8" s="375" t="s">
        <v>482</v>
      </c>
      <c r="B8" s="375"/>
      <c r="C8" s="375" t="s">
        <v>483</v>
      </c>
      <c r="D8" s="375"/>
      <c r="E8" s="375"/>
      <c r="F8" s="375"/>
      <c r="G8" s="375"/>
      <c r="H8" s="375"/>
      <c r="I8" s="375"/>
      <c r="J8" s="375"/>
      <c r="K8" s="375"/>
      <c r="L8" s="375"/>
      <c r="M8" s="315"/>
      <c r="N8" s="315"/>
      <c r="O8" s="315"/>
      <c r="P8" s="320"/>
      <c r="Q8" s="86"/>
      <c r="R8" s="86"/>
      <c r="S8" s="86"/>
      <c r="T8" s="315"/>
      <c r="U8" s="315"/>
      <c r="V8" s="315"/>
      <c r="W8" s="315"/>
      <c r="X8" s="315"/>
      <c r="Y8" s="315"/>
      <c r="Z8" s="332"/>
    </row>
    <row r="9" spans="1:26" ht="15">
      <c r="A9" s="375" t="s">
        <v>484</v>
      </c>
      <c r="B9" s="375"/>
      <c r="C9" s="375"/>
      <c r="D9" s="375"/>
      <c r="E9" s="375"/>
      <c r="F9" s="375"/>
      <c r="G9" s="375"/>
      <c r="H9" s="375"/>
      <c r="I9" s="375" t="s">
        <v>485</v>
      </c>
      <c r="J9" s="375"/>
      <c r="K9" s="375" t="s">
        <v>553</v>
      </c>
      <c r="L9" s="375"/>
      <c r="M9" s="315"/>
      <c r="N9" s="315"/>
      <c r="O9" s="315"/>
      <c r="P9" s="320"/>
      <c r="Q9" s="86"/>
      <c r="R9" s="86"/>
      <c r="S9" s="86"/>
      <c r="T9" s="315"/>
      <c r="U9" s="315"/>
      <c r="V9" s="315"/>
      <c r="W9" s="315"/>
      <c r="X9" s="315"/>
      <c r="Y9" s="315"/>
      <c r="Z9" s="332"/>
    </row>
    <row r="10" spans="1:26" ht="15">
      <c r="A10" s="375" t="s">
        <v>486</v>
      </c>
      <c r="B10" s="375"/>
      <c r="C10" s="375"/>
      <c r="D10" s="375"/>
      <c r="E10" s="375"/>
      <c r="F10" s="375"/>
      <c r="G10" s="375"/>
      <c r="H10" s="375"/>
      <c r="I10" s="375" t="s">
        <v>487</v>
      </c>
      <c r="J10" s="375" t="s">
        <v>554</v>
      </c>
      <c r="K10" s="375" t="s">
        <v>555</v>
      </c>
      <c r="L10" s="375"/>
      <c r="Z10" s="330"/>
    </row>
    <row r="11" spans="1:26" ht="15">
      <c r="A11" s="376"/>
      <c r="B11" s="376">
        <v>1</v>
      </c>
      <c r="C11" s="376">
        <v>2</v>
      </c>
      <c r="D11" s="376">
        <v>3</v>
      </c>
      <c r="E11" s="376">
        <v>4</v>
      </c>
      <c r="F11" s="376">
        <v>5</v>
      </c>
      <c r="G11" s="376">
        <v>6</v>
      </c>
      <c r="H11" s="376">
        <v>7</v>
      </c>
      <c r="I11" s="376"/>
      <c r="J11" s="2" t="s">
        <v>79</v>
      </c>
      <c r="K11" s="2"/>
      <c r="L11" s="2"/>
      <c r="M11" s="105"/>
      <c r="N11" s="105"/>
      <c r="O11" s="453" t="s">
        <v>592</v>
      </c>
      <c r="P11" s="106" t="s">
        <v>421</v>
      </c>
      <c r="Q11" s="106" t="s">
        <v>567</v>
      </c>
      <c r="R11" s="106" t="s">
        <v>594</v>
      </c>
      <c r="S11" s="106" t="s">
        <v>400</v>
      </c>
      <c r="T11" s="106" t="s">
        <v>401</v>
      </c>
      <c r="U11" s="105"/>
      <c r="V11" s="105"/>
      <c r="W11" s="105"/>
      <c r="X11" s="105"/>
      <c r="Y11" s="105"/>
      <c r="Z11" s="324" t="s">
        <v>423</v>
      </c>
    </row>
    <row r="12" spans="1:25" ht="15">
      <c r="A12" s="315"/>
      <c r="B12" s="315"/>
      <c r="C12" s="315"/>
      <c r="D12" s="315"/>
      <c r="E12" s="315"/>
      <c r="F12" s="315"/>
      <c r="G12" s="315"/>
      <c r="H12" s="315"/>
      <c r="I12" s="315"/>
      <c r="J12" s="274" t="s">
        <v>275</v>
      </c>
      <c r="K12" s="274" t="s">
        <v>274</v>
      </c>
      <c r="L12" s="11"/>
      <c r="M12" s="109"/>
      <c r="N12" s="108"/>
      <c r="O12" s="108"/>
      <c r="P12" s="107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ht="15">
      <c r="A13" s="315"/>
      <c r="B13" s="315"/>
      <c r="C13" s="315"/>
      <c r="D13" s="315"/>
      <c r="E13" s="315"/>
      <c r="F13" s="315"/>
      <c r="G13" s="315"/>
      <c r="H13" s="315"/>
      <c r="I13" s="315"/>
      <c r="J13" s="275" t="s">
        <v>187</v>
      </c>
      <c r="K13" s="6" t="s">
        <v>188</v>
      </c>
      <c r="L13" s="6"/>
      <c r="M13" s="112"/>
      <c r="N13" s="111"/>
      <c r="O13" s="111"/>
      <c r="P13" s="110"/>
      <c r="Q13" s="111"/>
      <c r="R13" s="111"/>
      <c r="S13" s="111"/>
      <c r="T13" s="111"/>
      <c r="U13" s="111"/>
      <c r="V13" s="111"/>
      <c r="W13" s="111"/>
      <c r="X13" s="111"/>
      <c r="Y13" s="111"/>
    </row>
    <row r="14" spans="1:16" ht="15">
      <c r="A14" s="315"/>
      <c r="B14" s="315"/>
      <c r="C14" s="315"/>
      <c r="D14" s="315"/>
      <c r="E14" s="315"/>
      <c r="F14" s="315"/>
      <c r="G14" s="315"/>
      <c r="H14" s="315"/>
      <c r="I14" s="315">
        <v>100</v>
      </c>
      <c r="J14" s="1" t="s">
        <v>189</v>
      </c>
      <c r="K14" s="1" t="s">
        <v>98</v>
      </c>
      <c r="M14" s="113"/>
      <c r="P14" s="114"/>
    </row>
    <row r="15" spans="1:25" ht="15">
      <c r="A15" s="377" t="s">
        <v>488</v>
      </c>
      <c r="B15" s="377"/>
      <c r="C15" s="377"/>
      <c r="D15" s="377"/>
      <c r="E15" s="377"/>
      <c r="F15" s="377"/>
      <c r="G15" s="377"/>
      <c r="H15" s="377"/>
      <c r="I15" s="377"/>
      <c r="J15" s="276" t="s">
        <v>119</v>
      </c>
      <c r="K15" s="276" t="s">
        <v>117</v>
      </c>
      <c r="L15" s="276"/>
      <c r="M15" s="116"/>
      <c r="N15" s="117"/>
      <c r="O15" s="117"/>
      <c r="P15" s="118"/>
      <c r="Q15" s="115"/>
      <c r="R15" s="115"/>
      <c r="S15" s="115"/>
      <c r="T15" s="115"/>
      <c r="U15" s="115"/>
      <c r="V15" s="115"/>
      <c r="W15" s="115"/>
      <c r="X15" s="115"/>
      <c r="Y15" s="115"/>
    </row>
    <row r="16" spans="1:25" ht="15">
      <c r="A16" s="377"/>
      <c r="B16" s="377"/>
      <c r="C16" s="377"/>
      <c r="D16" s="377"/>
      <c r="E16" s="377"/>
      <c r="F16" s="377"/>
      <c r="G16" s="377"/>
      <c r="H16" s="377"/>
      <c r="I16" s="377"/>
      <c r="J16" s="276" t="s">
        <v>120</v>
      </c>
      <c r="K16" s="276" t="s">
        <v>118</v>
      </c>
      <c r="L16" s="276"/>
      <c r="M16" s="116"/>
      <c r="N16" s="117"/>
      <c r="O16" s="117"/>
      <c r="P16" s="118"/>
      <c r="Q16" s="115"/>
      <c r="R16" s="115"/>
      <c r="S16" s="115"/>
      <c r="T16" s="115"/>
      <c r="U16" s="115"/>
      <c r="V16" s="115"/>
      <c r="W16" s="115"/>
      <c r="X16" s="115"/>
      <c r="Y16" s="115"/>
    </row>
    <row r="17" spans="1:25" ht="15">
      <c r="A17" s="378" t="s">
        <v>489</v>
      </c>
      <c r="B17" s="378"/>
      <c r="C17" s="378"/>
      <c r="D17" s="378"/>
      <c r="E17" s="378"/>
      <c r="F17" s="378"/>
      <c r="G17" s="378"/>
      <c r="H17" s="378"/>
      <c r="I17" s="378">
        <v>111</v>
      </c>
      <c r="J17" s="5" t="s">
        <v>122</v>
      </c>
      <c r="K17" s="5" t="s">
        <v>121</v>
      </c>
      <c r="L17" s="5"/>
      <c r="M17" s="120"/>
      <c r="N17" s="120"/>
      <c r="O17" s="119"/>
      <c r="P17" s="121"/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5">
      <c r="A18" s="379" t="s">
        <v>489</v>
      </c>
      <c r="B18" s="315"/>
      <c r="C18" s="315"/>
      <c r="D18" s="315"/>
      <c r="E18" s="315"/>
      <c r="F18" s="315"/>
      <c r="G18" s="315"/>
      <c r="H18" s="315"/>
      <c r="I18" s="1">
        <v>111</v>
      </c>
      <c r="J18" s="64">
        <v>3</v>
      </c>
      <c r="K18" s="64" t="s">
        <v>7</v>
      </c>
      <c r="L18" s="64"/>
      <c r="M18" s="123">
        <f aca="true" t="shared" si="0" ref="M18:V18">M19</f>
        <v>323920</v>
      </c>
      <c r="N18" s="123">
        <f t="shared" si="0"/>
        <v>384669</v>
      </c>
      <c r="O18" s="123">
        <f t="shared" si="0"/>
        <v>190000</v>
      </c>
      <c r="P18" s="123">
        <f>P19</f>
        <v>220000</v>
      </c>
      <c r="Q18" s="123">
        <f>Q19</f>
        <v>220000</v>
      </c>
      <c r="R18" s="123">
        <f>R19</f>
        <v>367500</v>
      </c>
      <c r="S18" s="123">
        <f>S19</f>
        <v>257504</v>
      </c>
      <c r="T18" s="124">
        <f aca="true" t="shared" si="1" ref="T18:T26">S18/R18</f>
        <v>0.7006911564625851</v>
      </c>
      <c r="U18" s="125">
        <f t="shared" si="0"/>
        <v>233000</v>
      </c>
      <c r="V18" s="123">
        <f t="shared" si="0"/>
        <v>233000</v>
      </c>
      <c r="W18" s="126">
        <f aca="true" t="shared" si="2" ref="W18:X21">P18/O18*100</f>
        <v>115.78947368421053</v>
      </c>
      <c r="X18" s="126">
        <f t="shared" si="2"/>
        <v>100</v>
      </c>
      <c r="Y18" s="126">
        <f>T18/Q18*100</f>
        <v>0.00031849598021026595</v>
      </c>
    </row>
    <row r="19" spans="1:25" ht="15">
      <c r="A19" s="379" t="s">
        <v>489</v>
      </c>
      <c r="B19" s="315"/>
      <c r="C19" s="315"/>
      <c r="D19" s="315"/>
      <c r="E19" s="315"/>
      <c r="F19" s="315"/>
      <c r="G19" s="315"/>
      <c r="H19" s="315"/>
      <c r="I19" s="315">
        <v>111</v>
      </c>
      <c r="J19" s="61">
        <v>32</v>
      </c>
      <c r="K19" s="283" t="s">
        <v>39</v>
      </c>
      <c r="L19" s="443"/>
      <c r="M19" s="413">
        <f>M20+M21+M24</f>
        <v>323920</v>
      </c>
      <c r="N19" s="413">
        <f>N20+N21+N24+N22+N23</f>
        <v>384669</v>
      </c>
      <c r="O19" s="413">
        <f>O20+O21+O24</f>
        <v>190000</v>
      </c>
      <c r="P19" s="413">
        <f>P20+P21+P24+P22+P23+P25</f>
        <v>220000</v>
      </c>
      <c r="Q19" s="413">
        <f>Q20+Q21+Q24+Q22+Q23+Q25</f>
        <v>220000</v>
      </c>
      <c r="R19" s="413">
        <f>R20+R21+R24+R22+R23+R25</f>
        <v>367500</v>
      </c>
      <c r="S19" s="413">
        <f>S20+S21+S24+S22+S23+S25</f>
        <v>257504</v>
      </c>
      <c r="T19" s="415">
        <f t="shared" si="1"/>
        <v>0.7006911564625851</v>
      </c>
      <c r="U19" s="130">
        <f>U20+U21+U24</f>
        <v>233000</v>
      </c>
      <c r="V19" s="128">
        <f>V20+V21+V24</f>
        <v>233000</v>
      </c>
      <c r="W19" s="126">
        <f t="shared" si="2"/>
        <v>115.78947368421053</v>
      </c>
      <c r="X19" s="126">
        <f t="shared" si="2"/>
        <v>100</v>
      </c>
      <c r="Y19" s="126">
        <f>T19/Q19*100</f>
        <v>0.00031849598021026595</v>
      </c>
    </row>
    <row r="20" spans="1:26" ht="15">
      <c r="A20" s="379" t="s">
        <v>489</v>
      </c>
      <c r="B20" s="315"/>
      <c r="C20" s="315">
        <v>2</v>
      </c>
      <c r="D20" s="315">
        <v>3</v>
      </c>
      <c r="E20" s="315">
        <v>4</v>
      </c>
      <c r="F20" s="315"/>
      <c r="G20" s="315"/>
      <c r="H20" s="315"/>
      <c r="I20" s="315">
        <v>111</v>
      </c>
      <c r="J20" s="16">
        <v>3233</v>
      </c>
      <c r="K20" s="16" t="s">
        <v>196</v>
      </c>
      <c r="L20" s="16"/>
      <c r="M20" s="128">
        <v>17836</v>
      </c>
      <c r="N20" s="128">
        <v>25662</v>
      </c>
      <c r="O20" s="128">
        <v>20000</v>
      </c>
      <c r="P20" s="128">
        <v>20000</v>
      </c>
      <c r="Q20" s="128">
        <v>20000</v>
      </c>
      <c r="R20" s="128">
        <v>33500</v>
      </c>
      <c r="S20" s="128">
        <v>27132</v>
      </c>
      <c r="T20" s="129">
        <f t="shared" si="1"/>
        <v>0.809910447761194</v>
      </c>
      <c r="U20" s="130">
        <v>24000</v>
      </c>
      <c r="V20" s="128">
        <v>24000</v>
      </c>
      <c r="W20" s="126">
        <f t="shared" si="2"/>
        <v>100</v>
      </c>
      <c r="X20" s="126">
        <f t="shared" si="2"/>
        <v>100</v>
      </c>
      <c r="Y20" s="126">
        <f>T20/Q20*100</f>
        <v>0.00404955223880597</v>
      </c>
      <c r="Z20" s="324">
        <v>3321</v>
      </c>
    </row>
    <row r="21" spans="1:26" ht="15">
      <c r="A21" s="379" t="s">
        <v>489</v>
      </c>
      <c r="B21" s="315"/>
      <c r="C21" s="315"/>
      <c r="D21" s="315"/>
      <c r="E21" s="315">
        <v>4</v>
      </c>
      <c r="F21" s="315"/>
      <c r="G21" s="315"/>
      <c r="H21" s="315"/>
      <c r="I21" s="315">
        <v>111</v>
      </c>
      <c r="J21" s="16">
        <v>3291</v>
      </c>
      <c r="K21" s="16" t="s">
        <v>197</v>
      </c>
      <c r="L21" s="16"/>
      <c r="M21" s="128">
        <v>256959</v>
      </c>
      <c r="N21" s="128">
        <v>179209</v>
      </c>
      <c r="O21" s="128">
        <v>150000</v>
      </c>
      <c r="P21" s="128">
        <v>150000</v>
      </c>
      <c r="Q21" s="128">
        <v>150000</v>
      </c>
      <c r="R21" s="128">
        <v>160000</v>
      </c>
      <c r="S21" s="128">
        <v>147172</v>
      </c>
      <c r="T21" s="129">
        <f t="shared" si="1"/>
        <v>0.919825</v>
      </c>
      <c r="U21" s="130">
        <v>185000</v>
      </c>
      <c r="V21" s="128">
        <v>185000</v>
      </c>
      <c r="W21" s="126">
        <f t="shared" si="2"/>
        <v>100</v>
      </c>
      <c r="X21" s="126">
        <f t="shared" si="2"/>
        <v>100</v>
      </c>
      <c r="Y21" s="126">
        <f>T21/Q21*100</f>
        <v>0.0006132166666666667</v>
      </c>
      <c r="Z21" s="324">
        <v>48670</v>
      </c>
    </row>
    <row r="22" spans="1:26" ht="15">
      <c r="A22" s="379" t="s">
        <v>489</v>
      </c>
      <c r="B22" s="315"/>
      <c r="C22" s="315"/>
      <c r="D22" s="315"/>
      <c r="E22" s="315"/>
      <c r="F22" s="315"/>
      <c r="G22" s="315"/>
      <c r="H22" s="315"/>
      <c r="I22" s="315">
        <v>111</v>
      </c>
      <c r="J22" s="38">
        <v>3291</v>
      </c>
      <c r="K22" s="38" t="s">
        <v>583</v>
      </c>
      <c r="L22" s="38"/>
      <c r="M22" s="131"/>
      <c r="N22" s="131">
        <v>122658</v>
      </c>
      <c r="O22" s="131">
        <v>0</v>
      </c>
      <c r="P22" s="131">
        <v>0</v>
      </c>
      <c r="Q22" s="131">
        <v>0</v>
      </c>
      <c r="R22" s="131">
        <v>130000</v>
      </c>
      <c r="S22" s="131">
        <v>36999</v>
      </c>
      <c r="T22" s="129">
        <f t="shared" si="1"/>
        <v>0.2846076923076923</v>
      </c>
      <c r="U22" s="130">
        <v>0</v>
      </c>
      <c r="V22" s="128">
        <v>0</v>
      </c>
      <c r="W22" s="126"/>
      <c r="X22" s="126"/>
      <c r="Y22" s="126"/>
      <c r="Z22" s="324">
        <v>0</v>
      </c>
    </row>
    <row r="23" spans="1:26" ht="15" hidden="1">
      <c r="A23" s="379" t="s">
        <v>489</v>
      </c>
      <c r="B23" s="315"/>
      <c r="C23" s="315"/>
      <c r="D23" s="315"/>
      <c r="E23" s="315"/>
      <c r="F23" s="315"/>
      <c r="G23" s="315"/>
      <c r="H23" s="315"/>
      <c r="I23" s="315">
        <v>111</v>
      </c>
      <c r="J23" s="38">
        <v>3291</v>
      </c>
      <c r="K23" s="38" t="s">
        <v>368</v>
      </c>
      <c r="L23" s="38"/>
      <c r="M23" s="131"/>
      <c r="N23" s="131">
        <v>33966</v>
      </c>
      <c r="O23" s="131">
        <v>0</v>
      </c>
      <c r="P23" s="131"/>
      <c r="Q23" s="131">
        <v>0</v>
      </c>
      <c r="R23" s="131">
        <v>0</v>
      </c>
      <c r="S23" s="131">
        <v>0</v>
      </c>
      <c r="T23" s="129" t="e">
        <f t="shared" si="1"/>
        <v>#DIV/0!</v>
      </c>
      <c r="U23" s="130">
        <v>0</v>
      </c>
      <c r="V23" s="128">
        <v>0</v>
      </c>
      <c r="W23" s="126"/>
      <c r="X23" s="126"/>
      <c r="Y23" s="126"/>
      <c r="Z23" s="324">
        <v>0</v>
      </c>
    </row>
    <row r="24" spans="1:25" ht="15.75" thickBot="1">
      <c r="A24" s="379" t="s">
        <v>489</v>
      </c>
      <c r="B24" s="315"/>
      <c r="C24" s="315"/>
      <c r="D24" s="315"/>
      <c r="E24" s="315">
        <v>4</v>
      </c>
      <c r="F24" s="315"/>
      <c r="G24" s="315"/>
      <c r="H24" s="315"/>
      <c r="I24" s="315">
        <v>111</v>
      </c>
      <c r="J24" s="16">
        <v>3293</v>
      </c>
      <c r="K24" s="16" t="s">
        <v>199</v>
      </c>
      <c r="L24" s="16"/>
      <c r="M24" s="128">
        <v>49125</v>
      </c>
      <c r="N24" s="128">
        <v>23174</v>
      </c>
      <c r="O24" s="128">
        <v>20000</v>
      </c>
      <c r="P24" s="128">
        <v>40000</v>
      </c>
      <c r="Q24" s="128">
        <v>40000</v>
      </c>
      <c r="R24" s="128">
        <v>34000</v>
      </c>
      <c r="S24" s="128">
        <v>38605</v>
      </c>
      <c r="T24" s="129">
        <f t="shared" si="1"/>
        <v>1.1354411764705883</v>
      </c>
      <c r="U24" s="133">
        <v>24000</v>
      </c>
      <c r="V24" s="132">
        <v>24000</v>
      </c>
      <c r="W24" s="126">
        <f>P24/O24*100</f>
        <v>200</v>
      </c>
      <c r="X24" s="126">
        <f>Q24/P24*100</f>
        <v>100</v>
      </c>
      <c r="Y24" s="126">
        <f>T24/Q24*100</f>
        <v>0.0028386029411764705</v>
      </c>
    </row>
    <row r="25" spans="1:25" ht="15.75" thickBot="1">
      <c r="A25" s="379" t="s">
        <v>489</v>
      </c>
      <c r="B25" s="315"/>
      <c r="C25" s="315"/>
      <c r="D25" s="315"/>
      <c r="E25" s="315">
        <v>4</v>
      </c>
      <c r="F25" s="315"/>
      <c r="G25" s="315"/>
      <c r="H25" s="315"/>
      <c r="I25" s="315">
        <v>111</v>
      </c>
      <c r="J25" s="40">
        <v>3299</v>
      </c>
      <c r="K25" s="41" t="s">
        <v>472</v>
      </c>
      <c r="L25" s="42"/>
      <c r="M25" s="132"/>
      <c r="N25" s="132"/>
      <c r="O25" s="132">
        <v>0</v>
      </c>
      <c r="P25" s="132">
        <v>10000</v>
      </c>
      <c r="Q25" s="132">
        <v>10000</v>
      </c>
      <c r="R25" s="132">
        <v>10000</v>
      </c>
      <c r="S25" s="132">
        <v>7596</v>
      </c>
      <c r="T25" s="129">
        <f t="shared" si="1"/>
        <v>0.7596</v>
      </c>
      <c r="U25" s="368"/>
      <c r="V25" s="367"/>
      <c r="W25" s="218"/>
      <c r="X25" s="218"/>
      <c r="Y25" s="218"/>
    </row>
    <row r="26" spans="1:27" ht="15">
      <c r="A26" s="315"/>
      <c r="B26" s="315"/>
      <c r="C26" s="315"/>
      <c r="D26" s="315"/>
      <c r="E26" s="315"/>
      <c r="F26" s="315"/>
      <c r="G26" s="315"/>
      <c r="H26" s="315"/>
      <c r="I26" s="315"/>
      <c r="J26" s="44"/>
      <c r="K26" s="277" t="s">
        <v>307</v>
      </c>
      <c r="L26" s="277"/>
      <c r="M26" s="134">
        <f aca="true" t="shared" si="3" ref="M26:V26">M18</f>
        <v>323920</v>
      </c>
      <c r="N26" s="134">
        <f t="shared" si="3"/>
        <v>384669</v>
      </c>
      <c r="O26" s="134">
        <f t="shared" si="3"/>
        <v>190000</v>
      </c>
      <c r="P26" s="134">
        <f>P18</f>
        <v>220000</v>
      </c>
      <c r="Q26" s="134">
        <f>Q18</f>
        <v>220000</v>
      </c>
      <c r="R26" s="134">
        <f>R18</f>
        <v>367500</v>
      </c>
      <c r="S26" s="134">
        <f>S18</f>
        <v>257504</v>
      </c>
      <c r="T26" s="135">
        <f t="shared" si="1"/>
        <v>0.7006911564625851</v>
      </c>
      <c r="U26" s="136">
        <f t="shared" si="3"/>
        <v>233000</v>
      </c>
      <c r="V26" s="134">
        <f t="shared" si="3"/>
        <v>233000</v>
      </c>
      <c r="W26" s="137"/>
      <c r="X26" s="137"/>
      <c r="Y26" s="137"/>
      <c r="Z26" s="324">
        <f>SUM(Z20:Z24)</f>
        <v>51991</v>
      </c>
      <c r="AA26" s="103" t="s">
        <v>436</v>
      </c>
    </row>
    <row r="27" spans="1:25" ht="15">
      <c r="A27" s="379"/>
      <c r="B27" s="379"/>
      <c r="C27" s="379"/>
      <c r="D27" s="379"/>
      <c r="E27" s="379"/>
      <c r="F27" s="379"/>
      <c r="G27" s="379"/>
      <c r="H27" s="379"/>
      <c r="I27" s="379"/>
      <c r="J27" s="29"/>
      <c r="K27" s="278"/>
      <c r="L27" s="278"/>
      <c r="M27" s="138"/>
      <c r="N27" s="138"/>
      <c r="O27" s="138"/>
      <c r="P27" s="138"/>
      <c r="Q27" s="138"/>
      <c r="R27" s="138"/>
      <c r="S27" s="138"/>
      <c r="T27" s="139"/>
      <c r="U27" s="140"/>
      <c r="V27" s="141"/>
      <c r="W27" s="142"/>
      <c r="X27" s="142"/>
      <c r="Y27" s="142"/>
    </row>
    <row r="28" spans="1:25" ht="15">
      <c r="A28" s="378" t="s">
        <v>551</v>
      </c>
      <c r="B28" s="378"/>
      <c r="C28" s="378"/>
      <c r="D28" s="378"/>
      <c r="E28" s="378"/>
      <c r="F28" s="378"/>
      <c r="G28" s="378"/>
      <c r="H28" s="378"/>
      <c r="I28" s="378"/>
      <c r="J28" s="5" t="s">
        <v>124</v>
      </c>
      <c r="K28" s="5" t="s">
        <v>123</v>
      </c>
      <c r="L28" s="5"/>
      <c r="M28" s="120"/>
      <c r="N28" s="120"/>
      <c r="O28" s="120"/>
      <c r="P28" s="143"/>
      <c r="Q28" s="120"/>
      <c r="R28" s="120"/>
      <c r="S28" s="120"/>
      <c r="T28" s="144"/>
      <c r="U28" s="145"/>
      <c r="V28" s="120"/>
      <c r="W28" s="146"/>
      <c r="X28" s="146"/>
      <c r="Y28" s="146"/>
    </row>
    <row r="29" spans="1:25" ht="15">
      <c r="A29" s="379" t="s">
        <v>490</v>
      </c>
      <c r="B29" s="315"/>
      <c r="C29" s="315"/>
      <c r="D29" s="315"/>
      <c r="E29" s="315"/>
      <c r="F29" s="315"/>
      <c r="G29" s="315"/>
      <c r="H29" s="315"/>
      <c r="I29" s="315">
        <v>111</v>
      </c>
      <c r="J29" s="64">
        <v>3</v>
      </c>
      <c r="K29" s="64" t="s">
        <v>7</v>
      </c>
      <c r="L29" s="64"/>
      <c r="M29" s="123">
        <f aca="true" t="shared" si="4" ref="M29:V30">M30</f>
        <v>0</v>
      </c>
      <c r="N29" s="123">
        <f t="shared" si="4"/>
        <v>0</v>
      </c>
      <c r="O29" s="123">
        <f t="shared" si="4"/>
        <v>20000</v>
      </c>
      <c r="P29" s="123">
        <f t="shared" si="4"/>
        <v>32000</v>
      </c>
      <c r="Q29" s="123">
        <f t="shared" si="4"/>
        <v>32000</v>
      </c>
      <c r="R29" s="123">
        <f t="shared" si="4"/>
        <v>32000</v>
      </c>
      <c r="S29" s="123">
        <f t="shared" si="4"/>
        <v>29405</v>
      </c>
      <c r="T29" s="124">
        <f>S29/R29</f>
        <v>0.91890625</v>
      </c>
      <c r="U29" s="125">
        <f t="shared" si="4"/>
        <v>15000</v>
      </c>
      <c r="V29" s="123">
        <f t="shared" si="4"/>
        <v>15000</v>
      </c>
      <c r="W29" s="126">
        <f aca="true" t="shared" si="5" ref="W29:X31">P29/O29*100</f>
        <v>160</v>
      </c>
      <c r="X29" s="126">
        <f t="shared" si="5"/>
        <v>100</v>
      </c>
      <c r="Y29" s="126">
        <f>T29/Q29*100</f>
        <v>0.00287158203125</v>
      </c>
    </row>
    <row r="30" spans="1:27" ht="15">
      <c r="A30" s="379" t="s">
        <v>490</v>
      </c>
      <c r="B30" s="315"/>
      <c r="C30" s="315"/>
      <c r="D30" s="315"/>
      <c r="E30" s="315">
        <v>4</v>
      </c>
      <c r="F30" s="315"/>
      <c r="G30" s="315"/>
      <c r="H30" s="315"/>
      <c r="I30" s="315">
        <v>111</v>
      </c>
      <c r="J30" s="61">
        <v>32</v>
      </c>
      <c r="K30" s="283" t="s">
        <v>39</v>
      </c>
      <c r="L30" s="62"/>
      <c r="M30" s="413">
        <f t="shared" si="4"/>
        <v>0</v>
      </c>
      <c r="N30" s="413">
        <f t="shared" si="4"/>
        <v>0</v>
      </c>
      <c r="O30" s="413">
        <f t="shared" si="4"/>
        <v>20000</v>
      </c>
      <c r="P30" s="413">
        <f t="shared" si="4"/>
        <v>32000</v>
      </c>
      <c r="Q30" s="413">
        <f t="shared" si="4"/>
        <v>32000</v>
      </c>
      <c r="R30" s="413">
        <f t="shared" si="4"/>
        <v>32000</v>
      </c>
      <c r="S30" s="413">
        <f t="shared" si="4"/>
        <v>29405</v>
      </c>
      <c r="T30" s="415">
        <f>S30/R30</f>
        <v>0.91890625</v>
      </c>
      <c r="U30" s="130">
        <f t="shared" si="4"/>
        <v>15000</v>
      </c>
      <c r="V30" s="128">
        <f t="shared" si="4"/>
        <v>15000</v>
      </c>
      <c r="W30" s="126">
        <f t="shared" si="5"/>
        <v>160</v>
      </c>
      <c r="X30" s="126">
        <f t="shared" si="5"/>
        <v>100</v>
      </c>
      <c r="Y30" s="126">
        <f>T30/Q30*100</f>
        <v>0.00287158203125</v>
      </c>
      <c r="AA30" s="103" t="s">
        <v>443</v>
      </c>
    </row>
    <row r="31" spans="1:27" ht="15.75" thickBot="1">
      <c r="A31" s="379" t="s">
        <v>490</v>
      </c>
      <c r="B31" s="315"/>
      <c r="C31" s="315"/>
      <c r="D31" s="315"/>
      <c r="E31" s="315">
        <v>4</v>
      </c>
      <c r="F31" s="315"/>
      <c r="G31" s="315"/>
      <c r="H31" s="315"/>
      <c r="I31" s="315">
        <v>111</v>
      </c>
      <c r="J31" s="40">
        <v>3291</v>
      </c>
      <c r="K31" s="40" t="s">
        <v>325</v>
      </c>
      <c r="L31" s="40"/>
      <c r="M31" s="132">
        <v>0</v>
      </c>
      <c r="N31" s="132">
        <v>0</v>
      </c>
      <c r="O31" s="132">
        <v>20000</v>
      </c>
      <c r="P31" s="132">
        <v>32000</v>
      </c>
      <c r="Q31" s="132">
        <v>32000</v>
      </c>
      <c r="R31" s="132">
        <v>32000</v>
      </c>
      <c r="S31" s="132">
        <v>29405</v>
      </c>
      <c r="T31" s="147">
        <f>S31/R31</f>
        <v>0.91890625</v>
      </c>
      <c r="U31" s="133">
        <v>15000</v>
      </c>
      <c r="V31" s="132">
        <v>15000</v>
      </c>
      <c r="W31" s="126">
        <f t="shared" si="5"/>
        <v>160</v>
      </c>
      <c r="X31" s="126">
        <f t="shared" si="5"/>
        <v>100</v>
      </c>
      <c r="Y31" s="126">
        <f>T31/Q31*100</f>
        <v>0.00287158203125</v>
      </c>
      <c r="AA31" s="103" t="s">
        <v>444</v>
      </c>
    </row>
    <row r="32" spans="1:25" ht="15">
      <c r="A32" s="315"/>
      <c r="B32" s="315"/>
      <c r="C32" s="315"/>
      <c r="D32" s="315"/>
      <c r="E32" s="315"/>
      <c r="F32" s="315"/>
      <c r="G32" s="315"/>
      <c r="H32" s="315"/>
      <c r="I32" s="315"/>
      <c r="J32" s="277"/>
      <c r="K32" s="277" t="s">
        <v>307</v>
      </c>
      <c r="L32" s="277"/>
      <c r="M32" s="134">
        <f aca="true" t="shared" si="6" ref="M32:V32">M29</f>
        <v>0</v>
      </c>
      <c r="N32" s="134">
        <f t="shared" si="6"/>
        <v>0</v>
      </c>
      <c r="O32" s="134">
        <f t="shared" si="6"/>
        <v>20000</v>
      </c>
      <c r="P32" s="134">
        <f>P29</f>
        <v>32000</v>
      </c>
      <c r="Q32" s="134">
        <f t="shared" si="6"/>
        <v>32000</v>
      </c>
      <c r="R32" s="134">
        <f>R29</f>
        <v>32000</v>
      </c>
      <c r="S32" s="134">
        <f>S29</f>
        <v>29405</v>
      </c>
      <c r="T32" s="135">
        <f>S32/R32</f>
        <v>0.91890625</v>
      </c>
      <c r="U32" s="136">
        <f t="shared" si="6"/>
        <v>15000</v>
      </c>
      <c r="V32" s="134">
        <f t="shared" si="6"/>
        <v>15000</v>
      </c>
      <c r="W32" s="148"/>
      <c r="X32" s="148"/>
      <c r="Y32" s="148"/>
    </row>
    <row r="33" spans="1:25" ht="15">
      <c r="A33" s="379"/>
      <c r="B33" s="379"/>
      <c r="C33" s="379"/>
      <c r="D33" s="379"/>
      <c r="E33" s="379"/>
      <c r="F33" s="379"/>
      <c r="G33" s="379"/>
      <c r="H33" s="379"/>
      <c r="I33" s="379"/>
      <c r="J33" s="278"/>
      <c r="K33" s="278"/>
      <c r="L33" s="278"/>
      <c r="M33" s="138"/>
      <c r="N33" s="138"/>
      <c r="O33" s="138"/>
      <c r="P33" s="138"/>
      <c r="Q33" s="138"/>
      <c r="R33" s="138"/>
      <c r="S33" s="138"/>
      <c r="T33" s="139"/>
      <c r="U33" s="149"/>
      <c r="V33" s="138"/>
      <c r="W33" s="150"/>
      <c r="X33" s="150"/>
      <c r="Y33" s="150"/>
    </row>
    <row r="34" spans="1:25" ht="15">
      <c r="A34" s="377" t="s">
        <v>491</v>
      </c>
      <c r="B34" s="377"/>
      <c r="C34" s="377"/>
      <c r="D34" s="377"/>
      <c r="E34" s="377"/>
      <c r="F34" s="377"/>
      <c r="G34" s="377"/>
      <c r="H34" s="377"/>
      <c r="I34" s="377"/>
      <c r="J34" s="276" t="s">
        <v>116</v>
      </c>
      <c r="K34" s="276" t="s">
        <v>81</v>
      </c>
      <c r="L34" s="276"/>
      <c r="M34" s="116"/>
      <c r="N34" s="116"/>
      <c r="O34" s="116"/>
      <c r="P34" s="151"/>
      <c r="Q34" s="151"/>
      <c r="R34" s="151"/>
      <c r="S34" s="151"/>
      <c r="T34" s="152"/>
      <c r="U34" s="153"/>
      <c r="V34" s="151"/>
      <c r="W34" s="154"/>
      <c r="X34" s="154"/>
      <c r="Y34" s="154"/>
    </row>
    <row r="35" spans="1:25" ht="15">
      <c r="A35" s="378" t="s">
        <v>492</v>
      </c>
      <c r="B35" s="378"/>
      <c r="C35" s="378"/>
      <c r="D35" s="378"/>
      <c r="E35" s="378"/>
      <c r="F35" s="378"/>
      <c r="G35" s="378"/>
      <c r="H35" s="378"/>
      <c r="I35" s="378"/>
      <c r="J35" s="5" t="s">
        <v>82</v>
      </c>
      <c r="K35" s="5" t="s">
        <v>83</v>
      </c>
      <c r="L35" s="5"/>
      <c r="M35" s="120"/>
      <c r="N35" s="120"/>
      <c r="O35" s="120"/>
      <c r="P35" s="120"/>
      <c r="Q35" s="120"/>
      <c r="R35" s="120"/>
      <c r="S35" s="120"/>
      <c r="T35" s="144"/>
      <c r="U35" s="145"/>
      <c r="V35" s="120"/>
      <c r="W35" s="146"/>
      <c r="X35" s="146"/>
      <c r="Y35" s="146"/>
    </row>
    <row r="36" spans="1:25" ht="15">
      <c r="A36" s="380" t="s">
        <v>492</v>
      </c>
      <c r="B36" s="315"/>
      <c r="C36" s="315"/>
      <c r="D36" s="315"/>
      <c r="E36" s="315"/>
      <c r="F36" s="315"/>
      <c r="G36" s="315"/>
      <c r="H36" s="315"/>
      <c r="I36" s="315">
        <v>111</v>
      </c>
      <c r="J36" s="64">
        <v>3</v>
      </c>
      <c r="K36" s="64" t="s">
        <v>7</v>
      </c>
      <c r="L36" s="64"/>
      <c r="M36" s="123">
        <f aca="true" t="shared" si="7" ref="M36:V37">M37</f>
        <v>22000</v>
      </c>
      <c r="N36" s="123">
        <f t="shared" si="7"/>
        <v>87178</v>
      </c>
      <c r="O36" s="155">
        <f t="shared" si="7"/>
        <v>34000</v>
      </c>
      <c r="P36" s="123">
        <f t="shared" si="7"/>
        <v>34000</v>
      </c>
      <c r="Q36" s="123">
        <f t="shared" si="7"/>
        <v>34000</v>
      </c>
      <c r="R36" s="123">
        <f t="shared" si="7"/>
        <v>34000</v>
      </c>
      <c r="S36" s="123">
        <f t="shared" si="7"/>
        <v>33986</v>
      </c>
      <c r="T36" s="124">
        <f>S36/R36</f>
        <v>0.9995882352941177</v>
      </c>
      <c r="U36" s="125">
        <f t="shared" si="7"/>
        <v>38000</v>
      </c>
      <c r="V36" s="123">
        <f t="shared" si="7"/>
        <v>38000</v>
      </c>
      <c r="W36" s="126">
        <f aca="true" t="shared" si="8" ref="W36:X38">P36/O36*100</f>
        <v>100</v>
      </c>
      <c r="X36" s="126">
        <f t="shared" si="8"/>
        <v>100</v>
      </c>
      <c r="Y36" s="126">
        <f>T36/Q36*100</f>
        <v>0.0029399653979238754</v>
      </c>
    </row>
    <row r="37" spans="1:25" ht="15">
      <c r="A37" s="380" t="s">
        <v>492</v>
      </c>
      <c r="B37" s="315">
        <v>1</v>
      </c>
      <c r="C37" s="315">
        <v>2</v>
      </c>
      <c r="D37" s="315"/>
      <c r="E37" s="315">
        <v>4</v>
      </c>
      <c r="F37" s="315"/>
      <c r="G37" s="315"/>
      <c r="H37" s="315"/>
      <c r="I37" s="315">
        <v>111</v>
      </c>
      <c r="J37" s="61">
        <v>38</v>
      </c>
      <c r="K37" s="61" t="s">
        <v>50</v>
      </c>
      <c r="L37" s="61"/>
      <c r="M37" s="413">
        <f t="shared" si="7"/>
        <v>22000</v>
      </c>
      <c r="N37" s="413">
        <f t="shared" si="7"/>
        <v>87178</v>
      </c>
      <c r="O37" s="414">
        <f t="shared" si="7"/>
        <v>34000</v>
      </c>
      <c r="P37" s="413">
        <f t="shared" si="7"/>
        <v>34000</v>
      </c>
      <c r="Q37" s="413">
        <f t="shared" si="7"/>
        <v>34000</v>
      </c>
      <c r="R37" s="413">
        <f t="shared" si="7"/>
        <v>34000</v>
      </c>
      <c r="S37" s="413">
        <f t="shared" si="7"/>
        <v>33986</v>
      </c>
      <c r="T37" s="415">
        <f>S37/R37</f>
        <v>0.9995882352941177</v>
      </c>
      <c r="U37" s="130">
        <f t="shared" si="7"/>
        <v>38000</v>
      </c>
      <c r="V37" s="128">
        <f t="shared" si="7"/>
        <v>38000</v>
      </c>
      <c r="W37" s="126">
        <f t="shared" si="8"/>
        <v>100</v>
      </c>
      <c r="X37" s="126">
        <f t="shared" si="8"/>
        <v>100</v>
      </c>
      <c r="Y37" s="126">
        <f>T37/Q37*100</f>
        <v>0.0029399653979238754</v>
      </c>
    </row>
    <row r="38" spans="1:25" ht="15.75" thickBot="1">
      <c r="A38" s="315"/>
      <c r="B38" s="315"/>
      <c r="C38" s="315"/>
      <c r="D38" s="315"/>
      <c r="E38" s="315"/>
      <c r="F38" s="315"/>
      <c r="G38" s="315"/>
      <c r="H38" s="315"/>
      <c r="I38" s="315"/>
      <c r="J38" s="40">
        <v>381</v>
      </c>
      <c r="K38" s="41" t="s">
        <v>51</v>
      </c>
      <c r="L38" s="42"/>
      <c r="M38" s="132">
        <v>22000</v>
      </c>
      <c r="N38" s="132">
        <v>87178</v>
      </c>
      <c r="O38" s="157">
        <v>34000</v>
      </c>
      <c r="P38" s="132">
        <v>34000</v>
      </c>
      <c r="Q38" s="132">
        <v>34000</v>
      </c>
      <c r="R38" s="132">
        <v>34000</v>
      </c>
      <c r="S38" s="132">
        <v>33986</v>
      </c>
      <c r="T38" s="147">
        <f>S38/R38</f>
        <v>0.9995882352941177</v>
      </c>
      <c r="U38" s="133">
        <v>38000</v>
      </c>
      <c r="V38" s="132">
        <v>38000</v>
      </c>
      <c r="W38" s="126">
        <f t="shared" si="8"/>
        <v>100</v>
      </c>
      <c r="X38" s="126">
        <f t="shared" si="8"/>
        <v>100</v>
      </c>
      <c r="Y38" s="126">
        <f>T38/Q38*100</f>
        <v>0.0029399653979238754</v>
      </c>
    </row>
    <row r="39" spans="1:25" ht="15">
      <c r="A39" s="315"/>
      <c r="B39" s="315"/>
      <c r="C39" s="315"/>
      <c r="D39" s="315"/>
      <c r="E39" s="315"/>
      <c r="F39" s="315"/>
      <c r="G39" s="315"/>
      <c r="H39" s="315"/>
      <c r="I39" s="315"/>
      <c r="J39" s="277"/>
      <c r="K39" s="277" t="s">
        <v>307</v>
      </c>
      <c r="L39" s="277"/>
      <c r="M39" s="134">
        <f aca="true" t="shared" si="9" ref="M39:V39">M36</f>
        <v>22000</v>
      </c>
      <c r="N39" s="134">
        <f t="shared" si="9"/>
        <v>87178</v>
      </c>
      <c r="O39" s="134">
        <f t="shared" si="9"/>
        <v>34000</v>
      </c>
      <c r="P39" s="134">
        <f>P36</f>
        <v>34000</v>
      </c>
      <c r="Q39" s="134">
        <f t="shared" si="9"/>
        <v>34000</v>
      </c>
      <c r="R39" s="134">
        <f>R36</f>
        <v>34000</v>
      </c>
      <c r="S39" s="134">
        <f>S36</f>
        <v>33986</v>
      </c>
      <c r="T39" s="135">
        <f>S39/R39</f>
        <v>0.9995882352941177</v>
      </c>
      <c r="U39" s="136">
        <f t="shared" si="9"/>
        <v>38000</v>
      </c>
      <c r="V39" s="134">
        <f t="shared" si="9"/>
        <v>38000</v>
      </c>
      <c r="W39" s="148"/>
      <c r="X39" s="148"/>
      <c r="Y39" s="148"/>
    </row>
    <row r="40" spans="1:25" ht="15">
      <c r="A40" s="379"/>
      <c r="B40" s="379"/>
      <c r="C40" s="379"/>
      <c r="D40" s="379"/>
      <c r="E40" s="379"/>
      <c r="F40" s="379"/>
      <c r="G40" s="379"/>
      <c r="H40" s="379"/>
      <c r="I40" s="379"/>
      <c r="J40" s="278"/>
      <c r="K40" s="278"/>
      <c r="L40" s="278"/>
      <c r="M40" s="138"/>
      <c r="N40" s="138"/>
      <c r="O40" s="138"/>
      <c r="P40" s="138"/>
      <c r="Q40" s="138"/>
      <c r="R40" s="138"/>
      <c r="S40" s="138"/>
      <c r="T40" s="139"/>
      <c r="U40" s="149"/>
      <c r="V40" s="138"/>
      <c r="W40" s="150"/>
      <c r="X40" s="150"/>
      <c r="Y40" s="150"/>
    </row>
    <row r="41" spans="1:25" ht="15">
      <c r="A41" s="377" t="s">
        <v>493</v>
      </c>
      <c r="B41" s="377"/>
      <c r="C41" s="377"/>
      <c r="D41" s="377"/>
      <c r="E41" s="377"/>
      <c r="F41" s="377"/>
      <c r="G41" s="377"/>
      <c r="H41" s="377"/>
      <c r="I41" s="377"/>
      <c r="J41" s="276" t="s">
        <v>84</v>
      </c>
      <c r="K41" s="276" t="s">
        <v>85</v>
      </c>
      <c r="L41" s="276"/>
      <c r="M41" s="116"/>
      <c r="N41" s="116"/>
      <c r="O41" s="116"/>
      <c r="P41" s="151"/>
      <c r="Q41" s="151"/>
      <c r="R41" s="151"/>
      <c r="S41" s="151"/>
      <c r="T41" s="152"/>
      <c r="U41" s="153"/>
      <c r="V41" s="151"/>
      <c r="W41" s="154"/>
      <c r="X41" s="154"/>
      <c r="Y41" s="154"/>
    </row>
    <row r="42" spans="1:25" ht="15">
      <c r="A42" s="378" t="s">
        <v>494</v>
      </c>
      <c r="B42" s="378"/>
      <c r="C42" s="378"/>
      <c r="D42" s="378"/>
      <c r="E42" s="378"/>
      <c r="F42" s="378"/>
      <c r="G42" s="378"/>
      <c r="H42" s="378"/>
      <c r="I42" s="378"/>
      <c r="J42" s="5" t="s">
        <v>82</v>
      </c>
      <c r="K42" s="5" t="s">
        <v>125</v>
      </c>
      <c r="L42" s="5"/>
      <c r="M42" s="120"/>
      <c r="N42" s="120"/>
      <c r="O42" s="120"/>
      <c r="P42" s="120"/>
      <c r="Q42" s="120"/>
      <c r="R42" s="120"/>
      <c r="S42" s="120"/>
      <c r="T42" s="144"/>
      <c r="U42" s="145"/>
      <c r="V42" s="120"/>
      <c r="W42" s="146"/>
      <c r="X42" s="146"/>
      <c r="Y42" s="146"/>
    </row>
    <row r="43" spans="1:25" ht="15">
      <c r="A43" s="380" t="s">
        <v>494</v>
      </c>
      <c r="B43" s="379"/>
      <c r="C43" s="379"/>
      <c r="D43" s="379"/>
      <c r="E43" s="379"/>
      <c r="F43" s="379"/>
      <c r="G43" s="379"/>
      <c r="H43" s="379"/>
      <c r="I43" s="379">
        <v>111</v>
      </c>
      <c r="J43" s="279">
        <v>3</v>
      </c>
      <c r="K43" s="279" t="s">
        <v>7</v>
      </c>
      <c r="L43" s="279"/>
      <c r="M43" s="155">
        <f aca="true" t="shared" si="10" ref="M43:V43">M44+M48</f>
        <v>51000</v>
      </c>
      <c r="N43" s="155">
        <f t="shared" si="10"/>
        <v>62500</v>
      </c>
      <c r="O43" s="155">
        <f t="shared" si="10"/>
        <v>70000</v>
      </c>
      <c r="P43" s="155">
        <f>P44+P48</f>
        <v>70000</v>
      </c>
      <c r="Q43" s="155">
        <f>Q44+Q48</f>
        <v>113100</v>
      </c>
      <c r="R43" s="155">
        <f>R44+R48</f>
        <v>110455</v>
      </c>
      <c r="S43" s="155">
        <f>S44+S48</f>
        <v>95866</v>
      </c>
      <c r="T43" s="158">
        <f aca="true" t="shared" si="11" ref="T43:T48">S43/R43</f>
        <v>0.867919062061473</v>
      </c>
      <c r="U43" s="125">
        <f t="shared" si="10"/>
        <v>50000</v>
      </c>
      <c r="V43" s="123">
        <f t="shared" si="10"/>
        <v>70000</v>
      </c>
      <c r="W43" s="126">
        <f aca="true" t="shared" si="12" ref="W43:W52">P43/O43*100</f>
        <v>100</v>
      </c>
      <c r="X43" s="126">
        <f>Q43/P43*100</f>
        <v>161.57142857142856</v>
      </c>
      <c r="Y43" s="126">
        <f>T43/Q43*100</f>
        <v>0.0007673908594707983</v>
      </c>
    </row>
    <row r="44" spans="1:25" ht="15">
      <c r="A44" s="380" t="s">
        <v>494</v>
      </c>
      <c r="B44" s="379"/>
      <c r="C44" s="379"/>
      <c r="D44" s="379"/>
      <c r="E44" s="379">
        <v>4</v>
      </c>
      <c r="F44" s="379"/>
      <c r="G44" s="379"/>
      <c r="H44" s="379"/>
      <c r="I44" s="379">
        <v>111</v>
      </c>
      <c r="J44" s="61">
        <v>32</v>
      </c>
      <c r="K44" s="283" t="s">
        <v>39</v>
      </c>
      <c r="L44" s="443"/>
      <c r="M44" s="414">
        <f aca="true" t="shared" si="13" ref="M44:V44">M45+M47</f>
        <v>0</v>
      </c>
      <c r="N44" s="414">
        <f t="shared" si="13"/>
        <v>0</v>
      </c>
      <c r="O44" s="414">
        <f t="shared" si="13"/>
        <v>50000</v>
      </c>
      <c r="P44" s="414">
        <f>P45+P47+P46</f>
        <v>50000</v>
      </c>
      <c r="Q44" s="414">
        <f>Q45+Q47+Q46</f>
        <v>93100</v>
      </c>
      <c r="R44" s="414">
        <f>R45+R47+R46</f>
        <v>90455</v>
      </c>
      <c r="S44" s="414">
        <f>S45+S47+S46</f>
        <v>90866</v>
      </c>
      <c r="T44" s="415">
        <f t="shared" si="11"/>
        <v>1.0045436957603229</v>
      </c>
      <c r="U44" s="130">
        <f t="shared" si="13"/>
        <v>50000</v>
      </c>
      <c r="V44" s="128">
        <f t="shared" si="13"/>
        <v>50000</v>
      </c>
      <c r="W44" s="126">
        <f t="shared" si="12"/>
        <v>100</v>
      </c>
      <c r="X44" s="126">
        <f>Q44/P44*100</f>
        <v>186.20000000000002</v>
      </c>
      <c r="Y44" s="126">
        <f>T44/Q44*100</f>
        <v>0.0010789943026426668</v>
      </c>
    </row>
    <row r="45" spans="1:26" ht="15">
      <c r="A45" s="380" t="s">
        <v>494</v>
      </c>
      <c r="B45" s="379"/>
      <c r="C45" s="379"/>
      <c r="D45" s="379"/>
      <c r="E45" s="379">
        <v>4</v>
      </c>
      <c r="F45" s="379"/>
      <c r="G45" s="379"/>
      <c r="H45" s="379"/>
      <c r="I45" s="379">
        <v>111</v>
      </c>
      <c r="J45" s="22">
        <v>3291</v>
      </c>
      <c r="K45" s="22" t="s">
        <v>293</v>
      </c>
      <c r="L45" s="22"/>
      <c r="M45" s="156">
        <v>0</v>
      </c>
      <c r="N45" s="156">
        <v>0</v>
      </c>
      <c r="O45" s="156">
        <v>28000</v>
      </c>
      <c r="P45" s="156">
        <v>28000</v>
      </c>
      <c r="Q45" s="156">
        <v>28000</v>
      </c>
      <c r="R45" s="156">
        <v>25355</v>
      </c>
      <c r="S45" s="156">
        <v>25355</v>
      </c>
      <c r="T45" s="129">
        <f t="shared" si="11"/>
        <v>1</v>
      </c>
      <c r="U45" s="130">
        <v>37000</v>
      </c>
      <c r="V45" s="128">
        <v>37000</v>
      </c>
      <c r="W45" s="126">
        <f t="shared" si="12"/>
        <v>100</v>
      </c>
      <c r="X45" s="126">
        <f>Q45/P45*100</f>
        <v>100</v>
      </c>
      <c r="Y45" s="126">
        <f>T45/Q45*100</f>
        <v>0.0035714285714285718</v>
      </c>
      <c r="Z45" s="324">
        <v>7046</v>
      </c>
    </row>
    <row r="46" spans="1:25" ht="15">
      <c r="A46" s="380"/>
      <c r="B46" s="379"/>
      <c r="C46" s="379"/>
      <c r="D46" s="379"/>
      <c r="E46" s="379"/>
      <c r="F46" s="379"/>
      <c r="G46" s="379"/>
      <c r="H46" s="379"/>
      <c r="I46" s="379"/>
      <c r="J46" s="22">
        <v>3291</v>
      </c>
      <c r="K46" s="22" t="s">
        <v>556</v>
      </c>
      <c r="L46" s="22"/>
      <c r="M46" s="156"/>
      <c r="N46" s="156"/>
      <c r="O46" s="156">
        <v>0</v>
      </c>
      <c r="P46" s="156">
        <v>0</v>
      </c>
      <c r="Q46" s="156">
        <v>43100</v>
      </c>
      <c r="R46" s="156">
        <v>43100</v>
      </c>
      <c r="S46" s="156">
        <v>43511</v>
      </c>
      <c r="T46" s="129">
        <f t="shared" si="11"/>
        <v>1.0095359628770302</v>
      </c>
      <c r="U46" s="130"/>
      <c r="V46" s="128"/>
      <c r="W46" s="126"/>
      <c r="X46" s="126"/>
      <c r="Y46" s="126"/>
    </row>
    <row r="47" spans="1:25" ht="15">
      <c r="A47" s="380" t="s">
        <v>494</v>
      </c>
      <c r="B47" s="315"/>
      <c r="C47" s="315"/>
      <c r="D47" s="315"/>
      <c r="E47" s="315"/>
      <c r="F47" s="315"/>
      <c r="G47" s="315"/>
      <c r="H47" s="315"/>
      <c r="I47" s="379">
        <v>111</v>
      </c>
      <c r="J47" s="22">
        <v>3221</v>
      </c>
      <c r="K47" s="22" t="s">
        <v>205</v>
      </c>
      <c r="L47" s="22"/>
      <c r="M47" s="156">
        <v>0</v>
      </c>
      <c r="N47" s="156">
        <v>0</v>
      </c>
      <c r="O47" s="156">
        <v>22000</v>
      </c>
      <c r="P47" s="156">
        <v>22000</v>
      </c>
      <c r="Q47" s="156">
        <v>22000</v>
      </c>
      <c r="R47" s="156">
        <v>22000</v>
      </c>
      <c r="S47" s="156">
        <v>22000</v>
      </c>
      <c r="T47" s="129">
        <f t="shared" si="11"/>
        <v>1</v>
      </c>
      <c r="U47" s="130">
        <v>13000</v>
      </c>
      <c r="V47" s="128">
        <v>13000</v>
      </c>
      <c r="W47" s="126">
        <f t="shared" si="12"/>
        <v>100</v>
      </c>
      <c r="X47" s="126">
        <f aca="true" t="shared" si="14" ref="X47:X52">Q47/P47*100</f>
        <v>100</v>
      </c>
      <c r="Y47" s="126">
        <f aca="true" t="shared" si="15" ref="Y47:Y52">T47/Q47*100</f>
        <v>0.004545454545454545</v>
      </c>
    </row>
    <row r="48" spans="1:25" ht="15">
      <c r="A48" s="380" t="s">
        <v>494</v>
      </c>
      <c r="B48" s="315">
        <v>1</v>
      </c>
      <c r="C48" s="315">
        <v>2</v>
      </c>
      <c r="D48" s="315"/>
      <c r="E48" s="315">
        <v>4</v>
      </c>
      <c r="F48" s="315"/>
      <c r="G48" s="315"/>
      <c r="H48" s="315"/>
      <c r="I48" s="379">
        <v>111</v>
      </c>
      <c r="J48" s="61">
        <v>38</v>
      </c>
      <c r="K48" s="61" t="s">
        <v>50</v>
      </c>
      <c r="L48" s="61"/>
      <c r="M48" s="413">
        <f>M49</f>
        <v>51000</v>
      </c>
      <c r="N48" s="413">
        <f>N49</f>
        <v>62500</v>
      </c>
      <c r="O48" s="414">
        <f>O49+O50+O51</f>
        <v>20000</v>
      </c>
      <c r="P48" s="414">
        <f>P49+P50+P51</f>
        <v>20000</v>
      </c>
      <c r="Q48" s="414">
        <f>Q49+Q50+Q51</f>
        <v>20000</v>
      </c>
      <c r="R48" s="414">
        <f>R49+R50+R51</f>
        <v>20000</v>
      </c>
      <c r="S48" s="414">
        <f>S49+S50+S51</f>
        <v>5000</v>
      </c>
      <c r="T48" s="415">
        <f t="shared" si="11"/>
        <v>0.25</v>
      </c>
      <c r="U48" s="156">
        <f>U49+U50+U51</f>
        <v>0</v>
      </c>
      <c r="V48" s="156">
        <f>V49+V50+V51</f>
        <v>20000</v>
      </c>
      <c r="W48" s="126">
        <f t="shared" si="12"/>
        <v>100</v>
      </c>
      <c r="X48" s="126">
        <f t="shared" si="14"/>
        <v>100</v>
      </c>
      <c r="Y48" s="126">
        <f t="shared" si="15"/>
        <v>0.00125</v>
      </c>
    </row>
    <row r="49" spans="1:26" ht="15" hidden="1">
      <c r="A49" s="380"/>
      <c r="B49" s="315"/>
      <c r="C49" s="315"/>
      <c r="D49" s="315"/>
      <c r="E49" s="315"/>
      <c r="F49" s="315"/>
      <c r="G49" s="315"/>
      <c r="H49" s="315"/>
      <c r="I49" s="379">
        <v>111</v>
      </c>
      <c r="J49" s="38">
        <v>3811</v>
      </c>
      <c r="K49" s="38" t="s">
        <v>225</v>
      </c>
      <c r="L49" s="38"/>
      <c r="M49" s="131">
        <v>51000</v>
      </c>
      <c r="N49" s="131">
        <v>62500</v>
      </c>
      <c r="O49" s="160">
        <v>0</v>
      </c>
      <c r="P49" s="131">
        <v>0</v>
      </c>
      <c r="Q49" s="131">
        <v>0</v>
      </c>
      <c r="R49" s="131">
        <v>0</v>
      </c>
      <c r="S49" s="131">
        <v>0</v>
      </c>
      <c r="T49" s="159" t="e">
        <f>Q49/P49</f>
        <v>#DIV/0!</v>
      </c>
      <c r="U49" s="161">
        <v>0</v>
      </c>
      <c r="V49" s="131">
        <v>0</v>
      </c>
      <c r="W49" s="126" t="e">
        <f t="shared" si="12"/>
        <v>#DIV/0!</v>
      </c>
      <c r="X49" s="126" t="e">
        <f t="shared" si="14"/>
        <v>#DIV/0!</v>
      </c>
      <c r="Y49" s="126" t="e">
        <f t="shared" si="15"/>
        <v>#DIV/0!</v>
      </c>
      <c r="Z49" s="324">
        <v>2500</v>
      </c>
    </row>
    <row r="50" spans="1:25" ht="15">
      <c r="A50" s="380"/>
      <c r="B50" s="315"/>
      <c r="C50" s="315"/>
      <c r="D50" s="315"/>
      <c r="E50" s="315"/>
      <c r="F50" s="315"/>
      <c r="G50" s="315"/>
      <c r="H50" s="315"/>
      <c r="I50" s="379">
        <v>111</v>
      </c>
      <c r="J50" s="16">
        <v>3811</v>
      </c>
      <c r="K50" s="16" t="s">
        <v>381</v>
      </c>
      <c r="L50" s="16"/>
      <c r="M50" s="128"/>
      <c r="N50" s="128">
        <v>0</v>
      </c>
      <c r="O50" s="156">
        <v>5000</v>
      </c>
      <c r="P50" s="128">
        <v>5000</v>
      </c>
      <c r="Q50" s="128">
        <v>5000</v>
      </c>
      <c r="R50" s="128">
        <v>5000</v>
      </c>
      <c r="S50" s="128">
        <v>5000</v>
      </c>
      <c r="T50" s="129">
        <f>S50/R50</f>
        <v>1</v>
      </c>
      <c r="U50" s="130">
        <v>0</v>
      </c>
      <c r="V50" s="128">
        <v>5000</v>
      </c>
      <c r="W50" s="126">
        <f t="shared" si="12"/>
        <v>100</v>
      </c>
      <c r="X50" s="126">
        <f t="shared" si="14"/>
        <v>100</v>
      </c>
      <c r="Y50" s="126">
        <f t="shared" si="15"/>
        <v>0.02</v>
      </c>
    </row>
    <row r="51" spans="1:25" ht="15.75" thickBot="1">
      <c r="A51" s="315"/>
      <c r="B51" s="315"/>
      <c r="C51" s="315"/>
      <c r="D51" s="315"/>
      <c r="E51" s="315"/>
      <c r="F51" s="315"/>
      <c r="G51" s="315"/>
      <c r="H51" s="315"/>
      <c r="I51" s="315"/>
      <c r="J51" s="40">
        <v>3811</v>
      </c>
      <c r="K51" s="40" t="s">
        <v>382</v>
      </c>
      <c r="L51" s="40"/>
      <c r="M51" s="132"/>
      <c r="N51" s="132">
        <v>0</v>
      </c>
      <c r="O51" s="157">
        <v>15000</v>
      </c>
      <c r="P51" s="132">
        <v>15000</v>
      </c>
      <c r="Q51" s="132">
        <v>15000</v>
      </c>
      <c r="R51" s="132">
        <v>15000</v>
      </c>
      <c r="S51" s="132">
        <v>0</v>
      </c>
      <c r="T51" s="129">
        <f>S51/R51</f>
        <v>0</v>
      </c>
      <c r="U51" s="133">
        <v>0</v>
      </c>
      <c r="V51" s="132">
        <v>15000</v>
      </c>
      <c r="W51" s="126">
        <f t="shared" si="12"/>
        <v>100</v>
      </c>
      <c r="X51" s="126">
        <f t="shared" si="14"/>
        <v>100</v>
      </c>
      <c r="Y51" s="126">
        <f t="shared" si="15"/>
        <v>0</v>
      </c>
    </row>
    <row r="52" spans="1:27" ht="15.75" thickBot="1">
      <c r="A52" s="315"/>
      <c r="B52" s="315"/>
      <c r="C52" s="315"/>
      <c r="D52" s="315"/>
      <c r="E52" s="315"/>
      <c r="F52" s="315"/>
      <c r="G52" s="315"/>
      <c r="H52" s="315"/>
      <c r="I52" s="315"/>
      <c r="J52" s="280"/>
      <c r="K52" s="280" t="s">
        <v>307</v>
      </c>
      <c r="L52" s="280"/>
      <c r="M52" s="162">
        <f aca="true" t="shared" si="16" ref="M52:V52">M43</f>
        <v>51000</v>
      </c>
      <c r="N52" s="162">
        <f t="shared" si="16"/>
        <v>62500</v>
      </c>
      <c r="O52" s="162">
        <f t="shared" si="16"/>
        <v>70000</v>
      </c>
      <c r="P52" s="162">
        <f>P43</f>
        <v>70000</v>
      </c>
      <c r="Q52" s="162">
        <f t="shared" si="16"/>
        <v>113100</v>
      </c>
      <c r="R52" s="162">
        <f>R43</f>
        <v>110455</v>
      </c>
      <c r="S52" s="162">
        <f>S43</f>
        <v>95866</v>
      </c>
      <c r="T52" s="163">
        <f>S52/R52</f>
        <v>0.867919062061473</v>
      </c>
      <c r="U52" s="136">
        <f t="shared" si="16"/>
        <v>50000</v>
      </c>
      <c r="V52" s="134">
        <f t="shared" si="16"/>
        <v>70000</v>
      </c>
      <c r="W52" s="126">
        <f t="shared" si="12"/>
        <v>100</v>
      </c>
      <c r="X52" s="126">
        <f t="shared" si="14"/>
        <v>161.57142857142856</v>
      </c>
      <c r="Y52" s="126">
        <f t="shared" si="15"/>
        <v>0.0007673908594707983</v>
      </c>
      <c r="Z52" s="324">
        <f>SUM(Z45:Z50)</f>
        <v>9546</v>
      </c>
      <c r="AA52" s="103" t="s">
        <v>436</v>
      </c>
    </row>
    <row r="53" spans="1:25" ht="15.75" thickBot="1">
      <c r="A53" s="315"/>
      <c r="B53" s="315"/>
      <c r="C53" s="315"/>
      <c r="D53" s="315"/>
      <c r="E53" s="315"/>
      <c r="F53" s="315"/>
      <c r="G53" s="315"/>
      <c r="H53" s="315"/>
      <c r="I53" s="315"/>
      <c r="J53" s="281"/>
      <c r="K53" s="281" t="s">
        <v>310</v>
      </c>
      <c r="L53" s="281"/>
      <c r="M53" s="164">
        <f aca="true" t="shared" si="17" ref="M53:V53">M26+M32+M39+M52</f>
        <v>396920</v>
      </c>
      <c r="N53" s="164">
        <f t="shared" si="17"/>
        <v>534347</v>
      </c>
      <c r="O53" s="164">
        <f t="shared" si="17"/>
        <v>314000</v>
      </c>
      <c r="P53" s="164">
        <f>P26+P32+P39+P52</f>
        <v>356000</v>
      </c>
      <c r="Q53" s="164">
        <f>Q26+Q32+Q39+Q52</f>
        <v>399100</v>
      </c>
      <c r="R53" s="164">
        <f>R26+R32+R39+R52</f>
        <v>543955</v>
      </c>
      <c r="S53" s="164">
        <f>S26+S32+S39+S52</f>
        <v>416761</v>
      </c>
      <c r="T53" s="165">
        <f>S53/R53</f>
        <v>0.766168157292423</v>
      </c>
      <c r="U53" s="166">
        <f t="shared" si="17"/>
        <v>336000</v>
      </c>
      <c r="V53" s="164">
        <f t="shared" si="17"/>
        <v>356000</v>
      </c>
      <c r="W53" s="167"/>
      <c r="X53" s="167"/>
      <c r="Y53" s="167"/>
    </row>
    <row r="54" spans="1:25" ht="15.75" thickTop="1">
      <c r="A54" s="315"/>
      <c r="B54" s="315"/>
      <c r="C54" s="315"/>
      <c r="D54" s="315"/>
      <c r="E54" s="315"/>
      <c r="F54" s="315"/>
      <c r="G54" s="315"/>
      <c r="H54" s="315"/>
      <c r="I54" s="315"/>
      <c r="J54" s="43"/>
      <c r="K54" s="282" t="s">
        <v>308</v>
      </c>
      <c r="L54" s="43"/>
      <c r="M54" s="168">
        <f aca="true" t="shared" si="18" ref="M54:V54">M53</f>
        <v>396920</v>
      </c>
      <c r="N54" s="168">
        <f t="shared" si="18"/>
        <v>534347</v>
      </c>
      <c r="O54" s="168">
        <f t="shared" si="18"/>
        <v>314000</v>
      </c>
      <c r="P54" s="168">
        <f>P53</f>
        <v>356000</v>
      </c>
      <c r="Q54" s="168">
        <f>Q53</f>
        <v>399100</v>
      </c>
      <c r="R54" s="168">
        <f>R53</f>
        <v>543955</v>
      </c>
      <c r="S54" s="168">
        <f>S53</f>
        <v>416761</v>
      </c>
      <c r="T54" s="169">
        <f>S54/R54</f>
        <v>0.766168157292423</v>
      </c>
      <c r="U54" s="170">
        <f t="shared" si="18"/>
        <v>336000</v>
      </c>
      <c r="V54" s="168">
        <f t="shared" si="18"/>
        <v>356000</v>
      </c>
      <c r="W54" s="171"/>
      <c r="X54" s="171"/>
      <c r="Y54" s="171"/>
    </row>
    <row r="55" spans="1:25" ht="15">
      <c r="A55" s="379"/>
      <c r="B55" s="379"/>
      <c r="C55" s="379"/>
      <c r="D55" s="379"/>
      <c r="E55" s="379"/>
      <c r="F55" s="379"/>
      <c r="G55" s="379"/>
      <c r="H55" s="379"/>
      <c r="I55" s="379"/>
      <c r="M55" s="113"/>
      <c r="N55" s="113"/>
      <c r="O55" s="113"/>
      <c r="P55" s="113"/>
      <c r="Q55" s="113"/>
      <c r="R55" s="113"/>
      <c r="S55" s="113"/>
      <c r="T55" s="172"/>
      <c r="U55" s="173"/>
      <c r="V55" s="113"/>
      <c r="W55" s="174"/>
      <c r="X55" s="174"/>
      <c r="Y55" s="174"/>
    </row>
    <row r="56" spans="1:27" ht="15">
      <c r="A56" s="379"/>
      <c r="B56" s="379"/>
      <c r="C56" s="379"/>
      <c r="D56" s="379"/>
      <c r="E56" s="379"/>
      <c r="F56" s="379"/>
      <c r="G56" s="379"/>
      <c r="H56" s="379"/>
      <c r="I56" s="379"/>
      <c r="J56" s="274" t="s">
        <v>273</v>
      </c>
      <c r="K56" s="274" t="s">
        <v>272</v>
      </c>
      <c r="L56" s="274"/>
      <c r="M56" s="109"/>
      <c r="N56" s="109"/>
      <c r="O56" s="109"/>
      <c r="P56" s="109"/>
      <c r="Q56" s="109"/>
      <c r="R56" s="109"/>
      <c r="S56" s="109"/>
      <c r="T56" s="175"/>
      <c r="U56" s="176"/>
      <c r="V56" s="109"/>
      <c r="W56" s="177"/>
      <c r="X56" s="177"/>
      <c r="Y56" s="177"/>
      <c r="AA56" s="103" t="s">
        <v>445</v>
      </c>
    </row>
    <row r="57" spans="1:27" ht="15">
      <c r="A57" s="379"/>
      <c r="B57" s="379"/>
      <c r="C57" s="379"/>
      <c r="D57" s="379"/>
      <c r="E57" s="379"/>
      <c r="F57" s="379"/>
      <c r="G57" s="379"/>
      <c r="H57" s="379"/>
      <c r="I57" s="379">
        <v>100</v>
      </c>
      <c r="J57" s="275" t="s">
        <v>128</v>
      </c>
      <c r="K57" s="275" t="s">
        <v>129</v>
      </c>
      <c r="L57" s="6"/>
      <c r="M57" s="112"/>
      <c r="N57" s="112"/>
      <c r="O57" s="112"/>
      <c r="P57" s="112"/>
      <c r="Q57" s="112"/>
      <c r="R57" s="112"/>
      <c r="S57" s="112"/>
      <c r="T57" s="178"/>
      <c r="U57" s="179"/>
      <c r="V57" s="112"/>
      <c r="W57" s="180"/>
      <c r="X57" s="180"/>
      <c r="Y57" s="180"/>
      <c r="AA57" s="103" t="s">
        <v>446</v>
      </c>
    </row>
    <row r="58" spans="1:27" ht="15">
      <c r="A58" s="379"/>
      <c r="B58" s="379"/>
      <c r="C58" s="379"/>
      <c r="D58" s="379"/>
      <c r="E58" s="379"/>
      <c r="F58" s="379"/>
      <c r="G58" s="379"/>
      <c r="H58" s="379"/>
      <c r="I58" s="379"/>
      <c r="J58" s="12" t="s">
        <v>189</v>
      </c>
      <c r="K58" s="12" t="s">
        <v>98</v>
      </c>
      <c r="L58" s="12"/>
      <c r="M58" s="181"/>
      <c r="N58" s="181"/>
      <c r="O58" s="181"/>
      <c r="P58" s="181"/>
      <c r="Q58" s="181"/>
      <c r="R58" s="181"/>
      <c r="S58" s="181"/>
      <c r="T58" s="182"/>
      <c r="U58" s="183"/>
      <c r="V58" s="181"/>
      <c r="W58" s="184"/>
      <c r="X58" s="184"/>
      <c r="Y58" s="184"/>
      <c r="AA58" s="103" t="s">
        <v>447</v>
      </c>
    </row>
    <row r="59" spans="1:25" ht="15">
      <c r="A59" s="377" t="s">
        <v>495</v>
      </c>
      <c r="B59" s="377"/>
      <c r="C59" s="377"/>
      <c r="D59" s="377"/>
      <c r="E59" s="377"/>
      <c r="F59" s="377"/>
      <c r="G59" s="377"/>
      <c r="H59" s="377"/>
      <c r="I59" s="377"/>
      <c r="J59" s="276" t="s">
        <v>127</v>
      </c>
      <c r="K59" s="276" t="s">
        <v>126</v>
      </c>
      <c r="L59" s="276"/>
      <c r="M59" s="116"/>
      <c r="N59" s="116"/>
      <c r="O59" s="116"/>
      <c r="P59" s="151"/>
      <c r="Q59" s="151"/>
      <c r="R59" s="151"/>
      <c r="S59" s="151"/>
      <c r="T59" s="152"/>
      <c r="U59" s="153"/>
      <c r="V59" s="151"/>
      <c r="W59" s="154"/>
      <c r="X59" s="154"/>
      <c r="Y59" s="154"/>
    </row>
    <row r="60" spans="1:25" ht="15">
      <c r="A60" s="378" t="s">
        <v>496</v>
      </c>
      <c r="B60" s="378"/>
      <c r="C60" s="378"/>
      <c r="D60" s="378"/>
      <c r="E60" s="378"/>
      <c r="F60" s="378"/>
      <c r="G60" s="378"/>
      <c r="H60" s="378"/>
      <c r="I60" s="378">
        <v>112</v>
      </c>
      <c r="J60" s="5" t="s">
        <v>82</v>
      </c>
      <c r="K60" s="5" t="s">
        <v>190</v>
      </c>
      <c r="L60" s="5"/>
      <c r="M60" s="120"/>
      <c r="N60" s="120"/>
      <c r="O60" s="120"/>
      <c r="P60" s="120"/>
      <c r="Q60" s="120"/>
      <c r="R60" s="120"/>
      <c r="S60" s="120"/>
      <c r="T60" s="144"/>
      <c r="U60" s="145"/>
      <c r="V60" s="120"/>
      <c r="W60" s="146"/>
      <c r="X60" s="146"/>
      <c r="Y60" s="146"/>
    </row>
    <row r="61" spans="1:25" ht="15">
      <c r="A61" s="380" t="s">
        <v>496</v>
      </c>
      <c r="B61" s="315"/>
      <c r="C61" s="315"/>
      <c r="D61" s="315"/>
      <c r="E61" s="315"/>
      <c r="F61" s="315"/>
      <c r="G61" s="315"/>
      <c r="H61" s="315"/>
      <c r="I61" s="315">
        <v>112</v>
      </c>
      <c r="J61" s="64">
        <v>3</v>
      </c>
      <c r="K61" s="64" t="s">
        <v>7</v>
      </c>
      <c r="L61" s="64"/>
      <c r="M61" s="123">
        <f>M62+M72+M111</f>
        <v>1456776</v>
      </c>
      <c r="N61" s="123">
        <f>N62+N72+N111</f>
        <v>1625549</v>
      </c>
      <c r="O61" s="155">
        <f>O62+O72+O111</f>
        <v>1462000</v>
      </c>
      <c r="P61" s="123">
        <f>P62+P72+P111+P114</f>
        <v>1462784</v>
      </c>
      <c r="Q61" s="123">
        <f>Q62+Q72+Q111+Q114</f>
        <v>1472858</v>
      </c>
      <c r="R61" s="123">
        <f>R62+R72+R111+R114</f>
        <v>1546227</v>
      </c>
      <c r="S61" s="123">
        <f>S62+S72+S111+S114</f>
        <v>1348315.67</v>
      </c>
      <c r="T61" s="362">
        <f>S61/R61</f>
        <v>0.872003703207873</v>
      </c>
      <c r="U61" s="125">
        <f>U62+U72+U111</f>
        <v>1921242</v>
      </c>
      <c r="V61" s="123">
        <f>V62+V72+V111</f>
        <v>1936242</v>
      </c>
      <c r="W61" s="126">
        <f aca="true" t="shared" si="19" ref="W61:W113">P61/O61*100</f>
        <v>100.05362517099863</v>
      </c>
      <c r="X61" s="126">
        <f>Q61/P61*100</f>
        <v>100.68868677808891</v>
      </c>
      <c r="Y61" s="126">
        <f>T61/Q61*100</f>
        <v>5.920487264949323E-05</v>
      </c>
    </row>
    <row r="62" spans="1:25" ht="15">
      <c r="A62" s="380" t="s">
        <v>496</v>
      </c>
      <c r="B62" s="315"/>
      <c r="C62" s="315"/>
      <c r="D62" s="315"/>
      <c r="E62" s="315"/>
      <c r="F62" s="315"/>
      <c r="G62" s="315"/>
      <c r="H62" s="315"/>
      <c r="I62" s="315">
        <v>112</v>
      </c>
      <c r="J62" s="16">
        <v>31</v>
      </c>
      <c r="K62" s="16" t="s">
        <v>35</v>
      </c>
      <c r="L62" s="16"/>
      <c r="M62" s="128">
        <f aca="true" t="shared" si="20" ref="M62:V62">M63</f>
        <v>898249</v>
      </c>
      <c r="N62" s="128">
        <f t="shared" si="20"/>
        <v>869114</v>
      </c>
      <c r="O62" s="156">
        <f t="shared" si="20"/>
        <v>852000</v>
      </c>
      <c r="P62" s="128">
        <f t="shared" si="20"/>
        <v>865004</v>
      </c>
      <c r="Q62" s="128">
        <f t="shared" si="20"/>
        <v>825986</v>
      </c>
      <c r="R62" s="128">
        <f t="shared" si="20"/>
        <v>861886</v>
      </c>
      <c r="S62" s="128">
        <f t="shared" si="20"/>
        <v>779993</v>
      </c>
      <c r="T62" s="129">
        <f>S62/R62</f>
        <v>0.9049839537943534</v>
      </c>
      <c r="U62" s="130">
        <f t="shared" si="20"/>
        <v>1244242</v>
      </c>
      <c r="V62" s="128">
        <f t="shared" si="20"/>
        <v>1244242</v>
      </c>
      <c r="W62" s="126">
        <f t="shared" si="19"/>
        <v>101.52629107981221</v>
      </c>
      <c r="X62" s="126">
        <f>Q62/P62*100</f>
        <v>95.48926941378306</v>
      </c>
      <c r="Y62" s="126">
        <f>T62/Q62*100</f>
        <v>0.00010956407902729023</v>
      </c>
    </row>
    <row r="63" spans="1:25" ht="15">
      <c r="A63" s="380" t="s">
        <v>496</v>
      </c>
      <c r="B63" s="315">
        <v>1</v>
      </c>
      <c r="C63" s="315"/>
      <c r="D63" s="315"/>
      <c r="E63" s="315">
        <v>4</v>
      </c>
      <c r="F63" s="315"/>
      <c r="G63" s="315"/>
      <c r="H63" s="315"/>
      <c r="I63" s="315">
        <v>112</v>
      </c>
      <c r="J63" s="61">
        <v>311</v>
      </c>
      <c r="K63" s="283" t="s">
        <v>208</v>
      </c>
      <c r="L63" s="62"/>
      <c r="M63" s="413">
        <f>M64+M67+M70+M71</f>
        <v>898249</v>
      </c>
      <c r="N63" s="413">
        <f>N64+N67+N70+N71</f>
        <v>869114</v>
      </c>
      <c r="O63" s="414">
        <f>O64+O67+O70+O71</f>
        <v>852000</v>
      </c>
      <c r="P63" s="413">
        <f>P64+P67+P70+P71+P68+P69</f>
        <v>865004</v>
      </c>
      <c r="Q63" s="413">
        <f>Q64+Q67+Q70+Q71+Q68+Q69+Q65</f>
        <v>825986</v>
      </c>
      <c r="R63" s="413">
        <f>R64+R67+R70+R71+R68+R69+R65+R66</f>
        <v>861886</v>
      </c>
      <c r="S63" s="413">
        <f>S64+S67+S70+S71+S68+S69+S65+S66</f>
        <v>779993</v>
      </c>
      <c r="T63" s="415">
        <f>S63/R63</f>
        <v>0.9049839537943534</v>
      </c>
      <c r="U63" s="125">
        <f>U64+U67+U70+U71</f>
        <v>1244242</v>
      </c>
      <c r="V63" s="123">
        <f>V64+V67+V70+V71</f>
        <v>1244242</v>
      </c>
      <c r="W63" s="126">
        <f t="shared" si="19"/>
        <v>101.52629107981221</v>
      </c>
      <c r="X63" s="126">
        <f>Q63/P63*100</f>
        <v>95.48926941378306</v>
      </c>
      <c r="Y63" s="126">
        <f>T63/Q63*100</f>
        <v>0.00010956407902729023</v>
      </c>
    </row>
    <row r="64" spans="1:26" ht="15">
      <c r="A64" s="380" t="s">
        <v>496</v>
      </c>
      <c r="B64" s="315"/>
      <c r="C64" s="315"/>
      <c r="D64" s="315"/>
      <c r="E64" s="315">
        <v>4</v>
      </c>
      <c r="F64" s="315"/>
      <c r="G64" s="315"/>
      <c r="H64" s="315"/>
      <c r="I64" s="315">
        <v>112</v>
      </c>
      <c r="J64" s="16">
        <v>3111</v>
      </c>
      <c r="K64" s="16" t="s">
        <v>200</v>
      </c>
      <c r="L64" s="16"/>
      <c r="M64" s="128">
        <v>746763</v>
      </c>
      <c r="N64" s="128">
        <v>724319</v>
      </c>
      <c r="O64" s="156">
        <v>700000</v>
      </c>
      <c r="P64" s="128">
        <v>700000</v>
      </c>
      <c r="Q64" s="128">
        <v>670000</v>
      </c>
      <c r="R64" s="128">
        <v>700000</v>
      </c>
      <c r="S64" s="128">
        <v>631934</v>
      </c>
      <c r="T64" s="129">
        <f>S64/R64</f>
        <v>0.9027628571428571</v>
      </c>
      <c r="U64" s="130">
        <v>1041000</v>
      </c>
      <c r="V64" s="128">
        <v>1041000</v>
      </c>
      <c r="W64" s="126">
        <f t="shared" si="19"/>
        <v>100</v>
      </c>
      <c r="X64" s="126">
        <f>Q64/P64*100</f>
        <v>95.71428571428572</v>
      </c>
      <c r="Y64" s="126">
        <f>T64/Q64*100</f>
        <v>0.00013474072494669507</v>
      </c>
      <c r="Z64" s="324">
        <v>211045</v>
      </c>
    </row>
    <row r="65" spans="1:32" s="411" customFormat="1" ht="14.25" hidden="1">
      <c r="A65" s="380" t="s">
        <v>496</v>
      </c>
      <c r="B65" s="404"/>
      <c r="C65" s="404"/>
      <c r="D65" s="404"/>
      <c r="E65" s="404"/>
      <c r="F65" s="404"/>
      <c r="G65" s="404"/>
      <c r="H65" s="404"/>
      <c r="I65" s="1">
        <v>112</v>
      </c>
      <c r="J65" s="16">
        <v>3111</v>
      </c>
      <c r="K65" s="16" t="s">
        <v>561</v>
      </c>
      <c r="L65" s="16"/>
      <c r="M65" s="369"/>
      <c r="N65" s="369"/>
      <c r="O65" s="370">
        <v>0</v>
      </c>
      <c r="P65" s="369">
        <v>0</v>
      </c>
      <c r="Q65" s="369">
        <v>1600</v>
      </c>
      <c r="R65" s="369">
        <v>0</v>
      </c>
      <c r="S65" s="369">
        <v>0</v>
      </c>
      <c r="T65" s="309">
        <f>R65/Q65</f>
        <v>0</v>
      </c>
      <c r="U65" s="416"/>
      <c r="V65" s="413"/>
      <c r="W65" s="417"/>
      <c r="X65" s="417"/>
      <c r="Y65" s="417"/>
      <c r="Z65" s="410"/>
      <c r="AE65" s="412"/>
      <c r="AF65" s="412"/>
    </row>
    <row r="66" spans="1:32" s="411" customFormat="1" ht="14.25">
      <c r="A66" s="380" t="s">
        <v>496</v>
      </c>
      <c r="B66" s="404"/>
      <c r="C66" s="404"/>
      <c r="D66" s="404"/>
      <c r="E66" s="1">
        <v>4</v>
      </c>
      <c r="F66" s="404"/>
      <c r="G66" s="404"/>
      <c r="H66" s="404"/>
      <c r="I66" s="1">
        <v>112</v>
      </c>
      <c r="J66" s="16">
        <v>3113</v>
      </c>
      <c r="K66" s="16" t="s">
        <v>460</v>
      </c>
      <c r="L66" s="16"/>
      <c r="M66" s="369"/>
      <c r="N66" s="369"/>
      <c r="O66" s="370">
        <v>0</v>
      </c>
      <c r="P66" s="369">
        <v>0</v>
      </c>
      <c r="Q66" s="369">
        <v>0</v>
      </c>
      <c r="R66" s="369">
        <v>1500</v>
      </c>
      <c r="S66" s="369">
        <v>0</v>
      </c>
      <c r="T66" s="309">
        <f aca="true" t="shared" si="21" ref="T66:T83">S66/R66</f>
        <v>0</v>
      </c>
      <c r="U66" s="416"/>
      <c r="V66" s="413"/>
      <c r="W66" s="417"/>
      <c r="X66" s="417"/>
      <c r="Y66" s="417"/>
      <c r="Z66" s="410"/>
      <c r="AE66" s="412"/>
      <c r="AF66" s="412"/>
    </row>
    <row r="67" spans="1:27" ht="15">
      <c r="A67" s="380" t="s">
        <v>496</v>
      </c>
      <c r="B67" s="315"/>
      <c r="C67" s="315">
        <v>2</v>
      </c>
      <c r="D67" s="315"/>
      <c r="E67" s="315">
        <v>4</v>
      </c>
      <c r="F67" s="315"/>
      <c r="G67" s="315"/>
      <c r="H67" s="315"/>
      <c r="I67" s="315">
        <v>112</v>
      </c>
      <c r="J67" s="16">
        <v>3121</v>
      </c>
      <c r="K67" s="16" t="s">
        <v>37</v>
      </c>
      <c r="L67" s="16"/>
      <c r="M67" s="128">
        <v>23000</v>
      </c>
      <c r="N67" s="128">
        <v>21000</v>
      </c>
      <c r="O67" s="156">
        <v>24800</v>
      </c>
      <c r="P67" s="128">
        <v>24800</v>
      </c>
      <c r="Q67" s="128">
        <v>21500</v>
      </c>
      <c r="R67" s="128">
        <v>21500</v>
      </c>
      <c r="S67" s="128">
        <v>21500</v>
      </c>
      <c r="T67" s="129">
        <f t="shared" si="21"/>
        <v>1</v>
      </c>
      <c r="U67" s="130">
        <v>27000</v>
      </c>
      <c r="V67" s="128">
        <v>27000</v>
      </c>
      <c r="W67" s="126">
        <f t="shared" si="19"/>
        <v>100</v>
      </c>
      <c r="X67" s="126">
        <f>Q67/P67*100</f>
        <v>86.69354838709677</v>
      </c>
      <c r="Y67" s="126">
        <f>T67/Q67*100</f>
        <v>0.004651162790697674</v>
      </c>
      <c r="Z67" s="324">
        <v>6004</v>
      </c>
      <c r="AA67" s="103" t="s">
        <v>422</v>
      </c>
    </row>
    <row r="68" spans="1:31" s="70" customFormat="1" ht="15">
      <c r="A68" s="380" t="s">
        <v>496</v>
      </c>
      <c r="B68" s="315"/>
      <c r="C68" s="315">
        <v>2</v>
      </c>
      <c r="D68" s="315"/>
      <c r="E68" s="315">
        <v>4</v>
      </c>
      <c r="F68" s="315"/>
      <c r="G68" s="315"/>
      <c r="H68" s="315"/>
      <c r="I68" s="315">
        <v>112</v>
      </c>
      <c r="J68" s="16">
        <v>3121</v>
      </c>
      <c r="K68" s="16" t="s">
        <v>451</v>
      </c>
      <c r="L68" s="16"/>
      <c r="M68" s="369"/>
      <c r="N68" s="369"/>
      <c r="O68" s="370">
        <v>0</v>
      </c>
      <c r="P68" s="369">
        <v>6004</v>
      </c>
      <c r="Q68" s="369">
        <v>6004</v>
      </c>
      <c r="R68" s="369">
        <v>6004</v>
      </c>
      <c r="S68" s="369">
        <v>6004</v>
      </c>
      <c r="T68" s="129">
        <f t="shared" si="21"/>
        <v>1</v>
      </c>
      <c r="U68" s="338"/>
      <c r="V68" s="337"/>
      <c r="W68" s="339"/>
      <c r="X68" s="339"/>
      <c r="Y68" s="339"/>
      <c r="Z68" s="340"/>
      <c r="AE68" s="393"/>
    </row>
    <row r="69" spans="1:31" s="70" customFormat="1" ht="15">
      <c r="A69" s="380" t="s">
        <v>496</v>
      </c>
      <c r="B69" s="315"/>
      <c r="C69" s="315">
        <v>2</v>
      </c>
      <c r="D69" s="315"/>
      <c r="E69" s="315">
        <v>4</v>
      </c>
      <c r="F69" s="315"/>
      <c r="G69" s="315"/>
      <c r="H69" s="315"/>
      <c r="I69" s="315">
        <v>112</v>
      </c>
      <c r="J69" s="16">
        <v>3121</v>
      </c>
      <c r="K69" s="24" t="s">
        <v>452</v>
      </c>
      <c r="L69" s="23"/>
      <c r="M69" s="369"/>
      <c r="N69" s="369"/>
      <c r="O69" s="370">
        <v>0</v>
      </c>
      <c r="P69" s="369">
        <v>7000</v>
      </c>
      <c r="Q69" s="369">
        <v>10382</v>
      </c>
      <c r="R69" s="369">
        <v>10382</v>
      </c>
      <c r="S69" s="369">
        <v>10382</v>
      </c>
      <c r="T69" s="129">
        <f t="shared" si="21"/>
        <v>1</v>
      </c>
      <c r="U69" s="338"/>
      <c r="V69" s="337"/>
      <c r="W69" s="339"/>
      <c r="X69" s="339"/>
      <c r="Y69" s="339"/>
      <c r="Z69" s="340"/>
      <c r="AE69" s="393"/>
    </row>
    <row r="70" spans="1:26" ht="15">
      <c r="A70" s="380" t="s">
        <v>496</v>
      </c>
      <c r="B70" s="315"/>
      <c r="C70" s="315">
        <v>2</v>
      </c>
      <c r="D70" s="315"/>
      <c r="E70" s="315">
        <v>4</v>
      </c>
      <c r="F70" s="315"/>
      <c r="G70" s="315"/>
      <c r="H70" s="315"/>
      <c r="I70" s="315">
        <v>112</v>
      </c>
      <c r="J70" s="16">
        <v>3132</v>
      </c>
      <c r="K70" s="16" t="s">
        <v>247</v>
      </c>
      <c r="L70" s="16"/>
      <c r="M70" s="128">
        <v>115778</v>
      </c>
      <c r="N70" s="128">
        <v>111481</v>
      </c>
      <c r="O70" s="156">
        <v>114000</v>
      </c>
      <c r="P70" s="128">
        <v>114000</v>
      </c>
      <c r="Q70" s="128">
        <v>105000</v>
      </c>
      <c r="R70" s="128">
        <v>110000</v>
      </c>
      <c r="S70" s="128">
        <v>99328</v>
      </c>
      <c r="T70" s="129">
        <f t="shared" si="21"/>
        <v>0.9029818181818182</v>
      </c>
      <c r="U70" s="130">
        <v>160422</v>
      </c>
      <c r="V70" s="128">
        <v>160422</v>
      </c>
      <c r="W70" s="126">
        <f t="shared" si="19"/>
        <v>100</v>
      </c>
      <c r="X70" s="126">
        <f aca="true" t="shared" si="22" ref="X70:X113">Q70/P70*100</f>
        <v>92.10526315789474</v>
      </c>
      <c r="Y70" s="126">
        <f aca="true" t="shared" si="23" ref="Y70:Y113">T70/Q70*100</f>
        <v>0.000859982683982684</v>
      </c>
      <c r="Z70" s="324">
        <v>33507</v>
      </c>
    </row>
    <row r="71" spans="1:26" ht="15">
      <c r="A71" s="380" t="s">
        <v>496</v>
      </c>
      <c r="B71" s="315"/>
      <c r="C71" s="315"/>
      <c r="D71" s="315"/>
      <c r="E71" s="315">
        <v>4</v>
      </c>
      <c r="F71" s="315"/>
      <c r="G71" s="315"/>
      <c r="H71" s="315"/>
      <c r="I71" s="315">
        <v>112</v>
      </c>
      <c r="J71" s="16">
        <v>3133</v>
      </c>
      <c r="K71" s="16" t="s">
        <v>201</v>
      </c>
      <c r="L71" s="16"/>
      <c r="M71" s="128">
        <v>12708</v>
      </c>
      <c r="N71" s="128">
        <v>12314</v>
      </c>
      <c r="O71" s="156">
        <v>13200</v>
      </c>
      <c r="P71" s="128">
        <v>13200</v>
      </c>
      <c r="Q71" s="128">
        <v>11500</v>
      </c>
      <c r="R71" s="128">
        <v>12500</v>
      </c>
      <c r="S71" s="128">
        <v>10845</v>
      </c>
      <c r="T71" s="129">
        <f t="shared" si="21"/>
        <v>0.8676</v>
      </c>
      <c r="U71" s="130">
        <v>15820</v>
      </c>
      <c r="V71" s="128">
        <v>15820</v>
      </c>
      <c r="W71" s="126">
        <f t="shared" si="19"/>
        <v>100</v>
      </c>
      <c r="X71" s="126">
        <f t="shared" si="22"/>
        <v>87.12121212121212</v>
      </c>
      <c r="Y71" s="126">
        <f t="shared" si="23"/>
        <v>0.0075443478260869565</v>
      </c>
      <c r="Z71" s="324">
        <v>3690</v>
      </c>
    </row>
    <row r="72" spans="1:25" ht="15">
      <c r="A72" s="380" t="s">
        <v>496</v>
      </c>
      <c r="B72" s="315"/>
      <c r="C72" s="315"/>
      <c r="D72" s="315"/>
      <c r="E72" s="315">
        <v>4</v>
      </c>
      <c r="F72" s="315"/>
      <c r="G72" s="315"/>
      <c r="H72" s="315"/>
      <c r="I72" s="315">
        <v>112</v>
      </c>
      <c r="J72" s="16">
        <v>32</v>
      </c>
      <c r="K72" s="24" t="s">
        <v>39</v>
      </c>
      <c r="L72" s="23"/>
      <c r="M72" s="128">
        <f aca="true" t="shared" si="24" ref="M72:V72">M73+M78+M82+M105</f>
        <v>535941</v>
      </c>
      <c r="N72" s="128">
        <f t="shared" si="24"/>
        <v>696619</v>
      </c>
      <c r="O72" s="156">
        <f t="shared" si="24"/>
        <v>588000</v>
      </c>
      <c r="P72" s="128">
        <f>P73+P78+P82+P105</f>
        <v>565780</v>
      </c>
      <c r="Q72" s="128">
        <f>Q73+Q78+Q82+Q105</f>
        <v>620772</v>
      </c>
      <c r="R72" s="128">
        <f>R73+R78+R82+R105+R102</f>
        <v>646241</v>
      </c>
      <c r="S72" s="128">
        <f>S73+S78+S82+S105+S102</f>
        <v>533680</v>
      </c>
      <c r="T72" s="129">
        <f t="shared" si="21"/>
        <v>0.8258219456828025</v>
      </c>
      <c r="U72" s="130">
        <f t="shared" si="24"/>
        <v>658000</v>
      </c>
      <c r="V72" s="128">
        <f t="shared" si="24"/>
        <v>673000</v>
      </c>
      <c r="W72" s="126">
        <f t="shared" si="19"/>
        <v>96.22108843537414</v>
      </c>
      <c r="X72" s="126">
        <f t="shared" si="22"/>
        <v>109.71967902718372</v>
      </c>
      <c r="Y72" s="126">
        <f t="shared" si="23"/>
        <v>0.00013303144241086945</v>
      </c>
    </row>
    <row r="73" spans="1:25" ht="15">
      <c r="A73" s="380" t="s">
        <v>496</v>
      </c>
      <c r="B73" s="315"/>
      <c r="C73" s="315"/>
      <c r="D73" s="315"/>
      <c r="E73" s="315">
        <v>4</v>
      </c>
      <c r="F73" s="315"/>
      <c r="G73" s="315"/>
      <c r="H73" s="315"/>
      <c r="I73" s="315">
        <v>112</v>
      </c>
      <c r="J73" s="61">
        <v>321</v>
      </c>
      <c r="K73" s="61" t="s">
        <v>40</v>
      </c>
      <c r="L73" s="61"/>
      <c r="M73" s="123">
        <f aca="true" t="shared" si="25" ref="M73:V73">M74+M75+M76</f>
        <v>72690</v>
      </c>
      <c r="N73" s="123">
        <f t="shared" si="25"/>
        <v>64277</v>
      </c>
      <c r="O73" s="155">
        <f t="shared" si="25"/>
        <v>100000</v>
      </c>
      <c r="P73" s="413">
        <f>P74+P75+P76+P77</f>
        <v>83000</v>
      </c>
      <c r="Q73" s="413">
        <f>Q74+Q75+Q76+Q77</f>
        <v>72000</v>
      </c>
      <c r="R73" s="413">
        <f>R74+R75+R76+R77</f>
        <v>71000</v>
      </c>
      <c r="S73" s="413">
        <f>S74+S75+S76+S77</f>
        <v>60277</v>
      </c>
      <c r="T73" s="415">
        <f t="shared" si="21"/>
        <v>0.8489718309859154</v>
      </c>
      <c r="U73" s="125">
        <f t="shared" si="25"/>
        <v>119000</v>
      </c>
      <c r="V73" s="123">
        <f t="shared" si="25"/>
        <v>119000</v>
      </c>
      <c r="W73" s="126">
        <f t="shared" si="19"/>
        <v>83</v>
      </c>
      <c r="X73" s="126">
        <f t="shared" si="22"/>
        <v>86.74698795180723</v>
      </c>
      <c r="Y73" s="126">
        <f t="shared" si="23"/>
        <v>0.0011791275430359936</v>
      </c>
    </row>
    <row r="74" spans="1:26" ht="15">
      <c r="A74" s="380" t="s">
        <v>496</v>
      </c>
      <c r="B74" s="315"/>
      <c r="C74" s="315"/>
      <c r="D74" s="315"/>
      <c r="E74" s="315">
        <v>4</v>
      </c>
      <c r="F74" s="315"/>
      <c r="G74" s="315"/>
      <c r="H74" s="315"/>
      <c r="I74" s="315">
        <v>112</v>
      </c>
      <c r="J74" s="16">
        <v>3211</v>
      </c>
      <c r="K74" s="16" t="s">
        <v>202</v>
      </c>
      <c r="L74" s="16"/>
      <c r="M74" s="128">
        <v>14358</v>
      </c>
      <c r="N74" s="128">
        <v>18663</v>
      </c>
      <c r="O74" s="156">
        <v>25000</v>
      </c>
      <c r="P74" s="128">
        <v>25000</v>
      </c>
      <c r="Q74" s="128">
        <v>25000</v>
      </c>
      <c r="R74" s="128">
        <v>25000</v>
      </c>
      <c r="S74" s="128">
        <v>19365</v>
      </c>
      <c r="T74" s="129">
        <f t="shared" si="21"/>
        <v>0.7746</v>
      </c>
      <c r="U74" s="130">
        <v>29000</v>
      </c>
      <c r="V74" s="128">
        <v>29000</v>
      </c>
      <c r="W74" s="126">
        <f t="shared" si="19"/>
        <v>100</v>
      </c>
      <c r="X74" s="126">
        <f t="shared" si="22"/>
        <v>100</v>
      </c>
      <c r="Y74" s="126">
        <f t="shared" si="23"/>
        <v>0.0030984</v>
      </c>
      <c r="Z74" s="324">
        <v>8898</v>
      </c>
    </row>
    <row r="75" spans="1:26" ht="15">
      <c r="A75" s="380" t="s">
        <v>496</v>
      </c>
      <c r="B75" s="315"/>
      <c r="C75" s="315"/>
      <c r="D75" s="315"/>
      <c r="E75" s="315">
        <v>4</v>
      </c>
      <c r="F75" s="315"/>
      <c r="G75" s="315"/>
      <c r="H75" s="315"/>
      <c r="I75" s="315">
        <v>112</v>
      </c>
      <c r="J75" s="16">
        <v>3212</v>
      </c>
      <c r="K75" s="16" t="s">
        <v>203</v>
      </c>
      <c r="L75" s="16"/>
      <c r="M75" s="128">
        <v>56212</v>
      </c>
      <c r="N75" s="128">
        <v>44174</v>
      </c>
      <c r="O75" s="156">
        <v>60000</v>
      </c>
      <c r="P75" s="128">
        <v>45000</v>
      </c>
      <c r="Q75" s="128">
        <v>35000</v>
      </c>
      <c r="R75" s="128">
        <v>38000</v>
      </c>
      <c r="S75" s="128">
        <v>34020</v>
      </c>
      <c r="T75" s="129">
        <f t="shared" si="21"/>
        <v>0.8952631578947369</v>
      </c>
      <c r="U75" s="130">
        <v>80000</v>
      </c>
      <c r="V75" s="128">
        <v>80000</v>
      </c>
      <c r="W75" s="126">
        <f t="shared" si="19"/>
        <v>75</v>
      </c>
      <c r="X75" s="126">
        <f t="shared" si="22"/>
        <v>77.77777777777779</v>
      </c>
      <c r="Y75" s="126">
        <f t="shared" si="23"/>
        <v>0.0025578947368421054</v>
      </c>
      <c r="Z75" s="324">
        <v>11908</v>
      </c>
    </row>
    <row r="76" spans="1:26" ht="15">
      <c r="A76" s="380" t="s">
        <v>496</v>
      </c>
      <c r="B76" s="315"/>
      <c r="C76" s="315"/>
      <c r="D76" s="315"/>
      <c r="E76" s="315">
        <v>4</v>
      </c>
      <c r="F76" s="315"/>
      <c r="G76" s="315"/>
      <c r="H76" s="315"/>
      <c r="I76" s="315">
        <v>112</v>
      </c>
      <c r="J76" s="16">
        <v>3213</v>
      </c>
      <c r="K76" s="16" t="s">
        <v>204</v>
      </c>
      <c r="L76" s="16"/>
      <c r="M76" s="128">
        <v>2120</v>
      </c>
      <c r="N76" s="128">
        <v>1440</v>
      </c>
      <c r="O76" s="156">
        <v>15000</v>
      </c>
      <c r="P76" s="128">
        <v>7000</v>
      </c>
      <c r="Q76" s="128">
        <v>5000</v>
      </c>
      <c r="R76" s="128">
        <v>1000</v>
      </c>
      <c r="S76" s="128">
        <v>1000</v>
      </c>
      <c r="T76" s="129">
        <f t="shared" si="21"/>
        <v>1</v>
      </c>
      <c r="U76" s="130">
        <v>10000</v>
      </c>
      <c r="V76" s="128">
        <v>10000</v>
      </c>
      <c r="W76" s="126">
        <f t="shared" si="19"/>
        <v>46.666666666666664</v>
      </c>
      <c r="X76" s="126">
        <f t="shared" si="22"/>
        <v>71.42857142857143</v>
      </c>
      <c r="Y76" s="126">
        <f t="shared" si="23"/>
        <v>0.02</v>
      </c>
      <c r="Z76" s="324">
        <v>320</v>
      </c>
    </row>
    <row r="77" spans="1:25" ht="15">
      <c r="A77" s="380" t="s">
        <v>496</v>
      </c>
      <c r="B77" s="315"/>
      <c r="C77" s="315"/>
      <c r="D77" s="315"/>
      <c r="E77" s="315">
        <v>4</v>
      </c>
      <c r="F77" s="315"/>
      <c r="G77" s="315"/>
      <c r="H77" s="315"/>
      <c r="I77" s="315">
        <v>112</v>
      </c>
      <c r="J77" s="16">
        <v>3214</v>
      </c>
      <c r="K77" s="16" t="s">
        <v>453</v>
      </c>
      <c r="L77" s="16"/>
      <c r="M77" s="369"/>
      <c r="N77" s="369"/>
      <c r="O77" s="370">
        <v>0</v>
      </c>
      <c r="P77" s="369">
        <v>6000</v>
      </c>
      <c r="Q77" s="369">
        <v>7000</v>
      </c>
      <c r="R77" s="369">
        <v>7000</v>
      </c>
      <c r="S77" s="369">
        <v>5892</v>
      </c>
      <c r="T77" s="129">
        <f t="shared" si="21"/>
        <v>0.8417142857142857</v>
      </c>
      <c r="U77" s="371"/>
      <c r="V77" s="369"/>
      <c r="W77" s="372" t="e">
        <f t="shared" si="19"/>
        <v>#DIV/0!</v>
      </c>
      <c r="X77" s="372">
        <f t="shared" si="22"/>
        <v>116.66666666666667</v>
      </c>
      <c r="Y77" s="372">
        <f t="shared" si="23"/>
        <v>0.012024489795918367</v>
      </c>
    </row>
    <row r="78" spans="1:27" ht="15">
      <c r="A78" s="380" t="s">
        <v>496</v>
      </c>
      <c r="B78" s="315"/>
      <c r="C78" s="315"/>
      <c r="D78" s="315"/>
      <c r="E78" s="315"/>
      <c r="F78" s="315"/>
      <c r="G78" s="315"/>
      <c r="H78" s="315"/>
      <c r="I78" s="315">
        <v>112</v>
      </c>
      <c r="J78" s="61">
        <v>322</v>
      </c>
      <c r="K78" s="61" t="s">
        <v>86</v>
      </c>
      <c r="L78" s="61"/>
      <c r="M78" s="123">
        <f aca="true" t="shared" si="26" ref="M78:V78">M79+M80+M81</f>
        <v>104522</v>
      </c>
      <c r="N78" s="123">
        <f t="shared" si="26"/>
        <v>124568</v>
      </c>
      <c r="O78" s="155">
        <f t="shared" si="26"/>
        <v>130000</v>
      </c>
      <c r="P78" s="413">
        <f>P79+P80+P81</f>
        <v>140000</v>
      </c>
      <c r="Q78" s="413">
        <f>Q79+Q80+Q81</f>
        <v>134000</v>
      </c>
      <c r="R78" s="413">
        <f>R79+R80+R81</f>
        <v>142000</v>
      </c>
      <c r="S78" s="413">
        <f>S79+S80+S81</f>
        <v>103928</v>
      </c>
      <c r="T78" s="415">
        <f t="shared" si="21"/>
        <v>0.731887323943662</v>
      </c>
      <c r="U78" s="125">
        <f t="shared" si="26"/>
        <v>145000</v>
      </c>
      <c r="V78" s="123">
        <f t="shared" si="26"/>
        <v>145000</v>
      </c>
      <c r="W78" s="126">
        <f t="shared" si="19"/>
        <v>107.6923076923077</v>
      </c>
      <c r="X78" s="126">
        <f t="shared" si="22"/>
        <v>95.71428571428572</v>
      </c>
      <c r="Y78" s="126">
        <f t="shared" si="23"/>
        <v>0.0005461845701072104</v>
      </c>
      <c r="AA78" s="103" t="s">
        <v>424</v>
      </c>
    </row>
    <row r="79" spans="1:27" ht="15">
      <c r="A79" s="380" t="s">
        <v>496</v>
      </c>
      <c r="B79" s="315"/>
      <c r="C79" s="315">
        <v>2</v>
      </c>
      <c r="D79" s="315">
        <v>3</v>
      </c>
      <c r="E79" s="315">
        <v>4</v>
      </c>
      <c r="F79" s="315"/>
      <c r="G79" s="315"/>
      <c r="H79" s="315"/>
      <c r="I79" s="315">
        <v>112</v>
      </c>
      <c r="J79" s="16">
        <v>3221</v>
      </c>
      <c r="K79" s="16" t="s">
        <v>205</v>
      </c>
      <c r="L79" s="16"/>
      <c r="M79" s="369">
        <v>33295</v>
      </c>
      <c r="N79" s="369">
        <v>33029</v>
      </c>
      <c r="O79" s="370">
        <v>30000</v>
      </c>
      <c r="P79" s="369">
        <v>40000</v>
      </c>
      <c r="Q79" s="369">
        <v>40000</v>
      </c>
      <c r="R79" s="369">
        <v>45000</v>
      </c>
      <c r="S79" s="369">
        <v>32149</v>
      </c>
      <c r="T79" s="129">
        <f t="shared" si="21"/>
        <v>0.7144222222222222</v>
      </c>
      <c r="U79" s="371">
        <v>35000</v>
      </c>
      <c r="V79" s="369">
        <v>35000</v>
      </c>
      <c r="W79" s="372">
        <f t="shared" si="19"/>
        <v>133.33333333333331</v>
      </c>
      <c r="X79" s="372">
        <f t="shared" si="22"/>
        <v>100</v>
      </c>
      <c r="Y79" s="372">
        <f t="shared" si="23"/>
        <v>0.0017860555555555555</v>
      </c>
      <c r="Z79" s="324">
        <v>14455</v>
      </c>
      <c r="AA79" s="103" t="s">
        <v>425</v>
      </c>
    </row>
    <row r="80" spans="1:26" ht="15">
      <c r="A80" s="380" t="s">
        <v>496</v>
      </c>
      <c r="B80" s="315"/>
      <c r="C80" s="315">
        <v>2</v>
      </c>
      <c r="D80" s="315">
        <v>3</v>
      </c>
      <c r="E80" s="315">
        <v>4</v>
      </c>
      <c r="F80" s="315"/>
      <c r="G80" s="315"/>
      <c r="H80" s="315"/>
      <c r="I80" s="315">
        <v>112</v>
      </c>
      <c r="J80" s="16">
        <v>3223</v>
      </c>
      <c r="K80" s="24" t="s">
        <v>206</v>
      </c>
      <c r="L80" s="23"/>
      <c r="M80" s="369">
        <v>66119</v>
      </c>
      <c r="N80" s="369">
        <v>82868</v>
      </c>
      <c r="O80" s="370">
        <v>90000</v>
      </c>
      <c r="P80" s="369">
        <v>90000</v>
      </c>
      <c r="Q80" s="369">
        <v>90000</v>
      </c>
      <c r="R80" s="369">
        <v>90000</v>
      </c>
      <c r="S80" s="369">
        <v>64657</v>
      </c>
      <c r="T80" s="129">
        <f t="shared" si="21"/>
        <v>0.7184111111111111</v>
      </c>
      <c r="U80" s="371">
        <v>100000</v>
      </c>
      <c r="V80" s="369">
        <v>100000</v>
      </c>
      <c r="W80" s="372">
        <f t="shared" si="19"/>
        <v>100</v>
      </c>
      <c r="X80" s="372">
        <f t="shared" si="22"/>
        <v>100</v>
      </c>
      <c r="Y80" s="372">
        <f t="shared" si="23"/>
        <v>0.0007982345679012346</v>
      </c>
      <c r="Z80" s="324">
        <v>23466</v>
      </c>
    </row>
    <row r="81" spans="1:26" ht="15">
      <c r="A81" s="380" t="s">
        <v>496</v>
      </c>
      <c r="B81" s="315"/>
      <c r="C81" s="315">
        <v>2</v>
      </c>
      <c r="D81" s="315">
        <v>3</v>
      </c>
      <c r="E81" s="315">
        <v>4</v>
      </c>
      <c r="F81" s="315"/>
      <c r="G81" s="315"/>
      <c r="H81" s="315"/>
      <c r="I81" s="315">
        <v>112</v>
      </c>
      <c r="J81" s="16">
        <v>3225</v>
      </c>
      <c r="K81" s="16" t="s">
        <v>207</v>
      </c>
      <c r="L81" s="16"/>
      <c r="M81" s="369">
        <v>5108</v>
      </c>
      <c r="N81" s="369">
        <v>8671</v>
      </c>
      <c r="O81" s="370">
        <v>10000</v>
      </c>
      <c r="P81" s="369">
        <v>10000</v>
      </c>
      <c r="Q81" s="369">
        <v>4000</v>
      </c>
      <c r="R81" s="369">
        <v>7000</v>
      </c>
      <c r="S81" s="369">
        <v>7122</v>
      </c>
      <c r="T81" s="129">
        <f t="shared" si="21"/>
        <v>1.0174285714285713</v>
      </c>
      <c r="U81" s="371">
        <v>10000</v>
      </c>
      <c r="V81" s="369">
        <v>10000</v>
      </c>
      <c r="W81" s="372">
        <f t="shared" si="19"/>
        <v>100</v>
      </c>
      <c r="X81" s="372">
        <f t="shared" si="22"/>
        <v>40</v>
      </c>
      <c r="Y81" s="372">
        <f t="shared" si="23"/>
        <v>0.02543571428571428</v>
      </c>
      <c r="Z81" s="324">
        <v>179</v>
      </c>
    </row>
    <row r="82" spans="1:25" ht="15">
      <c r="A82" s="380" t="s">
        <v>496</v>
      </c>
      <c r="B82" s="315"/>
      <c r="C82" s="315">
        <v>2</v>
      </c>
      <c r="D82" s="315">
        <v>3</v>
      </c>
      <c r="E82" s="315">
        <v>4</v>
      </c>
      <c r="F82" s="315"/>
      <c r="G82" s="315"/>
      <c r="H82" s="315"/>
      <c r="I82" s="315">
        <v>112</v>
      </c>
      <c r="J82" s="61">
        <v>323</v>
      </c>
      <c r="K82" s="61" t="s">
        <v>42</v>
      </c>
      <c r="L82" s="61"/>
      <c r="M82" s="123">
        <f>M83+M84+M85+M86+M87+M91+M92+M93+M94+M100+M101</f>
        <v>235923</v>
      </c>
      <c r="N82" s="123">
        <f>N83+N84+N85+N86+N87+N91+N92+N93+N94+N100+N101</f>
        <v>446023</v>
      </c>
      <c r="O82" s="155">
        <f>O83+O84+O85+O86+O87+O91+O92+O93+O94+O100+O101+O96</f>
        <v>306500</v>
      </c>
      <c r="P82" s="413">
        <f>P83+P84+P85+P86+P87+P91+P92+P93+P94+P100+P101+P96+P88+P97+P98+P89</f>
        <v>253280</v>
      </c>
      <c r="Q82" s="413">
        <f>Q83+Q84+Q85+Q86+Q87+Q91+Q92+Q93+Q94+Q100+Q101+Q96+Q88+Q97+Q98+Q89+Q90+Q95+Q99</f>
        <v>325347</v>
      </c>
      <c r="R82" s="413">
        <f>R83+R84+R85+R86+R87+R91+R92+R93+R94+R100+R101+R96+R88+R97+R98+R89+R90+R95+R99</f>
        <v>336816</v>
      </c>
      <c r="S82" s="413">
        <f>S83+S84+S85+S86+S87+S91+S92+S93+S94+S100+S101+S96+S88+S97+S98+S89+S90+S95+S99</f>
        <v>296552</v>
      </c>
      <c r="T82" s="415">
        <f t="shared" si="21"/>
        <v>0.8804569854163697</v>
      </c>
      <c r="U82" s="125">
        <f>U83+U84+U85+U86+U87+U91+U92+U93+U94+U100+U101+U96</f>
        <v>339000</v>
      </c>
      <c r="V82" s="123">
        <f>V83+V84+V85+V86+V87+V91+V92+V93+V94+V100+V101+V96</f>
        <v>354000</v>
      </c>
      <c r="W82" s="126">
        <f t="shared" si="19"/>
        <v>82.63621533442088</v>
      </c>
      <c r="X82" s="126">
        <f t="shared" si="22"/>
        <v>128.45349020846496</v>
      </c>
      <c r="Y82" s="126">
        <f t="shared" si="23"/>
        <v>0.0002706209018114105</v>
      </c>
    </row>
    <row r="83" spans="1:31" s="190" customFormat="1" ht="15">
      <c r="A83" s="380" t="s">
        <v>496</v>
      </c>
      <c r="B83" s="315"/>
      <c r="C83" s="315">
        <v>2</v>
      </c>
      <c r="D83" s="315">
        <v>3</v>
      </c>
      <c r="E83" s="315">
        <v>4</v>
      </c>
      <c r="F83" s="315"/>
      <c r="G83" s="315"/>
      <c r="H83" s="315"/>
      <c r="I83" s="315">
        <v>112</v>
      </c>
      <c r="J83" s="16">
        <v>3231</v>
      </c>
      <c r="K83" s="16" t="s">
        <v>209</v>
      </c>
      <c r="L83" s="61"/>
      <c r="M83" s="128">
        <v>56529</v>
      </c>
      <c r="N83" s="128">
        <v>41681</v>
      </c>
      <c r="O83" s="156">
        <v>50000</v>
      </c>
      <c r="P83" s="128">
        <v>50000</v>
      </c>
      <c r="Q83" s="128">
        <v>60000</v>
      </c>
      <c r="R83" s="128">
        <v>65000</v>
      </c>
      <c r="S83" s="128">
        <v>54751</v>
      </c>
      <c r="T83" s="129">
        <f t="shared" si="21"/>
        <v>0.842323076923077</v>
      </c>
      <c r="U83" s="130">
        <v>52000</v>
      </c>
      <c r="V83" s="128">
        <v>52000</v>
      </c>
      <c r="W83" s="126">
        <f t="shared" si="19"/>
        <v>100</v>
      </c>
      <c r="X83" s="126">
        <f t="shared" si="22"/>
        <v>120</v>
      </c>
      <c r="Y83" s="126">
        <f t="shared" si="23"/>
        <v>0.001403871794871795</v>
      </c>
      <c r="Z83" s="324">
        <v>15350</v>
      </c>
      <c r="AE83" s="113"/>
    </row>
    <row r="84" spans="1:31" s="190" customFormat="1" ht="15">
      <c r="A84" s="380" t="s">
        <v>496</v>
      </c>
      <c r="B84" s="315"/>
      <c r="C84" s="315">
        <v>2</v>
      </c>
      <c r="D84" s="315">
        <v>3</v>
      </c>
      <c r="E84" s="315">
        <v>4</v>
      </c>
      <c r="F84" s="315"/>
      <c r="G84" s="315"/>
      <c r="H84" s="315"/>
      <c r="I84" s="315">
        <v>112</v>
      </c>
      <c r="J84" s="16">
        <v>3232</v>
      </c>
      <c r="K84" s="16" t="s">
        <v>210</v>
      </c>
      <c r="L84" s="61"/>
      <c r="M84" s="128">
        <v>12606</v>
      </c>
      <c r="N84" s="128">
        <v>4368</v>
      </c>
      <c r="O84" s="156">
        <v>5000</v>
      </c>
      <c r="P84" s="128">
        <v>5000</v>
      </c>
      <c r="Q84" s="128">
        <v>3000</v>
      </c>
      <c r="R84" s="128">
        <v>4000</v>
      </c>
      <c r="S84" s="128">
        <v>1625</v>
      </c>
      <c r="T84" s="129">
        <f aca="true" t="shared" si="27" ref="T84:T101">S84/R84</f>
        <v>0.40625</v>
      </c>
      <c r="U84" s="130">
        <v>10000</v>
      </c>
      <c r="V84" s="128">
        <v>10000</v>
      </c>
      <c r="W84" s="126">
        <f t="shared" si="19"/>
        <v>100</v>
      </c>
      <c r="X84" s="126">
        <f t="shared" si="22"/>
        <v>60</v>
      </c>
      <c r="Y84" s="126">
        <f t="shared" si="23"/>
        <v>0.013541666666666665</v>
      </c>
      <c r="Z84" s="324">
        <v>615</v>
      </c>
      <c r="AE84" s="113"/>
    </row>
    <row r="85" spans="1:31" s="190" customFormat="1" ht="15">
      <c r="A85" s="380" t="s">
        <v>496</v>
      </c>
      <c r="B85" s="315"/>
      <c r="C85" s="315">
        <v>2</v>
      </c>
      <c r="D85" s="315">
        <v>3</v>
      </c>
      <c r="E85" s="315">
        <v>4</v>
      </c>
      <c r="F85" s="315"/>
      <c r="G85" s="315"/>
      <c r="H85" s="315"/>
      <c r="I85" s="315">
        <v>112</v>
      </c>
      <c r="J85" s="16">
        <v>3232</v>
      </c>
      <c r="K85" s="16" t="s">
        <v>364</v>
      </c>
      <c r="L85" s="61"/>
      <c r="M85" s="128">
        <v>12876</v>
      </c>
      <c r="N85" s="128">
        <v>11377</v>
      </c>
      <c r="O85" s="156">
        <v>10000</v>
      </c>
      <c r="P85" s="128">
        <v>10000</v>
      </c>
      <c r="Q85" s="128">
        <v>12000</v>
      </c>
      <c r="R85" s="128">
        <v>12000</v>
      </c>
      <c r="S85" s="128">
        <v>10290</v>
      </c>
      <c r="T85" s="129">
        <f t="shared" si="27"/>
        <v>0.8575</v>
      </c>
      <c r="U85" s="130">
        <v>10000</v>
      </c>
      <c r="V85" s="128">
        <v>10000</v>
      </c>
      <c r="W85" s="126">
        <f t="shared" si="19"/>
        <v>100</v>
      </c>
      <c r="X85" s="126">
        <f t="shared" si="22"/>
        <v>120</v>
      </c>
      <c r="Y85" s="126">
        <f t="shared" si="23"/>
        <v>0.007145833333333334</v>
      </c>
      <c r="Z85" s="324">
        <v>2056</v>
      </c>
      <c r="AE85" s="113"/>
    </row>
    <row r="86" spans="1:31" s="190" customFormat="1" ht="15">
      <c r="A86" s="380" t="s">
        <v>496</v>
      </c>
      <c r="B86" s="315"/>
      <c r="C86" s="315">
        <v>2</v>
      </c>
      <c r="D86" s="315">
        <v>3</v>
      </c>
      <c r="E86" s="315">
        <v>4</v>
      </c>
      <c r="F86" s="315"/>
      <c r="G86" s="315"/>
      <c r="H86" s="315"/>
      <c r="I86" s="315">
        <v>112</v>
      </c>
      <c r="J86" s="16">
        <v>3233</v>
      </c>
      <c r="K86" s="16" t="s">
        <v>196</v>
      </c>
      <c r="L86" s="61"/>
      <c r="M86" s="128">
        <v>39617</v>
      </c>
      <c r="N86" s="128">
        <v>35000</v>
      </c>
      <c r="O86" s="156">
        <v>30000</v>
      </c>
      <c r="P86" s="128">
        <v>30000</v>
      </c>
      <c r="Q86" s="128">
        <v>30000</v>
      </c>
      <c r="R86" s="128">
        <v>40000</v>
      </c>
      <c r="S86" s="128">
        <v>36340</v>
      </c>
      <c r="T86" s="129">
        <f t="shared" si="27"/>
        <v>0.9085</v>
      </c>
      <c r="U86" s="130">
        <v>35000</v>
      </c>
      <c r="V86" s="128">
        <v>35000</v>
      </c>
      <c r="W86" s="126">
        <f t="shared" si="19"/>
        <v>100</v>
      </c>
      <c r="X86" s="126">
        <f t="shared" si="22"/>
        <v>100</v>
      </c>
      <c r="Y86" s="126">
        <f t="shared" si="23"/>
        <v>0.0030283333333333334</v>
      </c>
      <c r="Z86" s="324">
        <v>5012</v>
      </c>
      <c r="AE86" s="113"/>
    </row>
    <row r="87" spans="1:31" s="190" customFormat="1" ht="15">
      <c r="A87" s="380" t="s">
        <v>496</v>
      </c>
      <c r="B87" s="315"/>
      <c r="C87" s="315">
        <v>2</v>
      </c>
      <c r="D87" s="315">
        <v>3</v>
      </c>
      <c r="E87" s="315">
        <v>4</v>
      </c>
      <c r="F87" s="315"/>
      <c r="G87" s="315"/>
      <c r="H87" s="315"/>
      <c r="I87" s="315">
        <v>112</v>
      </c>
      <c r="J87" s="16">
        <v>3234</v>
      </c>
      <c r="K87" s="24" t="s">
        <v>211</v>
      </c>
      <c r="L87" s="62"/>
      <c r="M87" s="128">
        <v>4742</v>
      </c>
      <c r="N87" s="128">
        <v>19341</v>
      </c>
      <c r="O87" s="156">
        <v>6500</v>
      </c>
      <c r="P87" s="128">
        <v>8000</v>
      </c>
      <c r="Q87" s="128">
        <v>8000</v>
      </c>
      <c r="R87" s="128">
        <v>11000</v>
      </c>
      <c r="S87" s="128">
        <v>8873</v>
      </c>
      <c r="T87" s="129">
        <f t="shared" si="27"/>
        <v>0.8066363636363636</v>
      </c>
      <c r="U87" s="130">
        <v>30000</v>
      </c>
      <c r="V87" s="128">
        <v>30000</v>
      </c>
      <c r="W87" s="126">
        <f t="shared" si="19"/>
        <v>123.07692307692308</v>
      </c>
      <c r="X87" s="126">
        <f t="shared" si="22"/>
        <v>100</v>
      </c>
      <c r="Y87" s="126">
        <f t="shared" si="23"/>
        <v>0.010082954545454546</v>
      </c>
      <c r="Z87" s="324">
        <v>25280</v>
      </c>
      <c r="AA87" s="190" t="s">
        <v>426</v>
      </c>
      <c r="AE87" s="113"/>
    </row>
    <row r="88" spans="1:31" s="190" customFormat="1" ht="15">
      <c r="A88" s="380" t="s">
        <v>496</v>
      </c>
      <c r="B88" s="315"/>
      <c r="C88" s="315"/>
      <c r="D88" s="315">
        <v>3</v>
      </c>
      <c r="E88" s="315">
        <v>4</v>
      </c>
      <c r="F88" s="315"/>
      <c r="G88" s="315"/>
      <c r="H88" s="315"/>
      <c r="I88" s="315">
        <v>112</v>
      </c>
      <c r="J88" s="16">
        <v>3234</v>
      </c>
      <c r="K88" s="24" t="s">
        <v>454</v>
      </c>
      <c r="L88" s="62"/>
      <c r="M88" s="128"/>
      <c r="N88" s="128"/>
      <c r="O88" s="156">
        <v>0</v>
      </c>
      <c r="P88" s="128">
        <v>25280</v>
      </c>
      <c r="Q88" s="128">
        <v>25280</v>
      </c>
      <c r="R88" s="128">
        <v>25049</v>
      </c>
      <c r="S88" s="128">
        <v>25049</v>
      </c>
      <c r="T88" s="129">
        <f t="shared" si="27"/>
        <v>1</v>
      </c>
      <c r="U88" s="130"/>
      <c r="V88" s="128"/>
      <c r="W88" s="126" t="e">
        <f t="shared" si="19"/>
        <v>#DIV/0!</v>
      </c>
      <c r="X88" s="126">
        <f t="shared" si="22"/>
        <v>100</v>
      </c>
      <c r="Y88" s="126">
        <f t="shared" si="23"/>
        <v>0.003955696202531646</v>
      </c>
      <c r="Z88" s="324"/>
      <c r="AE88" s="113"/>
    </row>
    <row r="89" spans="1:31" s="190" customFormat="1" ht="15">
      <c r="A89" s="380" t="s">
        <v>496</v>
      </c>
      <c r="B89" s="315"/>
      <c r="C89" s="315">
        <v>2</v>
      </c>
      <c r="D89" s="315">
        <v>3</v>
      </c>
      <c r="E89" s="315">
        <v>4</v>
      </c>
      <c r="F89" s="315"/>
      <c r="G89" s="315"/>
      <c r="H89" s="315"/>
      <c r="I89" s="315">
        <v>112</v>
      </c>
      <c r="J89" s="16">
        <v>3236</v>
      </c>
      <c r="K89" s="24" t="s">
        <v>479</v>
      </c>
      <c r="L89" s="62"/>
      <c r="M89" s="128"/>
      <c r="N89" s="128"/>
      <c r="O89" s="156">
        <v>0</v>
      </c>
      <c r="P89" s="128">
        <v>5000</v>
      </c>
      <c r="Q89" s="128">
        <v>3567</v>
      </c>
      <c r="R89" s="128">
        <v>3567</v>
      </c>
      <c r="S89" s="128">
        <v>3567</v>
      </c>
      <c r="T89" s="129">
        <f t="shared" si="27"/>
        <v>1</v>
      </c>
      <c r="U89" s="130"/>
      <c r="V89" s="128"/>
      <c r="W89" s="126" t="e">
        <f t="shared" si="19"/>
        <v>#DIV/0!</v>
      </c>
      <c r="X89" s="126">
        <f t="shared" si="22"/>
        <v>71.34</v>
      </c>
      <c r="Y89" s="126">
        <f t="shared" si="23"/>
        <v>0.02803476310625175</v>
      </c>
      <c r="Z89" s="324"/>
      <c r="AE89" s="113"/>
    </row>
    <row r="90" spans="1:31" s="190" customFormat="1" ht="15">
      <c r="A90" s="380" t="s">
        <v>496</v>
      </c>
      <c r="B90" s="315"/>
      <c r="C90" s="315">
        <v>2</v>
      </c>
      <c r="D90" s="315">
        <v>3</v>
      </c>
      <c r="E90" s="315">
        <v>4</v>
      </c>
      <c r="F90" s="315"/>
      <c r="G90" s="315"/>
      <c r="H90" s="315"/>
      <c r="I90" s="315">
        <v>112</v>
      </c>
      <c r="J90" s="16">
        <v>3236</v>
      </c>
      <c r="K90" s="24" t="s">
        <v>560</v>
      </c>
      <c r="L90" s="62"/>
      <c r="M90" s="128"/>
      <c r="N90" s="128"/>
      <c r="O90" s="156">
        <v>0</v>
      </c>
      <c r="P90" s="128">
        <v>0</v>
      </c>
      <c r="Q90" s="128">
        <v>8000</v>
      </c>
      <c r="R90" s="128">
        <v>8000</v>
      </c>
      <c r="S90" s="128">
        <v>7000</v>
      </c>
      <c r="T90" s="129">
        <f t="shared" si="27"/>
        <v>0.875</v>
      </c>
      <c r="U90" s="130"/>
      <c r="V90" s="128"/>
      <c r="W90" s="126" t="e">
        <f t="shared" si="19"/>
        <v>#DIV/0!</v>
      </c>
      <c r="X90" s="126" t="e">
        <f t="shared" si="22"/>
        <v>#DIV/0!</v>
      </c>
      <c r="Y90" s="126">
        <f t="shared" si="23"/>
        <v>0.010937500000000001</v>
      </c>
      <c r="Z90" s="324"/>
      <c r="AE90" s="394"/>
    </row>
    <row r="91" spans="1:31" s="190" customFormat="1" ht="15">
      <c r="A91" s="380" t="s">
        <v>496</v>
      </c>
      <c r="B91" s="315"/>
      <c r="C91" s="315">
        <v>2</v>
      </c>
      <c r="D91" s="315">
        <v>3</v>
      </c>
      <c r="E91" s="315">
        <v>4</v>
      </c>
      <c r="F91" s="315"/>
      <c r="G91" s="315"/>
      <c r="H91" s="315"/>
      <c r="I91" s="315">
        <v>112</v>
      </c>
      <c r="J91" s="16">
        <v>3237</v>
      </c>
      <c r="K91" s="24" t="s">
        <v>212</v>
      </c>
      <c r="L91" s="62"/>
      <c r="M91" s="185">
        <v>44737</v>
      </c>
      <c r="N91" s="185">
        <v>128786</v>
      </c>
      <c r="O91" s="186">
        <v>100000</v>
      </c>
      <c r="P91" s="185">
        <v>20000</v>
      </c>
      <c r="Q91" s="185">
        <v>20000</v>
      </c>
      <c r="R91" s="185">
        <v>11000</v>
      </c>
      <c r="S91" s="185">
        <v>10083</v>
      </c>
      <c r="T91" s="129">
        <f t="shared" si="27"/>
        <v>0.9166363636363636</v>
      </c>
      <c r="U91" s="188">
        <v>100000</v>
      </c>
      <c r="V91" s="185">
        <v>100000</v>
      </c>
      <c r="W91" s="189">
        <f t="shared" si="19"/>
        <v>20</v>
      </c>
      <c r="X91" s="189">
        <f t="shared" si="22"/>
        <v>100</v>
      </c>
      <c r="Y91" s="189">
        <f t="shared" si="23"/>
        <v>0.004583181818181818</v>
      </c>
      <c r="Z91" s="324">
        <v>2521</v>
      </c>
      <c r="AE91" s="394"/>
    </row>
    <row r="92" spans="1:31" s="190" customFormat="1" ht="15">
      <c r="A92" s="380" t="s">
        <v>496</v>
      </c>
      <c r="B92" s="315"/>
      <c r="C92" s="315"/>
      <c r="D92" s="315"/>
      <c r="E92" s="315">
        <v>4</v>
      </c>
      <c r="F92" s="315"/>
      <c r="G92" s="315"/>
      <c r="H92" s="315"/>
      <c r="I92" s="315">
        <v>112</v>
      </c>
      <c r="J92" s="16">
        <v>3237</v>
      </c>
      <c r="K92" s="16" t="s">
        <v>213</v>
      </c>
      <c r="L92" s="61"/>
      <c r="M92" s="185">
        <v>24401</v>
      </c>
      <c r="N92" s="185">
        <v>60498</v>
      </c>
      <c r="O92" s="186">
        <v>50000</v>
      </c>
      <c r="P92" s="185">
        <v>30000</v>
      </c>
      <c r="Q92" s="185">
        <v>30000</v>
      </c>
      <c r="R92" s="185">
        <v>31000</v>
      </c>
      <c r="S92" s="185">
        <v>30567</v>
      </c>
      <c r="T92" s="129">
        <f t="shared" si="27"/>
        <v>0.9860322580645161</v>
      </c>
      <c r="U92" s="188">
        <v>60000</v>
      </c>
      <c r="V92" s="185">
        <v>60000</v>
      </c>
      <c r="W92" s="189">
        <f t="shared" si="19"/>
        <v>60</v>
      </c>
      <c r="X92" s="189">
        <f t="shared" si="22"/>
        <v>100</v>
      </c>
      <c r="Y92" s="189">
        <f t="shared" si="23"/>
        <v>0.003286774193548387</v>
      </c>
      <c r="Z92" s="324">
        <v>4305</v>
      </c>
      <c r="AE92" s="394"/>
    </row>
    <row r="93" spans="1:31" s="190" customFormat="1" ht="15">
      <c r="A93" s="380" t="s">
        <v>496</v>
      </c>
      <c r="B93" s="315"/>
      <c r="C93" s="315"/>
      <c r="D93" s="315"/>
      <c r="E93" s="315">
        <v>4</v>
      </c>
      <c r="F93" s="315"/>
      <c r="G93" s="315"/>
      <c r="H93" s="315"/>
      <c r="I93" s="315">
        <v>112</v>
      </c>
      <c r="J93" s="16">
        <v>3237</v>
      </c>
      <c r="K93" s="16" t="s">
        <v>301</v>
      </c>
      <c r="L93" s="61"/>
      <c r="M93" s="185">
        <v>11570</v>
      </c>
      <c r="N93" s="185">
        <v>106996</v>
      </c>
      <c r="O93" s="186">
        <v>5000</v>
      </c>
      <c r="P93" s="185">
        <v>5000</v>
      </c>
      <c r="Q93" s="185">
        <v>5000</v>
      </c>
      <c r="R93" s="185">
        <v>5500</v>
      </c>
      <c r="S93" s="185">
        <v>3295</v>
      </c>
      <c r="T93" s="129">
        <f t="shared" si="27"/>
        <v>0.5990909090909091</v>
      </c>
      <c r="U93" s="188">
        <v>10000</v>
      </c>
      <c r="V93" s="185">
        <v>10000</v>
      </c>
      <c r="W93" s="189">
        <f t="shared" si="19"/>
        <v>100</v>
      </c>
      <c r="X93" s="189">
        <f t="shared" si="22"/>
        <v>100</v>
      </c>
      <c r="Y93" s="189">
        <f t="shared" si="23"/>
        <v>0.011981818181818182</v>
      </c>
      <c r="Z93" s="324">
        <v>3110</v>
      </c>
      <c r="AE93" s="394"/>
    </row>
    <row r="94" spans="1:31" s="190" customFormat="1" ht="15">
      <c r="A94" s="380" t="s">
        <v>496</v>
      </c>
      <c r="B94" s="315"/>
      <c r="C94" s="315"/>
      <c r="D94" s="315"/>
      <c r="E94" s="315">
        <v>4</v>
      </c>
      <c r="F94" s="315"/>
      <c r="G94" s="315"/>
      <c r="H94" s="315"/>
      <c r="I94" s="315">
        <v>112</v>
      </c>
      <c r="J94" s="16">
        <v>3237</v>
      </c>
      <c r="K94" s="16" t="s">
        <v>326</v>
      </c>
      <c r="L94" s="61"/>
      <c r="M94" s="185">
        <v>4124</v>
      </c>
      <c r="N94" s="185">
        <v>24600</v>
      </c>
      <c r="O94" s="186">
        <v>10000</v>
      </c>
      <c r="P94" s="185">
        <v>10000</v>
      </c>
      <c r="Q94" s="185">
        <v>10000</v>
      </c>
      <c r="R94" s="185">
        <v>10000</v>
      </c>
      <c r="S94" s="185">
        <v>9130</v>
      </c>
      <c r="T94" s="129">
        <f t="shared" si="27"/>
        <v>0.913</v>
      </c>
      <c r="U94" s="188">
        <v>15000</v>
      </c>
      <c r="V94" s="185">
        <v>15000</v>
      </c>
      <c r="W94" s="189">
        <f t="shared" si="19"/>
        <v>100</v>
      </c>
      <c r="X94" s="189">
        <f t="shared" si="22"/>
        <v>100</v>
      </c>
      <c r="Y94" s="189">
        <f t="shared" si="23"/>
        <v>0.00913</v>
      </c>
      <c r="Z94" s="324">
        <v>1660</v>
      </c>
      <c r="AE94" s="394"/>
    </row>
    <row r="95" spans="1:31" s="190" customFormat="1" ht="15">
      <c r="A95" s="380" t="s">
        <v>496</v>
      </c>
      <c r="B95" s="315"/>
      <c r="C95" s="315">
        <v>2</v>
      </c>
      <c r="D95" s="315"/>
      <c r="E95" s="315"/>
      <c r="F95" s="315"/>
      <c r="G95" s="315"/>
      <c r="H95" s="315"/>
      <c r="I95" s="315">
        <v>112</v>
      </c>
      <c r="J95" s="16">
        <v>3237</v>
      </c>
      <c r="K95" s="16" t="s">
        <v>563</v>
      </c>
      <c r="L95" s="62"/>
      <c r="M95" s="185"/>
      <c r="N95" s="185"/>
      <c r="O95" s="186">
        <v>0</v>
      </c>
      <c r="P95" s="185">
        <v>0</v>
      </c>
      <c r="Q95" s="185">
        <v>2000</v>
      </c>
      <c r="R95" s="185">
        <v>2200</v>
      </c>
      <c r="S95" s="185">
        <v>1845</v>
      </c>
      <c r="T95" s="129">
        <f t="shared" si="27"/>
        <v>0.8386363636363636</v>
      </c>
      <c r="U95" s="188"/>
      <c r="V95" s="185"/>
      <c r="W95" s="189" t="e">
        <f t="shared" si="19"/>
        <v>#DIV/0!</v>
      </c>
      <c r="X95" s="189" t="e">
        <f t="shared" si="22"/>
        <v>#DIV/0!</v>
      </c>
      <c r="Y95" s="189">
        <f t="shared" si="23"/>
        <v>0.04193181818181818</v>
      </c>
      <c r="Z95" s="324"/>
      <c r="AE95" s="394"/>
    </row>
    <row r="96" spans="1:31" s="190" customFormat="1" ht="15">
      <c r="A96" s="380" t="s">
        <v>496</v>
      </c>
      <c r="B96" s="315"/>
      <c r="C96" s="315"/>
      <c r="D96" s="315"/>
      <c r="E96" s="315">
        <v>4</v>
      </c>
      <c r="F96" s="315"/>
      <c r="G96" s="315"/>
      <c r="H96" s="315"/>
      <c r="I96" s="315">
        <v>112</v>
      </c>
      <c r="J96" s="16">
        <v>3237</v>
      </c>
      <c r="K96" s="16" t="s">
        <v>214</v>
      </c>
      <c r="L96" s="62"/>
      <c r="M96" s="185"/>
      <c r="N96" s="185">
        <v>0</v>
      </c>
      <c r="O96" s="186">
        <v>20000</v>
      </c>
      <c r="P96" s="185">
        <v>20000</v>
      </c>
      <c r="Q96" s="185">
        <v>20000</v>
      </c>
      <c r="R96" s="185">
        <v>15000</v>
      </c>
      <c r="S96" s="185">
        <v>13705</v>
      </c>
      <c r="T96" s="129">
        <f t="shared" si="27"/>
        <v>0.9136666666666666</v>
      </c>
      <c r="U96" s="188">
        <v>0</v>
      </c>
      <c r="V96" s="185">
        <v>15000</v>
      </c>
      <c r="W96" s="189">
        <f t="shared" si="19"/>
        <v>100</v>
      </c>
      <c r="X96" s="189">
        <f t="shared" si="22"/>
        <v>100</v>
      </c>
      <c r="Y96" s="189">
        <f t="shared" si="23"/>
        <v>0.004568333333333333</v>
      </c>
      <c r="Z96" s="324">
        <v>6112</v>
      </c>
      <c r="AA96" s="190" t="s">
        <v>441</v>
      </c>
      <c r="AE96" s="394"/>
    </row>
    <row r="97" spans="1:31" s="190" customFormat="1" ht="15">
      <c r="A97" s="380" t="s">
        <v>496</v>
      </c>
      <c r="B97" s="315"/>
      <c r="C97" s="315"/>
      <c r="D97" s="315"/>
      <c r="E97" s="315">
        <v>4</v>
      </c>
      <c r="F97" s="315"/>
      <c r="G97" s="315"/>
      <c r="H97" s="315"/>
      <c r="I97" s="315">
        <v>112</v>
      </c>
      <c r="J97" s="16">
        <v>3237</v>
      </c>
      <c r="K97" s="24" t="s">
        <v>455</v>
      </c>
      <c r="L97" s="62"/>
      <c r="M97" s="128"/>
      <c r="N97" s="128"/>
      <c r="O97" s="156">
        <v>0</v>
      </c>
      <c r="P97" s="128">
        <v>15000</v>
      </c>
      <c r="Q97" s="128">
        <v>18500</v>
      </c>
      <c r="R97" s="128">
        <v>10000</v>
      </c>
      <c r="S97" s="128">
        <v>0</v>
      </c>
      <c r="T97" s="129">
        <f t="shared" si="27"/>
        <v>0</v>
      </c>
      <c r="U97" s="130"/>
      <c r="V97" s="128"/>
      <c r="W97" s="126" t="e">
        <f t="shared" si="19"/>
        <v>#DIV/0!</v>
      </c>
      <c r="X97" s="126">
        <f t="shared" si="22"/>
        <v>123.33333333333334</v>
      </c>
      <c r="Y97" s="126">
        <f t="shared" si="23"/>
        <v>0</v>
      </c>
      <c r="Z97" s="324"/>
      <c r="AA97" s="103" t="s">
        <v>442</v>
      </c>
      <c r="AE97" s="394"/>
    </row>
    <row r="98" spans="1:31" s="190" customFormat="1" ht="15" hidden="1">
      <c r="A98" s="380" t="s">
        <v>496</v>
      </c>
      <c r="B98" s="315"/>
      <c r="C98" s="315"/>
      <c r="D98" s="315"/>
      <c r="E98" s="315"/>
      <c r="F98" s="315"/>
      <c r="G98" s="315"/>
      <c r="H98" s="315"/>
      <c r="I98" s="315">
        <v>112</v>
      </c>
      <c r="J98" s="16">
        <v>3237</v>
      </c>
      <c r="K98" s="24" t="s">
        <v>456</v>
      </c>
      <c r="L98" s="62"/>
      <c r="M98" s="128"/>
      <c r="N98" s="128"/>
      <c r="O98" s="156"/>
      <c r="P98" s="128">
        <v>0</v>
      </c>
      <c r="Q98" s="128">
        <v>0</v>
      </c>
      <c r="R98" s="128">
        <v>0</v>
      </c>
      <c r="S98" s="128">
        <v>0</v>
      </c>
      <c r="T98" s="129" t="e">
        <f t="shared" si="27"/>
        <v>#DIV/0!</v>
      </c>
      <c r="U98" s="130"/>
      <c r="V98" s="128"/>
      <c r="W98" s="126"/>
      <c r="X98" s="126" t="e">
        <f t="shared" si="22"/>
        <v>#DIV/0!</v>
      </c>
      <c r="Y98" s="126" t="e">
        <f t="shared" si="23"/>
        <v>#DIV/0!</v>
      </c>
      <c r="Z98" s="324"/>
      <c r="AA98" s="103"/>
      <c r="AE98" s="394"/>
    </row>
    <row r="99" spans="1:31" s="190" customFormat="1" ht="15">
      <c r="A99" s="380" t="s">
        <v>496</v>
      </c>
      <c r="B99" s="315"/>
      <c r="C99" s="315"/>
      <c r="D99" s="315"/>
      <c r="E99" s="315">
        <v>4</v>
      </c>
      <c r="F99" s="315"/>
      <c r="G99" s="315"/>
      <c r="H99" s="315"/>
      <c r="I99" s="315">
        <v>112</v>
      </c>
      <c r="J99" s="16">
        <v>3237</v>
      </c>
      <c r="K99" s="24" t="s">
        <v>573</v>
      </c>
      <c r="L99" s="62"/>
      <c r="M99" s="128"/>
      <c r="N99" s="128"/>
      <c r="O99" s="156">
        <v>0</v>
      </c>
      <c r="P99" s="128">
        <v>0</v>
      </c>
      <c r="Q99" s="128">
        <v>50000</v>
      </c>
      <c r="R99" s="128">
        <v>65000</v>
      </c>
      <c r="S99" s="128">
        <v>64142</v>
      </c>
      <c r="T99" s="129">
        <f t="shared" si="27"/>
        <v>0.9868</v>
      </c>
      <c r="U99" s="130"/>
      <c r="V99" s="128"/>
      <c r="W99" s="126"/>
      <c r="X99" s="126" t="e">
        <f t="shared" si="22"/>
        <v>#DIV/0!</v>
      </c>
      <c r="Y99" s="126">
        <f t="shared" si="23"/>
        <v>0.0019736</v>
      </c>
      <c r="Z99" s="324"/>
      <c r="AA99" s="103"/>
      <c r="AE99" s="394"/>
    </row>
    <row r="100" spans="1:31" s="190" customFormat="1" ht="15">
      <c r="A100" s="380" t="s">
        <v>496</v>
      </c>
      <c r="B100" s="315"/>
      <c r="C100" s="315"/>
      <c r="D100" s="315"/>
      <c r="E100" s="315">
        <v>4</v>
      </c>
      <c r="F100" s="315"/>
      <c r="G100" s="315"/>
      <c r="H100" s="315"/>
      <c r="I100" s="315">
        <v>112</v>
      </c>
      <c r="J100" s="16">
        <v>3238</v>
      </c>
      <c r="K100" s="24" t="s">
        <v>215</v>
      </c>
      <c r="L100" s="62"/>
      <c r="M100" s="128">
        <v>8587</v>
      </c>
      <c r="N100" s="128">
        <v>6470</v>
      </c>
      <c r="O100" s="156">
        <v>10000</v>
      </c>
      <c r="P100" s="128">
        <v>10000</v>
      </c>
      <c r="Q100" s="128">
        <v>15000</v>
      </c>
      <c r="R100" s="128">
        <v>15500</v>
      </c>
      <c r="S100" s="128">
        <v>14877</v>
      </c>
      <c r="T100" s="129">
        <f t="shared" si="27"/>
        <v>0.9598064516129032</v>
      </c>
      <c r="U100" s="130">
        <v>7000</v>
      </c>
      <c r="V100" s="128">
        <v>7000</v>
      </c>
      <c r="W100" s="126">
        <f t="shared" si="19"/>
        <v>100</v>
      </c>
      <c r="X100" s="126">
        <f t="shared" si="22"/>
        <v>150</v>
      </c>
      <c r="Y100" s="126">
        <f t="shared" si="23"/>
        <v>0.006398709677419356</v>
      </c>
      <c r="Z100" s="324">
        <v>5061</v>
      </c>
      <c r="AA100" s="103"/>
      <c r="AE100" s="394"/>
    </row>
    <row r="101" spans="1:31" s="190" customFormat="1" ht="15">
      <c r="A101" s="380" t="s">
        <v>496</v>
      </c>
      <c r="B101" s="315"/>
      <c r="C101" s="315"/>
      <c r="D101" s="315"/>
      <c r="E101" s="315">
        <v>4</v>
      </c>
      <c r="F101" s="315"/>
      <c r="G101" s="315"/>
      <c r="H101" s="315"/>
      <c r="I101" s="315">
        <v>112</v>
      </c>
      <c r="J101" s="16">
        <v>3239</v>
      </c>
      <c r="K101" s="24" t="s">
        <v>216</v>
      </c>
      <c r="L101" s="62"/>
      <c r="M101" s="128">
        <v>16134</v>
      </c>
      <c r="N101" s="128">
        <v>6906</v>
      </c>
      <c r="O101" s="156">
        <v>10000</v>
      </c>
      <c r="P101" s="128">
        <v>10000</v>
      </c>
      <c r="Q101" s="128">
        <v>5000</v>
      </c>
      <c r="R101" s="128">
        <v>3000</v>
      </c>
      <c r="S101" s="128">
        <v>1413</v>
      </c>
      <c r="T101" s="129">
        <f t="shared" si="27"/>
        <v>0.471</v>
      </c>
      <c r="U101" s="130">
        <v>10000</v>
      </c>
      <c r="V101" s="128">
        <v>10000</v>
      </c>
      <c r="W101" s="126">
        <f t="shared" si="19"/>
        <v>100</v>
      </c>
      <c r="X101" s="126">
        <f t="shared" si="22"/>
        <v>50</v>
      </c>
      <c r="Y101" s="126">
        <f t="shared" si="23"/>
        <v>0.00942</v>
      </c>
      <c r="Z101" s="324">
        <v>1413</v>
      </c>
      <c r="AA101" s="103"/>
      <c r="AE101" s="394"/>
    </row>
    <row r="102" spans="1:31" s="411" customFormat="1" ht="14.25">
      <c r="A102" s="445" t="s">
        <v>496</v>
      </c>
      <c r="B102" s="1"/>
      <c r="C102" s="1"/>
      <c r="D102" s="1"/>
      <c r="E102" s="1"/>
      <c r="F102" s="1"/>
      <c r="G102" s="1"/>
      <c r="H102" s="1"/>
      <c r="I102" s="1">
        <v>112</v>
      </c>
      <c r="J102" s="61">
        <v>324</v>
      </c>
      <c r="K102" s="283" t="s">
        <v>580</v>
      </c>
      <c r="L102" s="62"/>
      <c r="M102" s="413"/>
      <c r="N102" s="413"/>
      <c r="O102" s="414"/>
      <c r="P102" s="413">
        <f>P103+P104</f>
        <v>0</v>
      </c>
      <c r="Q102" s="413">
        <f>Q103+Q104</f>
        <v>0</v>
      </c>
      <c r="R102" s="413">
        <f>R103+R104</f>
        <v>7000</v>
      </c>
      <c r="S102" s="413">
        <f>S103+S104</f>
        <v>4640</v>
      </c>
      <c r="T102" s="415">
        <f>S102/R102</f>
        <v>0.6628571428571428</v>
      </c>
      <c r="U102" s="416"/>
      <c r="V102" s="413"/>
      <c r="W102" s="417"/>
      <c r="X102" s="417" t="e">
        <f t="shared" si="22"/>
        <v>#DIV/0!</v>
      </c>
      <c r="Y102" s="417" t="e">
        <f t="shared" si="23"/>
        <v>#DIV/0!</v>
      </c>
      <c r="Z102" s="410"/>
      <c r="AE102" s="412"/>
    </row>
    <row r="103" spans="1:31" s="411" customFormat="1" ht="14.25">
      <c r="A103" s="445" t="s">
        <v>496</v>
      </c>
      <c r="B103" s="1"/>
      <c r="C103" s="1"/>
      <c r="D103" s="1"/>
      <c r="E103" s="1">
        <v>4</v>
      </c>
      <c r="F103" s="1"/>
      <c r="G103" s="1"/>
      <c r="H103" s="1"/>
      <c r="I103" s="1">
        <v>112</v>
      </c>
      <c r="J103" s="16">
        <v>32411</v>
      </c>
      <c r="K103" s="24" t="s">
        <v>579</v>
      </c>
      <c r="L103" s="23"/>
      <c r="M103" s="369"/>
      <c r="N103" s="369"/>
      <c r="O103" s="370">
        <v>0</v>
      </c>
      <c r="P103" s="369">
        <v>0</v>
      </c>
      <c r="Q103" s="369">
        <v>0</v>
      </c>
      <c r="R103" s="369">
        <v>2000</v>
      </c>
      <c r="S103" s="369">
        <v>1192</v>
      </c>
      <c r="T103" s="309">
        <f>S103/R104</f>
        <v>0.2384</v>
      </c>
      <c r="U103" s="416"/>
      <c r="V103" s="413"/>
      <c r="W103" s="417"/>
      <c r="X103" s="417" t="e">
        <f t="shared" si="22"/>
        <v>#DIV/0!</v>
      </c>
      <c r="Y103" s="417" t="e">
        <f t="shared" si="23"/>
        <v>#DIV/0!</v>
      </c>
      <c r="Z103" s="410"/>
      <c r="AE103" s="412"/>
    </row>
    <row r="104" spans="1:31" s="411" customFormat="1" ht="14.25">
      <c r="A104" s="445" t="s">
        <v>496</v>
      </c>
      <c r="B104" s="1"/>
      <c r="C104" s="1">
        <v>2</v>
      </c>
      <c r="D104" s="1"/>
      <c r="E104" s="1"/>
      <c r="F104" s="1"/>
      <c r="G104" s="1"/>
      <c r="H104" s="1"/>
      <c r="I104" s="1">
        <v>112</v>
      </c>
      <c r="J104" s="16">
        <v>32412</v>
      </c>
      <c r="K104" s="24" t="s">
        <v>578</v>
      </c>
      <c r="L104" s="23"/>
      <c r="M104" s="369"/>
      <c r="N104" s="369"/>
      <c r="O104" s="370">
        <v>0</v>
      </c>
      <c r="P104" s="369">
        <v>0</v>
      </c>
      <c r="Q104" s="369">
        <v>0</v>
      </c>
      <c r="R104" s="369">
        <v>5000</v>
      </c>
      <c r="S104" s="369">
        <v>3448</v>
      </c>
      <c r="T104" s="309" t="e">
        <f>R104/Q104</f>
        <v>#DIV/0!</v>
      </c>
      <c r="U104" s="416"/>
      <c r="V104" s="413"/>
      <c r="W104" s="417"/>
      <c r="X104" s="417" t="e">
        <f t="shared" si="22"/>
        <v>#DIV/0!</v>
      </c>
      <c r="Y104" s="417" t="e">
        <f t="shared" si="23"/>
        <v>#DIV/0!</v>
      </c>
      <c r="Z104" s="410"/>
      <c r="AE104" s="412"/>
    </row>
    <row r="105" spans="1:25" ht="15">
      <c r="A105" s="380" t="s">
        <v>496</v>
      </c>
      <c r="B105" s="315"/>
      <c r="C105" s="315"/>
      <c r="D105" s="315"/>
      <c r="E105" s="315"/>
      <c r="F105" s="315"/>
      <c r="G105" s="315"/>
      <c r="H105" s="315"/>
      <c r="I105" s="315">
        <v>112</v>
      </c>
      <c r="J105" s="61">
        <v>329</v>
      </c>
      <c r="K105" s="61" t="s">
        <v>95</v>
      </c>
      <c r="L105" s="61"/>
      <c r="M105" s="123">
        <f aca="true" t="shared" si="28" ref="M105:V105">M106+M107+M108+M110</f>
        <v>122806</v>
      </c>
      <c r="N105" s="123">
        <f t="shared" si="28"/>
        <v>61751</v>
      </c>
      <c r="O105" s="155">
        <f t="shared" si="28"/>
        <v>51500</v>
      </c>
      <c r="P105" s="413">
        <f>P106+P107+P108+P110+P109</f>
        <v>89500</v>
      </c>
      <c r="Q105" s="413">
        <f>Q106+Q107+Q108+Q110+Q109</f>
        <v>89425</v>
      </c>
      <c r="R105" s="413">
        <f>R106+R107+R108+R110+R109</f>
        <v>89425</v>
      </c>
      <c r="S105" s="413">
        <f>S106+S107+S108+S110+S109</f>
        <v>68283</v>
      </c>
      <c r="T105" s="415">
        <f>S105/R105</f>
        <v>0.7635784176684373</v>
      </c>
      <c r="U105" s="125">
        <f t="shared" si="28"/>
        <v>55000</v>
      </c>
      <c r="V105" s="123">
        <f t="shared" si="28"/>
        <v>55000</v>
      </c>
      <c r="W105" s="126">
        <f t="shared" si="19"/>
        <v>173.7864077669903</v>
      </c>
      <c r="X105" s="126">
        <f t="shared" si="22"/>
        <v>99.91620111731844</v>
      </c>
      <c r="Y105" s="126">
        <f t="shared" si="23"/>
        <v>0.0008538757815694015</v>
      </c>
    </row>
    <row r="106" spans="1:31" s="190" customFormat="1" ht="15">
      <c r="A106" s="380" t="s">
        <v>496</v>
      </c>
      <c r="B106" s="315"/>
      <c r="C106" s="315"/>
      <c r="D106" s="315"/>
      <c r="E106" s="315">
        <v>4</v>
      </c>
      <c r="F106" s="315"/>
      <c r="G106" s="315"/>
      <c r="H106" s="315"/>
      <c r="I106" s="315">
        <v>112</v>
      </c>
      <c r="J106" s="16">
        <v>3292</v>
      </c>
      <c r="K106" s="24" t="s">
        <v>217</v>
      </c>
      <c r="L106" s="62"/>
      <c r="M106" s="128">
        <v>22582</v>
      </c>
      <c r="N106" s="128">
        <v>18549</v>
      </c>
      <c r="O106" s="156">
        <v>18000</v>
      </c>
      <c r="P106" s="128">
        <v>16000</v>
      </c>
      <c r="Q106" s="128">
        <v>15925</v>
      </c>
      <c r="R106" s="128">
        <v>15925</v>
      </c>
      <c r="S106" s="128">
        <v>15925</v>
      </c>
      <c r="T106" s="129">
        <f>S106/R106</f>
        <v>1</v>
      </c>
      <c r="U106" s="130">
        <v>16000</v>
      </c>
      <c r="V106" s="128">
        <v>16000</v>
      </c>
      <c r="W106" s="126">
        <f t="shared" si="19"/>
        <v>88.88888888888889</v>
      </c>
      <c r="X106" s="126">
        <f t="shared" si="22"/>
        <v>99.53125</v>
      </c>
      <c r="Y106" s="126">
        <f t="shared" si="23"/>
        <v>0.006279434850863422</v>
      </c>
      <c r="Z106" s="324">
        <v>15924</v>
      </c>
      <c r="AA106" s="103"/>
      <c r="AE106" s="394"/>
    </row>
    <row r="107" spans="1:31" s="190" customFormat="1" ht="15">
      <c r="A107" s="380" t="s">
        <v>496</v>
      </c>
      <c r="B107" s="315"/>
      <c r="C107" s="315"/>
      <c r="D107" s="315"/>
      <c r="E107" s="315">
        <v>4</v>
      </c>
      <c r="F107" s="315"/>
      <c r="G107" s="315"/>
      <c r="H107" s="315"/>
      <c r="I107" s="315">
        <v>112</v>
      </c>
      <c r="J107" s="16">
        <v>3293</v>
      </c>
      <c r="K107" s="24" t="s">
        <v>198</v>
      </c>
      <c r="L107" s="62"/>
      <c r="M107" s="128">
        <v>60292</v>
      </c>
      <c r="N107" s="128">
        <v>30000</v>
      </c>
      <c r="O107" s="156">
        <v>30000</v>
      </c>
      <c r="P107" s="128">
        <v>50000</v>
      </c>
      <c r="Q107" s="128">
        <v>50000</v>
      </c>
      <c r="R107" s="128">
        <v>50000</v>
      </c>
      <c r="S107" s="128">
        <v>34860</v>
      </c>
      <c r="T107" s="129">
        <f aca="true" t="shared" si="29" ref="T107:T113">S107/R107</f>
        <v>0.6972</v>
      </c>
      <c r="U107" s="130">
        <v>30000</v>
      </c>
      <c r="V107" s="128">
        <v>30000</v>
      </c>
      <c r="W107" s="126">
        <f t="shared" si="19"/>
        <v>166.66666666666669</v>
      </c>
      <c r="X107" s="126">
        <f t="shared" si="22"/>
        <v>100</v>
      </c>
      <c r="Y107" s="126">
        <f t="shared" si="23"/>
        <v>0.0013944</v>
      </c>
      <c r="Z107" s="324">
        <v>5932</v>
      </c>
      <c r="AA107" s="103"/>
      <c r="AE107" s="394"/>
    </row>
    <row r="108" spans="1:31" s="190" customFormat="1" ht="15">
      <c r="A108" s="380" t="s">
        <v>496</v>
      </c>
      <c r="B108" s="315"/>
      <c r="C108" s="315"/>
      <c r="D108" s="315"/>
      <c r="E108" s="315">
        <v>4</v>
      </c>
      <c r="F108" s="315"/>
      <c r="G108" s="315"/>
      <c r="H108" s="315"/>
      <c r="I108" s="315">
        <v>112</v>
      </c>
      <c r="J108" s="16">
        <v>3294</v>
      </c>
      <c r="K108" s="24" t="s">
        <v>218</v>
      </c>
      <c r="L108" s="62"/>
      <c r="M108" s="128">
        <v>1649</v>
      </c>
      <c r="N108" s="128">
        <v>12244</v>
      </c>
      <c r="O108" s="156">
        <v>2500</v>
      </c>
      <c r="P108" s="128">
        <v>2500</v>
      </c>
      <c r="Q108" s="128">
        <v>2500</v>
      </c>
      <c r="R108" s="128">
        <v>2500</v>
      </c>
      <c r="S108" s="128">
        <v>2200</v>
      </c>
      <c r="T108" s="129">
        <f t="shared" si="29"/>
        <v>0.88</v>
      </c>
      <c r="U108" s="130">
        <v>2000</v>
      </c>
      <c r="V108" s="128">
        <v>2000</v>
      </c>
      <c r="W108" s="126">
        <f t="shared" si="19"/>
        <v>100</v>
      </c>
      <c r="X108" s="126">
        <f t="shared" si="22"/>
        <v>100</v>
      </c>
      <c r="Y108" s="126">
        <f t="shared" si="23"/>
        <v>0.0352</v>
      </c>
      <c r="Z108" s="324">
        <v>500</v>
      </c>
      <c r="AA108" s="103"/>
      <c r="AE108" s="394"/>
    </row>
    <row r="109" spans="1:31" s="190" customFormat="1" ht="15">
      <c r="A109" s="380" t="s">
        <v>496</v>
      </c>
      <c r="B109" s="315"/>
      <c r="C109" s="315"/>
      <c r="D109" s="315"/>
      <c r="E109" s="315">
        <v>4</v>
      </c>
      <c r="F109" s="315"/>
      <c r="G109" s="315"/>
      <c r="H109" s="315"/>
      <c r="I109" s="315">
        <v>112</v>
      </c>
      <c r="J109" s="16">
        <v>3295</v>
      </c>
      <c r="K109" s="24" t="s">
        <v>457</v>
      </c>
      <c r="L109" s="62"/>
      <c r="M109" s="128"/>
      <c r="N109" s="128"/>
      <c r="O109" s="156">
        <v>0</v>
      </c>
      <c r="P109" s="128">
        <v>20000</v>
      </c>
      <c r="Q109" s="128">
        <v>20000</v>
      </c>
      <c r="R109" s="128">
        <v>20000</v>
      </c>
      <c r="S109" s="128">
        <v>15298</v>
      </c>
      <c r="T109" s="129">
        <f t="shared" si="29"/>
        <v>0.7649</v>
      </c>
      <c r="U109" s="130"/>
      <c r="V109" s="128"/>
      <c r="W109" s="126" t="e">
        <f t="shared" si="19"/>
        <v>#DIV/0!</v>
      </c>
      <c r="X109" s="126">
        <f t="shared" si="22"/>
        <v>100</v>
      </c>
      <c r="Y109" s="126">
        <f t="shared" si="23"/>
        <v>0.0038245</v>
      </c>
      <c r="Z109" s="324"/>
      <c r="AA109" s="103" t="s">
        <v>427</v>
      </c>
      <c r="AE109" s="394"/>
    </row>
    <row r="110" spans="1:31" s="190" customFormat="1" ht="15">
      <c r="A110" s="380" t="s">
        <v>496</v>
      </c>
      <c r="B110" s="315"/>
      <c r="C110" s="315"/>
      <c r="D110" s="315"/>
      <c r="E110" s="315">
        <v>4</v>
      </c>
      <c r="F110" s="315"/>
      <c r="G110" s="315"/>
      <c r="H110" s="315"/>
      <c r="I110" s="315">
        <v>112</v>
      </c>
      <c r="J110" s="16">
        <v>3299</v>
      </c>
      <c r="K110" s="16" t="s">
        <v>95</v>
      </c>
      <c r="L110" s="61"/>
      <c r="M110" s="128">
        <v>38283</v>
      </c>
      <c r="N110" s="128">
        <v>958</v>
      </c>
      <c r="O110" s="156">
        <v>1000</v>
      </c>
      <c r="P110" s="128">
        <v>1000</v>
      </c>
      <c r="Q110" s="128">
        <v>1000</v>
      </c>
      <c r="R110" s="128">
        <v>1000</v>
      </c>
      <c r="S110" s="128">
        <v>0</v>
      </c>
      <c r="T110" s="129">
        <f t="shared" si="29"/>
        <v>0</v>
      </c>
      <c r="U110" s="130">
        <v>7000</v>
      </c>
      <c r="V110" s="128">
        <v>7000</v>
      </c>
      <c r="W110" s="126">
        <f t="shared" si="19"/>
        <v>100</v>
      </c>
      <c r="X110" s="126">
        <f t="shared" si="22"/>
        <v>100</v>
      </c>
      <c r="Y110" s="126">
        <f t="shared" si="23"/>
        <v>0</v>
      </c>
      <c r="Z110" s="324"/>
      <c r="AA110" s="103"/>
      <c r="AE110" s="394"/>
    </row>
    <row r="111" spans="1:31" s="190" customFormat="1" ht="15">
      <c r="A111" s="380" t="s">
        <v>496</v>
      </c>
      <c r="B111" s="315"/>
      <c r="C111" s="315"/>
      <c r="D111" s="315"/>
      <c r="E111" s="315"/>
      <c r="F111" s="315"/>
      <c r="G111" s="315"/>
      <c r="H111" s="315"/>
      <c r="I111" s="315">
        <v>112</v>
      </c>
      <c r="J111" s="16">
        <v>34</v>
      </c>
      <c r="K111" s="24" t="s">
        <v>44</v>
      </c>
      <c r="L111" s="23"/>
      <c r="M111" s="185">
        <f aca="true" t="shared" si="30" ref="M111:V111">M112+M113</f>
        <v>22586</v>
      </c>
      <c r="N111" s="185">
        <f t="shared" si="30"/>
        <v>59816</v>
      </c>
      <c r="O111" s="186">
        <f t="shared" si="30"/>
        <v>22000</v>
      </c>
      <c r="P111" s="185">
        <f>P112+P113</f>
        <v>31000</v>
      </c>
      <c r="Q111" s="185">
        <f>Q112+Q113</f>
        <v>22000</v>
      </c>
      <c r="R111" s="185">
        <f>R112+R113</f>
        <v>34000</v>
      </c>
      <c r="S111" s="185">
        <f>S112+S113</f>
        <v>30542.67</v>
      </c>
      <c r="T111" s="129">
        <f t="shared" si="29"/>
        <v>0.8983138235294117</v>
      </c>
      <c r="U111" s="188">
        <f t="shared" si="30"/>
        <v>19000</v>
      </c>
      <c r="V111" s="185">
        <f t="shared" si="30"/>
        <v>19000</v>
      </c>
      <c r="W111" s="189">
        <f t="shared" si="19"/>
        <v>140.9090909090909</v>
      </c>
      <c r="X111" s="189">
        <f t="shared" si="22"/>
        <v>70.96774193548387</v>
      </c>
      <c r="Y111" s="189">
        <f t="shared" si="23"/>
        <v>0.004083244652406417</v>
      </c>
      <c r="Z111" s="324"/>
      <c r="AE111" s="394"/>
    </row>
    <row r="112" spans="1:31" s="190" customFormat="1" ht="15">
      <c r="A112" s="380" t="s">
        <v>496</v>
      </c>
      <c r="B112" s="315"/>
      <c r="C112" s="315"/>
      <c r="D112" s="315"/>
      <c r="E112" s="315">
        <v>4</v>
      </c>
      <c r="F112" s="315"/>
      <c r="G112" s="315"/>
      <c r="H112" s="315"/>
      <c r="I112" s="315">
        <v>112</v>
      </c>
      <c r="J112" s="16">
        <v>3431</v>
      </c>
      <c r="K112" s="16" t="s">
        <v>219</v>
      </c>
      <c r="L112" s="16"/>
      <c r="M112" s="185">
        <v>11538</v>
      </c>
      <c r="N112" s="185">
        <v>14849</v>
      </c>
      <c r="O112" s="186">
        <v>16000</v>
      </c>
      <c r="P112" s="185">
        <v>16000</v>
      </c>
      <c r="Q112" s="185">
        <v>17000</v>
      </c>
      <c r="R112" s="185">
        <v>19000</v>
      </c>
      <c r="S112" s="185">
        <v>17995</v>
      </c>
      <c r="T112" s="129">
        <f t="shared" si="29"/>
        <v>0.9471052631578948</v>
      </c>
      <c r="U112" s="188">
        <v>13000</v>
      </c>
      <c r="V112" s="185">
        <v>13000</v>
      </c>
      <c r="W112" s="189">
        <f t="shared" si="19"/>
        <v>100</v>
      </c>
      <c r="X112" s="189">
        <f t="shared" si="22"/>
        <v>106.25</v>
      </c>
      <c r="Y112" s="189">
        <f t="shared" si="23"/>
        <v>0.005571207430340557</v>
      </c>
      <c r="Z112" s="324">
        <v>4190</v>
      </c>
      <c r="AE112" s="394"/>
    </row>
    <row r="113" spans="1:31" s="190" customFormat="1" ht="15">
      <c r="A113" s="380" t="s">
        <v>496</v>
      </c>
      <c r="B113" s="315"/>
      <c r="C113" s="315"/>
      <c r="D113" s="315"/>
      <c r="E113" s="315">
        <v>4</v>
      </c>
      <c r="F113" s="315"/>
      <c r="G113" s="315"/>
      <c r="H113" s="315"/>
      <c r="I113" s="315">
        <v>112</v>
      </c>
      <c r="J113" s="38">
        <v>3439</v>
      </c>
      <c r="K113" s="38" t="s">
        <v>46</v>
      </c>
      <c r="L113" s="38"/>
      <c r="M113" s="191">
        <v>11048</v>
      </c>
      <c r="N113" s="191">
        <v>44967</v>
      </c>
      <c r="O113" s="192">
        <v>6000</v>
      </c>
      <c r="P113" s="191">
        <v>15000</v>
      </c>
      <c r="Q113" s="191">
        <v>5000</v>
      </c>
      <c r="R113" s="191">
        <v>15000</v>
      </c>
      <c r="S113" s="191">
        <v>12547.67</v>
      </c>
      <c r="T113" s="129">
        <f t="shared" si="29"/>
        <v>0.8365113333333334</v>
      </c>
      <c r="U113" s="193">
        <v>6000</v>
      </c>
      <c r="V113" s="191">
        <v>6000</v>
      </c>
      <c r="W113" s="194">
        <f t="shared" si="19"/>
        <v>250</v>
      </c>
      <c r="X113" s="194">
        <f t="shared" si="22"/>
        <v>33.33333333333333</v>
      </c>
      <c r="Y113" s="194">
        <f t="shared" si="23"/>
        <v>0.016730226666666667</v>
      </c>
      <c r="Z113" s="324">
        <v>9728</v>
      </c>
      <c r="AE113" s="394"/>
    </row>
    <row r="114" spans="1:25" ht="15">
      <c r="A114" s="380" t="s">
        <v>496</v>
      </c>
      <c r="B114" s="315"/>
      <c r="C114" s="315"/>
      <c r="D114" s="315"/>
      <c r="E114" s="315"/>
      <c r="F114" s="315"/>
      <c r="G114" s="315"/>
      <c r="H114" s="315"/>
      <c r="I114" s="315">
        <v>112</v>
      </c>
      <c r="J114" s="61">
        <v>381</v>
      </c>
      <c r="K114" s="61" t="s">
        <v>51</v>
      </c>
      <c r="L114" s="64"/>
      <c r="M114" s="123"/>
      <c r="N114" s="123">
        <f aca="true" t="shared" si="31" ref="N114:V114">N115+N116</f>
        <v>0</v>
      </c>
      <c r="O114" s="123">
        <f t="shared" si="31"/>
        <v>0</v>
      </c>
      <c r="P114" s="413">
        <f>P115+P116</f>
        <v>1000</v>
      </c>
      <c r="Q114" s="413">
        <f>Q115+Q116+Q117+Q118</f>
        <v>4100</v>
      </c>
      <c r="R114" s="413">
        <f>R115+R116+R117+R118</f>
        <v>4100</v>
      </c>
      <c r="S114" s="413">
        <f>S115+S116+S117+S118</f>
        <v>4100</v>
      </c>
      <c r="T114" s="452">
        <f>S114/R114</f>
        <v>1</v>
      </c>
      <c r="U114" s="123">
        <f t="shared" si="31"/>
        <v>0</v>
      </c>
      <c r="V114" s="123">
        <f t="shared" si="31"/>
        <v>0</v>
      </c>
      <c r="W114" s="126"/>
      <c r="X114" s="126"/>
      <c r="Y114" s="126"/>
    </row>
    <row r="115" spans="1:25" ht="15" hidden="1">
      <c r="A115" s="380" t="s">
        <v>496</v>
      </c>
      <c r="B115" s="315"/>
      <c r="C115" s="315"/>
      <c r="D115" s="315"/>
      <c r="E115" s="315"/>
      <c r="F115" s="315"/>
      <c r="G115" s="315"/>
      <c r="H115" s="315"/>
      <c r="I115" s="315">
        <v>112</v>
      </c>
      <c r="J115" s="16">
        <v>3811</v>
      </c>
      <c r="K115" s="16" t="s">
        <v>369</v>
      </c>
      <c r="L115" s="16"/>
      <c r="M115" s="128"/>
      <c r="N115" s="128">
        <v>0</v>
      </c>
      <c r="O115" s="128">
        <v>0</v>
      </c>
      <c r="P115" s="128">
        <v>0</v>
      </c>
      <c r="Q115" s="128">
        <v>0</v>
      </c>
      <c r="R115" s="128">
        <v>0</v>
      </c>
      <c r="S115" s="128">
        <v>0</v>
      </c>
      <c r="T115" s="187" t="e">
        <f>Q115/P115</f>
        <v>#DIV/0!</v>
      </c>
      <c r="U115" s="128">
        <v>0</v>
      </c>
      <c r="V115" s="128">
        <v>0</v>
      </c>
      <c r="W115" s="126"/>
      <c r="X115" s="126"/>
      <c r="Y115" s="126"/>
    </row>
    <row r="116" spans="1:26" ht="15.75" thickBot="1">
      <c r="A116" s="380" t="s">
        <v>496</v>
      </c>
      <c r="B116" s="315"/>
      <c r="C116" s="315"/>
      <c r="D116" s="315"/>
      <c r="E116" s="315">
        <v>4</v>
      </c>
      <c r="F116" s="315"/>
      <c r="G116" s="315"/>
      <c r="H116" s="315"/>
      <c r="I116" s="315">
        <v>112</v>
      </c>
      <c r="J116" s="16">
        <v>3811</v>
      </c>
      <c r="K116" s="16" t="s">
        <v>370</v>
      </c>
      <c r="L116" s="16"/>
      <c r="M116" s="128"/>
      <c r="N116" s="128">
        <v>0</v>
      </c>
      <c r="O116" s="128">
        <v>0</v>
      </c>
      <c r="P116" s="128">
        <v>1000</v>
      </c>
      <c r="Q116" s="128">
        <v>1000</v>
      </c>
      <c r="R116" s="128">
        <v>1000</v>
      </c>
      <c r="S116" s="128">
        <v>1000</v>
      </c>
      <c r="T116" s="129">
        <f>S116/R116</f>
        <v>1</v>
      </c>
      <c r="U116" s="132">
        <v>0</v>
      </c>
      <c r="V116" s="132">
        <v>0</v>
      </c>
      <c r="W116" s="195"/>
      <c r="X116" s="195"/>
      <c r="Y116" s="195"/>
      <c r="Z116" s="324">
        <v>1000</v>
      </c>
    </row>
    <row r="117" spans="1:25" ht="15">
      <c r="A117" s="380" t="s">
        <v>496</v>
      </c>
      <c r="B117" s="315"/>
      <c r="C117" s="315"/>
      <c r="D117" s="315"/>
      <c r="E117" s="315">
        <v>4</v>
      </c>
      <c r="F117" s="315"/>
      <c r="G117" s="315"/>
      <c r="H117" s="315"/>
      <c r="I117" s="315">
        <v>112</v>
      </c>
      <c r="J117" s="16">
        <v>3811</v>
      </c>
      <c r="K117" s="16" t="s">
        <v>557</v>
      </c>
      <c r="L117" s="16"/>
      <c r="M117" s="128"/>
      <c r="N117" s="128"/>
      <c r="O117" s="128">
        <v>0</v>
      </c>
      <c r="P117" s="128">
        <v>0</v>
      </c>
      <c r="Q117" s="128">
        <v>2500</v>
      </c>
      <c r="R117" s="128">
        <v>2500</v>
      </c>
      <c r="S117" s="128">
        <v>2500</v>
      </c>
      <c r="T117" s="129">
        <f>S117/R117</f>
        <v>1</v>
      </c>
      <c r="U117" s="367"/>
      <c r="V117" s="367"/>
      <c r="W117" s="385"/>
      <c r="X117" s="385"/>
      <c r="Y117" s="385"/>
    </row>
    <row r="118" spans="1:25" ht="15.75" thickBot="1">
      <c r="A118" s="380" t="s">
        <v>496</v>
      </c>
      <c r="B118" s="315"/>
      <c r="C118" s="315"/>
      <c r="D118" s="315"/>
      <c r="E118" s="315">
        <v>4</v>
      </c>
      <c r="F118" s="315"/>
      <c r="G118" s="315"/>
      <c r="H118" s="315"/>
      <c r="I118" s="315">
        <v>112</v>
      </c>
      <c r="J118" s="384">
        <v>3811</v>
      </c>
      <c r="K118" s="384" t="s">
        <v>576</v>
      </c>
      <c r="L118" s="384"/>
      <c r="M118" s="367"/>
      <c r="N118" s="367"/>
      <c r="O118" s="367">
        <v>0</v>
      </c>
      <c r="P118" s="367">
        <v>0</v>
      </c>
      <c r="Q118" s="367">
        <v>600</v>
      </c>
      <c r="R118" s="367">
        <v>600</v>
      </c>
      <c r="S118" s="132">
        <v>600</v>
      </c>
      <c r="T118" s="129">
        <f>S118/R118</f>
        <v>1</v>
      </c>
      <c r="U118" s="367"/>
      <c r="V118" s="367"/>
      <c r="W118" s="385"/>
      <c r="X118" s="385"/>
      <c r="Y118" s="385"/>
    </row>
    <row r="119" spans="1:27" ht="15">
      <c r="A119" s="379"/>
      <c r="B119" s="379"/>
      <c r="C119" s="379"/>
      <c r="D119" s="379"/>
      <c r="E119" s="379"/>
      <c r="F119" s="379"/>
      <c r="G119" s="379"/>
      <c r="H119" s="379"/>
      <c r="I119" s="379"/>
      <c r="J119" s="284"/>
      <c r="K119" s="284" t="s">
        <v>307</v>
      </c>
      <c r="L119" s="284"/>
      <c r="M119" s="196">
        <f aca="true" t="shared" si="32" ref="M119:V119">M61</f>
        <v>1456776</v>
      </c>
      <c r="N119" s="196">
        <f t="shared" si="32"/>
        <v>1625549</v>
      </c>
      <c r="O119" s="196">
        <f t="shared" si="32"/>
        <v>1462000</v>
      </c>
      <c r="P119" s="196">
        <f>P61</f>
        <v>1462784</v>
      </c>
      <c r="Q119" s="196">
        <f>Q61</f>
        <v>1472858</v>
      </c>
      <c r="R119" s="196">
        <f>R61</f>
        <v>1546227</v>
      </c>
      <c r="S119" s="134">
        <f>S61</f>
        <v>1348315.67</v>
      </c>
      <c r="T119" s="446">
        <f>S119/R119</f>
        <v>0.872003703207873</v>
      </c>
      <c r="U119" s="198">
        <f t="shared" si="32"/>
        <v>1921242</v>
      </c>
      <c r="V119" s="196">
        <f t="shared" si="32"/>
        <v>1936242</v>
      </c>
      <c r="W119" s="199"/>
      <c r="X119" s="199"/>
      <c r="Y119" s="199"/>
      <c r="Z119" s="324">
        <v>437437</v>
      </c>
      <c r="AA119" s="103" t="s">
        <v>436</v>
      </c>
    </row>
    <row r="120" spans="1:25" ht="15">
      <c r="A120" s="380"/>
      <c r="B120" s="315"/>
      <c r="C120" s="315"/>
      <c r="D120" s="315"/>
      <c r="E120" s="315"/>
      <c r="F120" s="315"/>
      <c r="G120" s="315"/>
      <c r="H120" s="315"/>
      <c r="I120" s="315"/>
      <c r="J120" s="285"/>
      <c r="K120" s="285"/>
      <c r="L120" s="285"/>
      <c r="M120" s="200"/>
      <c r="N120" s="200"/>
      <c r="O120" s="200"/>
      <c r="P120" s="200"/>
      <c r="Q120" s="200"/>
      <c r="R120" s="200"/>
      <c r="S120" s="200"/>
      <c r="T120" s="201"/>
      <c r="U120" s="202"/>
      <c r="V120" s="200"/>
      <c r="W120" s="203"/>
      <c r="X120" s="203"/>
      <c r="Y120" s="203"/>
    </row>
    <row r="121" spans="1:25" ht="15">
      <c r="A121" s="378" t="s">
        <v>497</v>
      </c>
      <c r="B121" s="378"/>
      <c r="C121" s="378"/>
      <c r="D121" s="378"/>
      <c r="E121" s="378"/>
      <c r="F121" s="378"/>
      <c r="G121" s="378"/>
      <c r="H121" s="378"/>
      <c r="I121" s="378">
        <v>112</v>
      </c>
      <c r="J121" s="5" t="s">
        <v>124</v>
      </c>
      <c r="K121" s="5" t="s">
        <v>267</v>
      </c>
      <c r="L121" s="5"/>
      <c r="M121" s="120"/>
      <c r="N121" s="120"/>
      <c r="O121" s="120"/>
      <c r="P121" s="120"/>
      <c r="Q121" s="120"/>
      <c r="R121" s="120"/>
      <c r="S121" s="120"/>
      <c r="T121" s="144"/>
      <c r="U121" s="145"/>
      <c r="V121" s="120"/>
      <c r="W121" s="146"/>
      <c r="X121" s="146"/>
      <c r="Y121" s="146"/>
    </row>
    <row r="122" spans="1:25" ht="15">
      <c r="A122" s="380" t="s">
        <v>497</v>
      </c>
      <c r="B122" s="315"/>
      <c r="C122" s="315"/>
      <c r="D122" s="315"/>
      <c r="E122" s="315"/>
      <c r="F122" s="315"/>
      <c r="G122" s="315"/>
      <c r="H122" s="315"/>
      <c r="I122" s="315">
        <v>112</v>
      </c>
      <c r="J122" s="64">
        <v>3</v>
      </c>
      <c r="K122" s="64" t="s">
        <v>7</v>
      </c>
      <c r="L122" s="64"/>
      <c r="M122" s="123">
        <f aca="true" t="shared" si="33" ref="M122:V122">M123</f>
        <v>52528</v>
      </c>
      <c r="N122" s="123">
        <f t="shared" si="33"/>
        <v>0</v>
      </c>
      <c r="O122" s="155">
        <f t="shared" si="33"/>
        <v>3500</v>
      </c>
      <c r="P122" s="123">
        <f>P123</f>
        <v>3500</v>
      </c>
      <c r="Q122" s="123">
        <f>Q123</f>
        <v>12000</v>
      </c>
      <c r="R122" s="123">
        <f>R123</f>
        <v>12500</v>
      </c>
      <c r="S122" s="123">
        <f>S123</f>
        <v>19406</v>
      </c>
      <c r="T122" s="124">
        <f>S122/R122</f>
        <v>1.55248</v>
      </c>
      <c r="U122" s="125">
        <f t="shared" si="33"/>
        <v>10000</v>
      </c>
      <c r="V122" s="123">
        <f t="shared" si="33"/>
        <v>10000</v>
      </c>
      <c r="W122" s="126">
        <f aca="true" t="shared" si="34" ref="W122:X124">P122/O122*100</f>
        <v>100</v>
      </c>
      <c r="X122" s="126">
        <f t="shared" si="34"/>
        <v>342.85714285714283</v>
      </c>
      <c r="Y122" s="126">
        <f>T122/Q122*100</f>
        <v>0.012937333333333334</v>
      </c>
    </row>
    <row r="123" spans="1:25" ht="15">
      <c r="A123" s="380" t="s">
        <v>497</v>
      </c>
      <c r="B123" s="315"/>
      <c r="C123" s="315"/>
      <c r="D123" s="315"/>
      <c r="E123" s="315"/>
      <c r="F123" s="315"/>
      <c r="G123" s="315"/>
      <c r="H123" s="315"/>
      <c r="I123" s="315">
        <v>112</v>
      </c>
      <c r="J123" s="61">
        <v>32</v>
      </c>
      <c r="K123" s="283" t="s">
        <v>39</v>
      </c>
      <c r="L123" s="62"/>
      <c r="M123" s="413">
        <f aca="true" t="shared" si="35" ref="M123:V123">M124+M126</f>
        <v>52528</v>
      </c>
      <c r="N123" s="413">
        <f t="shared" si="35"/>
        <v>0</v>
      </c>
      <c r="O123" s="414">
        <f t="shared" si="35"/>
        <v>3500</v>
      </c>
      <c r="P123" s="413">
        <f>P124+P126</f>
        <v>3500</v>
      </c>
      <c r="Q123" s="413">
        <f>Q124+Q126</f>
        <v>12000</v>
      </c>
      <c r="R123" s="413">
        <f>R124+R126</f>
        <v>12500</v>
      </c>
      <c r="S123" s="413">
        <f>S124+S126</f>
        <v>19406</v>
      </c>
      <c r="T123" s="415">
        <f>S123/R123</f>
        <v>1.55248</v>
      </c>
      <c r="U123" s="130">
        <f t="shared" si="35"/>
        <v>10000</v>
      </c>
      <c r="V123" s="128">
        <f t="shared" si="35"/>
        <v>10000</v>
      </c>
      <c r="W123" s="126">
        <f t="shared" si="34"/>
        <v>100</v>
      </c>
      <c r="X123" s="126">
        <f t="shared" si="34"/>
        <v>342.85714285714283</v>
      </c>
      <c r="Y123" s="126">
        <f>T123/Q123*100</f>
        <v>0.012937333333333334</v>
      </c>
    </row>
    <row r="124" spans="1:31" s="209" customFormat="1" ht="15">
      <c r="A124" s="380" t="s">
        <v>497</v>
      </c>
      <c r="B124" s="315"/>
      <c r="C124" s="315">
        <v>2</v>
      </c>
      <c r="D124" s="315">
        <v>3</v>
      </c>
      <c r="E124" s="315">
        <v>4</v>
      </c>
      <c r="F124" s="315"/>
      <c r="G124" s="315"/>
      <c r="H124" s="315"/>
      <c r="I124" s="315">
        <v>112</v>
      </c>
      <c r="J124" s="63">
        <v>323</v>
      </c>
      <c r="K124" s="63" t="s">
        <v>42</v>
      </c>
      <c r="L124" s="63"/>
      <c r="M124" s="204">
        <v>52528</v>
      </c>
      <c r="N124" s="204">
        <v>0</v>
      </c>
      <c r="O124" s="205">
        <v>3500</v>
      </c>
      <c r="P124" s="204">
        <f>P125</f>
        <v>3500</v>
      </c>
      <c r="Q124" s="204">
        <f>Q125</f>
        <v>12000</v>
      </c>
      <c r="R124" s="204">
        <f>R125</f>
        <v>12500</v>
      </c>
      <c r="S124" s="204">
        <f>S125</f>
        <v>19406</v>
      </c>
      <c r="T124" s="309">
        <f>S124/R124</f>
        <v>1.55248</v>
      </c>
      <c r="U124" s="207">
        <v>10000</v>
      </c>
      <c r="V124" s="204">
        <v>10000</v>
      </c>
      <c r="W124" s="208">
        <f t="shared" si="34"/>
        <v>100</v>
      </c>
      <c r="X124" s="208">
        <f t="shared" si="34"/>
        <v>342.85714285714283</v>
      </c>
      <c r="Y124" s="208">
        <f>T124/Q124*100</f>
        <v>0.012937333333333334</v>
      </c>
      <c r="Z124" s="324">
        <v>3356</v>
      </c>
      <c r="AE124" s="395"/>
    </row>
    <row r="125" spans="1:31" s="209" customFormat="1" ht="15">
      <c r="A125" s="380" t="s">
        <v>497</v>
      </c>
      <c r="B125" s="315"/>
      <c r="C125" s="315">
        <v>2</v>
      </c>
      <c r="D125" s="315">
        <v>3</v>
      </c>
      <c r="E125" s="315">
        <v>4</v>
      </c>
      <c r="F125" s="315"/>
      <c r="G125" s="315"/>
      <c r="H125" s="315"/>
      <c r="I125" s="315">
        <v>112</v>
      </c>
      <c r="J125" s="16">
        <v>3232</v>
      </c>
      <c r="K125" s="16" t="s">
        <v>566</v>
      </c>
      <c r="L125" s="16"/>
      <c r="M125" s="204"/>
      <c r="N125" s="204"/>
      <c r="O125" s="205">
        <v>0</v>
      </c>
      <c r="P125" s="204">
        <v>3500</v>
      </c>
      <c r="Q125" s="204">
        <v>12000</v>
      </c>
      <c r="R125" s="204">
        <v>12500</v>
      </c>
      <c r="S125" s="204">
        <v>19406</v>
      </c>
      <c r="T125" s="309">
        <f>S125/R125</f>
        <v>1.55248</v>
      </c>
      <c r="U125" s="207"/>
      <c r="V125" s="204"/>
      <c r="W125" s="208"/>
      <c r="X125" s="208"/>
      <c r="Y125" s="208"/>
      <c r="Z125" s="324"/>
      <c r="AE125" s="395"/>
    </row>
    <row r="126" spans="1:31" s="209" customFormat="1" ht="15" hidden="1">
      <c r="A126" s="380" t="s">
        <v>497</v>
      </c>
      <c r="B126" s="315"/>
      <c r="C126" s="315"/>
      <c r="D126" s="315"/>
      <c r="E126" s="315"/>
      <c r="F126" s="315"/>
      <c r="G126" s="315"/>
      <c r="H126" s="315"/>
      <c r="I126" s="315">
        <v>112</v>
      </c>
      <c r="J126" s="63">
        <v>329</v>
      </c>
      <c r="K126" s="63" t="s">
        <v>80</v>
      </c>
      <c r="L126" s="63"/>
      <c r="M126" s="204">
        <v>0</v>
      </c>
      <c r="N126" s="204">
        <v>0</v>
      </c>
      <c r="O126" s="205">
        <v>0</v>
      </c>
      <c r="P126" s="204">
        <v>0</v>
      </c>
      <c r="Q126" s="204">
        <v>0</v>
      </c>
      <c r="R126" s="204">
        <v>0</v>
      </c>
      <c r="S126" s="204">
        <v>0</v>
      </c>
      <c r="T126" s="309" t="e">
        <f>R126/Q126</f>
        <v>#DIV/0!</v>
      </c>
      <c r="U126" s="207">
        <v>0</v>
      </c>
      <c r="V126" s="204">
        <v>0</v>
      </c>
      <c r="W126" s="208" t="e">
        <f>P126/O126*100</f>
        <v>#DIV/0!</v>
      </c>
      <c r="X126" s="208" t="e">
        <f>Q126/P126*100</f>
        <v>#DIV/0!</v>
      </c>
      <c r="Y126" s="208" t="e">
        <f>T126/Q126*100</f>
        <v>#DIV/0!</v>
      </c>
      <c r="Z126" s="324"/>
      <c r="AA126" s="209" t="s">
        <v>437</v>
      </c>
      <c r="AE126" s="395"/>
    </row>
    <row r="127" spans="1:31" s="209" customFormat="1" ht="15">
      <c r="A127" s="380" t="s">
        <v>497</v>
      </c>
      <c r="B127" s="315"/>
      <c r="C127" s="315"/>
      <c r="D127" s="315"/>
      <c r="E127" s="315"/>
      <c r="F127" s="315"/>
      <c r="G127" s="315"/>
      <c r="H127" s="315"/>
      <c r="I127" s="315">
        <v>112</v>
      </c>
      <c r="J127" s="64">
        <v>4</v>
      </c>
      <c r="K127" s="64" t="s">
        <v>8</v>
      </c>
      <c r="L127" s="64"/>
      <c r="M127" s="250"/>
      <c r="N127" s="250"/>
      <c r="O127" s="361">
        <f>O128</f>
        <v>0</v>
      </c>
      <c r="P127" s="361">
        <f>P128</f>
        <v>10197</v>
      </c>
      <c r="Q127" s="361">
        <f>Q128</f>
        <v>365271</v>
      </c>
      <c r="R127" s="361">
        <f>R128</f>
        <v>395271</v>
      </c>
      <c r="S127" s="361">
        <f>S128</f>
        <v>387570</v>
      </c>
      <c r="T127" s="362">
        <f aca="true" t="shared" si="36" ref="T127:T132">S127/R127</f>
        <v>0.9805171641734405</v>
      </c>
      <c r="U127" s="359"/>
      <c r="V127" s="250"/>
      <c r="W127" s="360"/>
      <c r="X127" s="360"/>
      <c r="Y127" s="360"/>
      <c r="Z127" s="324"/>
      <c r="AE127" s="395"/>
    </row>
    <row r="128" spans="1:31" s="209" customFormat="1" ht="15">
      <c r="A128" s="380" t="s">
        <v>497</v>
      </c>
      <c r="B128" s="315"/>
      <c r="C128" s="315"/>
      <c r="D128" s="315"/>
      <c r="E128" s="315"/>
      <c r="F128" s="315"/>
      <c r="G128" s="315"/>
      <c r="H128" s="315"/>
      <c r="I128" s="315">
        <v>112</v>
      </c>
      <c r="J128" s="61">
        <v>42</v>
      </c>
      <c r="K128" s="61" t="s">
        <v>114</v>
      </c>
      <c r="L128" s="61"/>
      <c r="M128" s="406"/>
      <c r="N128" s="406"/>
      <c r="O128" s="407">
        <f>O131</f>
        <v>0</v>
      </c>
      <c r="P128" s="407">
        <f>P131</f>
        <v>10197</v>
      </c>
      <c r="Q128" s="407">
        <f>Q131+Q129</f>
        <v>365271</v>
      </c>
      <c r="R128" s="407">
        <f>R131+R129+R130</f>
        <v>395271</v>
      </c>
      <c r="S128" s="407">
        <f>S131+S129+S130</f>
        <v>387570</v>
      </c>
      <c r="T128" s="415">
        <f t="shared" si="36"/>
        <v>0.9805171641734405</v>
      </c>
      <c r="U128" s="359"/>
      <c r="V128" s="250"/>
      <c r="W128" s="360"/>
      <c r="X128" s="360"/>
      <c r="Y128" s="360"/>
      <c r="Z128" s="324"/>
      <c r="AE128" s="395"/>
    </row>
    <row r="129" spans="1:31" s="402" customFormat="1" ht="15">
      <c r="A129" s="380" t="s">
        <v>497</v>
      </c>
      <c r="B129" s="379"/>
      <c r="C129" s="379">
        <v>2</v>
      </c>
      <c r="D129" s="379"/>
      <c r="E129" s="379">
        <v>4</v>
      </c>
      <c r="F129" s="379"/>
      <c r="G129" s="379"/>
      <c r="H129" s="379"/>
      <c r="I129" s="379"/>
      <c r="J129" s="397">
        <v>4212</v>
      </c>
      <c r="K129" s="397" t="s">
        <v>575</v>
      </c>
      <c r="L129" s="397"/>
      <c r="M129" s="398"/>
      <c r="N129" s="398"/>
      <c r="O129" s="398">
        <v>0</v>
      </c>
      <c r="P129" s="398">
        <v>0</v>
      </c>
      <c r="Q129" s="398">
        <v>355074</v>
      </c>
      <c r="R129" s="398">
        <v>355074</v>
      </c>
      <c r="S129" s="398">
        <v>351174</v>
      </c>
      <c r="T129" s="309">
        <f t="shared" si="36"/>
        <v>0.9890163740516061</v>
      </c>
      <c r="U129" s="399"/>
      <c r="V129" s="398"/>
      <c r="W129" s="400"/>
      <c r="X129" s="400"/>
      <c r="Y129" s="400"/>
      <c r="Z129" s="401"/>
      <c r="AE129" s="403"/>
    </row>
    <row r="130" spans="1:31" s="411" customFormat="1" ht="14.25">
      <c r="A130" s="380" t="s">
        <v>497</v>
      </c>
      <c r="B130" s="404"/>
      <c r="C130" s="1">
        <v>2</v>
      </c>
      <c r="D130" s="1"/>
      <c r="E130" s="1">
        <v>4</v>
      </c>
      <c r="F130" s="404"/>
      <c r="G130" s="404"/>
      <c r="H130" s="404"/>
      <c r="I130" s="404"/>
      <c r="J130" s="49">
        <v>4212</v>
      </c>
      <c r="K130" s="49" t="s">
        <v>577</v>
      </c>
      <c r="L130" s="49"/>
      <c r="M130" s="447"/>
      <c r="N130" s="447"/>
      <c r="O130" s="448">
        <v>0</v>
      </c>
      <c r="P130" s="448">
        <v>0</v>
      </c>
      <c r="Q130" s="448">
        <v>0</v>
      </c>
      <c r="R130" s="448">
        <v>30000</v>
      </c>
      <c r="S130" s="448">
        <v>26199</v>
      </c>
      <c r="T130" s="309">
        <f t="shared" si="36"/>
        <v>0.8733</v>
      </c>
      <c r="U130" s="408"/>
      <c r="V130" s="406"/>
      <c r="W130" s="409"/>
      <c r="X130" s="409"/>
      <c r="Y130" s="409"/>
      <c r="Z130" s="410"/>
      <c r="AE130" s="412"/>
    </row>
    <row r="131" spans="1:31" s="209" customFormat="1" ht="15.75" thickBot="1">
      <c r="A131" s="380" t="s">
        <v>497</v>
      </c>
      <c r="B131" s="315"/>
      <c r="C131" s="315">
        <v>2</v>
      </c>
      <c r="D131" s="315">
        <v>3</v>
      </c>
      <c r="E131" s="315">
        <v>4</v>
      </c>
      <c r="F131" s="315"/>
      <c r="G131" s="315"/>
      <c r="H131" s="315"/>
      <c r="I131" s="315">
        <v>112</v>
      </c>
      <c r="J131" s="49">
        <v>4227</v>
      </c>
      <c r="K131" s="49" t="s">
        <v>470</v>
      </c>
      <c r="L131" s="49"/>
      <c r="M131" s="250"/>
      <c r="N131" s="250"/>
      <c r="O131" s="273">
        <v>0</v>
      </c>
      <c r="P131" s="250">
        <v>10197</v>
      </c>
      <c r="Q131" s="250">
        <v>10197</v>
      </c>
      <c r="R131" s="250">
        <v>10197</v>
      </c>
      <c r="S131" s="458">
        <v>10197</v>
      </c>
      <c r="T131" s="422">
        <f t="shared" si="36"/>
        <v>1</v>
      </c>
      <c r="U131" s="359"/>
      <c r="V131" s="250"/>
      <c r="W131" s="360"/>
      <c r="X131" s="360"/>
      <c r="Y131" s="360"/>
      <c r="Z131" s="324"/>
      <c r="AE131" s="395"/>
    </row>
    <row r="132" spans="1:27" ht="15">
      <c r="A132" s="315"/>
      <c r="B132" s="315"/>
      <c r="C132" s="315"/>
      <c r="D132" s="315"/>
      <c r="E132" s="315"/>
      <c r="F132" s="315"/>
      <c r="G132" s="315"/>
      <c r="H132" s="315"/>
      <c r="I132" s="315"/>
      <c r="J132" s="284"/>
      <c r="K132" s="284" t="s">
        <v>307</v>
      </c>
      <c r="L132" s="284"/>
      <c r="M132" s="196">
        <f aca="true" t="shared" si="37" ref="M132:V132">M122</f>
        <v>52528</v>
      </c>
      <c r="N132" s="196">
        <f t="shared" si="37"/>
        <v>0</v>
      </c>
      <c r="O132" s="196">
        <f t="shared" si="37"/>
        <v>3500</v>
      </c>
      <c r="P132" s="196">
        <f>P122+P127</f>
        <v>13697</v>
      </c>
      <c r="Q132" s="196">
        <f>Q122+Q127</f>
        <v>377271</v>
      </c>
      <c r="R132" s="196">
        <f>R122+R127</f>
        <v>407771</v>
      </c>
      <c r="S132" s="134">
        <f>S122+S127</f>
        <v>406976</v>
      </c>
      <c r="T132" s="135">
        <f t="shared" si="36"/>
        <v>0.9980503763141567</v>
      </c>
      <c r="U132" s="198">
        <f t="shared" si="37"/>
        <v>10000</v>
      </c>
      <c r="V132" s="196">
        <f t="shared" si="37"/>
        <v>10000</v>
      </c>
      <c r="W132" s="199"/>
      <c r="X132" s="199"/>
      <c r="Y132" s="199"/>
      <c r="Z132" s="324">
        <v>13553</v>
      </c>
      <c r="AA132" s="113" t="s">
        <v>436</v>
      </c>
    </row>
    <row r="133" spans="1:25" ht="15">
      <c r="A133" s="315"/>
      <c r="B133" s="315"/>
      <c r="C133" s="315"/>
      <c r="D133" s="315"/>
      <c r="E133" s="315"/>
      <c r="F133" s="315"/>
      <c r="G133" s="315"/>
      <c r="H133" s="315"/>
      <c r="I133" s="315"/>
      <c r="J133" s="285"/>
      <c r="K133" s="285"/>
      <c r="L133" s="285"/>
      <c r="M133" s="200"/>
      <c r="N133" s="200"/>
      <c r="O133" s="200"/>
      <c r="P133" s="200"/>
      <c r="Q133" s="200"/>
      <c r="R133" s="200"/>
      <c r="S133" s="200"/>
      <c r="T133" s="201"/>
      <c r="U133" s="202"/>
      <c r="V133" s="200"/>
      <c r="W133" s="203"/>
      <c r="X133" s="203"/>
      <c r="Y133" s="203"/>
    </row>
    <row r="134" spans="1:31" s="122" customFormat="1" ht="15">
      <c r="A134" s="378" t="s">
        <v>498</v>
      </c>
      <c r="B134" s="378"/>
      <c r="C134" s="378"/>
      <c r="D134" s="378"/>
      <c r="E134" s="378"/>
      <c r="F134" s="378"/>
      <c r="G134" s="378"/>
      <c r="H134" s="378"/>
      <c r="I134" s="378">
        <v>112</v>
      </c>
      <c r="J134" s="5" t="s">
        <v>124</v>
      </c>
      <c r="K134" s="5" t="s">
        <v>258</v>
      </c>
      <c r="L134" s="5"/>
      <c r="M134" s="120"/>
      <c r="N134" s="120"/>
      <c r="O134" s="120"/>
      <c r="P134" s="120"/>
      <c r="Q134" s="120"/>
      <c r="R134" s="120"/>
      <c r="S134" s="120"/>
      <c r="T134" s="144"/>
      <c r="U134" s="145"/>
      <c r="V134" s="120"/>
      <c r="W134" s="146"/>
      <c r="X134" s="146"/>
      <c r="Y134" s="146"/>
      <c r="Z134" s="325"/>
      <c r="AE134" s="181"/>
    </row>
    <row r="135" spans="1:25" ht="15">
      <c r="A135" s="380" t="s">
        <v>498</v>
      </c>
      <c r="B135" s="315"/>
      <c r="C135" s="315"/>
      <c r="D135" s="315"/>
      <c r="E135" s="315"/>
      <c r="F135" s="315"/>
      <c r="G135" s="315"/>
      <c r="H135" s="315"/>
      <c r="I135" s="315">
        <v>112</v>
      </c>
      <c r="J135" s="64">
        <v>3</v>
      </c>
      <c r="K135" s="64" t="s">
        <v>7</v>
      </c>
      <c r="L135" s="64"/>
      <c r="M135" s="123">
        <f aca="true" t="shared" si="38" ref="M135:V135">M136+M137</f>
        <v>0</v>
      </c>
      <c r="N135" s="123">
        <f t="shared" si="38"/>
        <v>14200</v>
      </c>
      <c r="O135" s="155">
        <f t="shared" si="38"/>
        <v>10000</v>
      </c>
      <c r="P135" s="123">
        <f aca="true" t="shared" si="39" ref="P135:S136">P136</f>
        <v>10000</v>
      </c>
      <c r="Q135" s="123">
        <f t="shared" si="39"/>
        <v>20000</v>
      </c>
      <c r="R135" s="123">
        <f t="shared" si="39"/>
        <v>11000</v>
      </c>
      <c r="S135" s="123">
        <f t="shared" si="39"/>
        <v>10633</v>
      </c>
      <c r="T135" s="124">
        <f>S135/R135</f>
        <v>0.9666363636363636</v>
      </c>
      <c r="U135" s="125">
        <f t="shared" si="38"/>
        <v>10000</v>
      </c>
      <c r="V135" s="123">
        <f t="shared" si="38"/>
        <v>10000</v>
      </c>
      <c r="W135" s="126">
        <f aca="true" t="shared" si="40" ref="W135:X137">P135/O135*100</f>
        <v>100</v>
      </c>
      <c r="X135" s="126">
        <f t="shared" si="40"/>
        <v>200</v>
      </c>
      <c r="Y135" s="126">
        <f>T135/Q135*100</f>
        <v>0.004833181818181818</v>
      </c>
    </row>
    <row r="136" spans="1:25" ht="15">
      <c r="A136" s="380" t="s">
        <v>498</v>
      </c>
      <c r="B136" s="315"/>
      <c r="C136" s="315"/>
      <c r="D136" s="315"/>
      <c r="E136" s="315"/>
      <c r="F136" s="315"/>
      <c r="G136" s="315"/>
      <c r="H136" s="315"/>
      <c r="I136" s="315">
        <v>112</v>
      </c>
      <c r="J136" s="61">
        <v>38</v>
      </c>
      <c r="K136" s="283" t="s">
        <v>259</v>
      </c>
      <c r="L136" s="62"/>
      <c r="M136" s="413">
        <v>0</v>
      </c>
      <c r="N136" s="413">
        <v>0</v>
      </c>
      <c r="O136" s="414">
        <v>0</v>
      </c>
      <c r="P136" s="413">
        <f t="shared" si="39"/>
        <v>10000</v>
      </c>
      <c r="Q136" s="413">
        <f t="shared" si="39"/>
        <v>20000</v>
      </c>
      <c r="R136" s="413">
        <f t="shared" si="39"/>
        <v>11000</v>
      </c>
      <c r="S136" s="413">
        <f t="shared" si="39"/>
        <v>10633</v>
      </c>
      <c r="T136" s="415">
        <f>S136/R136</f>
        <v>0.9666363636363636</v>
      </c>
      <c r="U136" s="130">
        <v>0</v>
      </c>
      <c r="V136" s="128">
        <v>0</v>
      </c>
      <c r="W136" s="126" t="e">
        <f t="shared" si="40"/>
        <v>#DIV/0!</v>
      </c>
      <c r="X136" s="126">
        <f t="shared" si="40"/>
        <v>200</v>
      </c>
      <c r="Y136" s="126">
        <f>T136/Q136*100</f>
        <v>0.004833181818181818</v>
      </c>
    </row>
    <row r="137" spans="1:25" ht="15.75" thickBot="1">
      <c r="A137" s="380" t="s">
        <v>498</v>
      </c>
      <c r="B137" s="315"/>
      <c r="C137" s="315"/>
      <c r="D137" s="315"/>
      <c r="E137" s="315">
        <v>4</v>
      </c>
      <c r="F137" s="315"/>
      <c r="G137" s="315"/>
      <c r="H137" s="315"/>
      <c r="I137" s="315">
        <v>112</v>
      </c>
      <c r="J137" s="16">
        <v>3831</v>
      </c>
      <c r="K137" s="16" t="s">
        <v>258</v>
      </c>
      <c r="L137" s="16"/>
      <c r="M137" s="128">
        <v>0</v>
      </c>
      <c r="N137" s="128">
        <v>14200</v>
      </c>
      <c r="O137" s="156">
        <v>10000</v>
      </c>
      <c r="P137" s="128">
        <v>10000</v>
      </c>
      <c r="Q137" s="128">
        <v>20000</v>
      </c>
      <c r="R137" s="128">
        <v>11000</v>
      </c>
      <c r="S137" s="128">
        <v>10633</v>
      </c>
      <c r="T137" s="129">
        <f>S137/R137</f>
        <v>0.9666363636363636</v>
      </c>
      <c r="U137" s="130">
        <v>10000</v>
      </c>
      <c r="V137" s="128">
        <v>10000</v>
      </c>
      <c r="W137" s="126">
        <f t="shared" si="40"/>
        <v>100</v>
      </c>
      <c r="X137" s="126">
        <f t="shared" si="40"/>
        <v>200</v>
      </c>
      <c r="Y137" s="126">
        <f>T137/Q137*100</f>
        <v>0.004833181818181818</v>
      </c>
    </row>
    <row r="138" spans="1:25" ht="15">
      <c r="A138" s="380"/>
      <c r="B138" s="315"/>
      <c r="C138" s="315"/>
      <c r="D138" s="315"/>
      <c r="E138" s="315"/>
      <c r="F138" s="315"/>
      <c r="G138" s="315"/>
      <c r="H138" s="315"/>
      <c r="I138" s="315">
        <v>112</v>
      </c>
      <c r="J138" s="284"/>
      <c r="K138" s="284" t="s">
        <v>307</v>
      </c>
      <c r="L138" s="284"/>
      <c r="M138" s="196">
        <f aca="true" t="shared" si="41" ref="M138:V138">M135</f>
        <v>0</v>
      </c>
      <c r="N138" s="196">
        <f t="shared" si="41"/>
        <v>14200</v>
      </c>
      <c r="O138" s="196">
        <f t="shared" si="41"/>
        <v>10000</v>
      </c>
      <c r="P138" s="196">
        <f>P135</f>
        <v>10000</v>
      </c>
      <c r="Q138" s="196">
        <f t="shared" si="41"/>
        <v>20000</v>
      </c>
      <c r="R138" s="196">
        <f>R135</f>
        <v>11000</v>
      </c>
      <c r="S138" s="196">
        <f>S135</f>
        <v>10633</v>
      </c>
      <c r="T138" s="197">
        <f t="shared" si="41"/>
        <v>0.9666363636363636</v>
      </c>
      <c r="U138" s="198">
        <f t="shared" si="41"/>
        <v>10000</v>
      </c>
      <c r="V138" s="196">
        <f t="shared" si="41"/>
        <v>10000</v>
      </c>
      <c r="W138" s="199"/>
      <c r="X138" s="199"/>
      <c r="Y138" s="199"/>
    </row>
    <row r="139" spans="1:25" ht="15">
      <c r="A139" s="380"/>
      <c r="B139" s="315"/>
      <c r="C139" s="315"/>
      <c r="D139" s="315"/>
      <c r="E139" s="315"/>
      <c r="F139" s="315"/>
      <c r="G139" s="315"/>
      <c r="H139" s="315"/>
      <c r="I139" s="315"/>
      <c r="J139" s="285"/>
      <c r="K139" s="285"/>
      <c r="L139" s="285"/>
      <c r="M139" s="200"/>
      <c r="N139" s="200"/>
      <c r="O139" s="200"/>
      <c r="P139" s="200"/>
      <c r="Q139" s="200"/>
      <c r="R139" s="200"/>
      <c r="S139" s="200"/>
      <c r="T139" s="201"/>
      <c r="U139" s="202"/>
      <c r="V139" s="200"/>
      <c r="W139" s="203"/>
      <c r="X139" s="203"/>
      <c r="Y139" s="203"/>
    </row>
    <row r="140" spans="1:25" ht="15" hidden="1">
      <c r="A140" s="378" t="s">
        <v>499</v>
      </c>
      <c r="B140" s="378"/>
      <c r="C140" s="378"/>
      <c r="D140" s="378"/>
      <c r="E140" s="378"/>
      <c r="F140" s="378"/>
      <c r="G140" s="378"/>
      <c r="H140" s="378"/>
      <c r="I140" s="378">
        <v>112</v>
      </c>
      <c r="J140" s="5" t="s">
        <v>124</v>
      </c>
      <c r="K140" s="5" t="s">
        <v>130</v>
      </c>
      <c r="L140" s="5"/>
      <c r="M140" s="120"/>
      <c r="N140" s="120"/>
      <c r="O140" s="120"/>
      <c r="P140" s="120"/>
      <c r="Q140" s="120"/>
      <c r="R140" s="120"/>
      <c r="S140" s="120"/>
      <c r="T140" s="144"/>
      <c r="U140" s="145"/>
      <c r="V140" s="120"/>
      <c r="W140" s="146"/>
      <c r="X140" s="146"/>
      <c r="Y140" s="146"/>
    </row>
    <row r="141" spans="1:25" ht="15" hidden="1">
      <c r="A141" s="380" t="s">
        <v>499</v>
      </c>
      <c r="B141" s="315"/>
      <c r="C141" s="315"/>
      <c r="D141" s="315"/>
      <c r="E141" s="315"/>
      <c r="F141" s="315"/>
      <c r="G141" s="315"/>
      <c r="H141" s="315"/>
      <c r="I141" s="315">
        <v>112</v>
      </c>
      <c r="J141" s="64">
        <v>3</v>
      </c>
      <c r="K141" s="64" t="s">
        <v>7</v>
      </c>
      <c r="L141" s="64"/>
      <c r="M141" s="123">
        <f aca="true" t="shared" si="42" ref="M141:V141">M142+M143</f>
        <v>10000</v>
      </c>
      <c r="N141" s="123">
        <f t="shared" si="42"/>
        <v>10000</v>
      </c>
      <c r="O141" s="155">
        <f t="shared" si="42"/>
        <v>10000</v>
      </c>
      <c r="P141" s="123">
        <f>P142+P143</f>
        <v>10000</v>
      </c>
      <c r="Q141" s="123">
        <f t="shared" si="42"/>
        <v>0</v>
      </c>
      <c r="R141" s="123">
        <f>R142+R143</f>
        <v>0</v>
      </c>
      <c r="S141" s="123">
        <f>S142+S143</f>
        <v>0</v>
      </c>
      <c r="T141" s="124">
        <f t="shared" si="42"/>
        <v>0</v>
      </c>
      <c r="U141" s="125">
        <f t="shared" si="42"/>
        <v>10000</v>
      </c>
      <c r="V141" s="123">
        <f t="shared" si="42"/>
        <v>10000</v>
      </c>
      <c r="W141" s="126">
        <f aca="true" t="shared" si="43" ref="W141:X143">P141/O141*100</f>
        <v>100</v>
      </c>
      <c r="X141" s="126">
        <f t="shared" si="43"/>
        <v>0</v>
      </c>
      <c r="Y141" s="126" t="e">
        <f>T141/Q141*100</f>
        <v>#DIV/0!</v>
      </c>
    </row>
    <row r="142" spans="1:25" ht="15" hidden="1">
      <c r="A142" s="380" t="s">
        <v>499</v>
      </c>
      <c r="B142" s="315"/>
      <c r="C142" s="315"/>
      <c r="D142" s="315"/>
      <c r="E142" s="315"/>
      <c r="F142" s="315"/>
      <c r="G142" s="315"/>
      <c r="H142" s="315"/>
      <c r="I142" s="315">
        <v>112</v>
      </c>
      <c r="J142" s="16">
        <v>38</v>
      </c>
      <c r="K142" s="16" t="s">
        <v>50</v>
      </c>
      <c r="L142" s="16"/>
      <c r="M142" s="128">
        <v>0</v>
      </c>
      <c r="N142" s="128">
        <v>0</v>
      </c>
      <c r="O142" s="156">
        <v>0</v>
      </c>
      <c r="P142" s="128">
        <v>0</v>
      </c>
      <c r="Q142" s="128">
        <v>0</v>
      </c>
      <c r="R142" s="128">
        <v>0</v>
      </c>
      <c r="S142" s="128">
        <v>0</v>
      </c>
      <c r="T142" s="129">
        <v>0</v>
      </c>
      <c r="U142" s="130">
        <v>0</v>
      </c>
      <c r="V142" s="128">
        <v>0</v>
      </c>
      <c r="W142" s="126" t="e">
        <f t="shared" si="43"/>
        <v>#DIV/0!</v>
      </c>
      <c r="X142" s="126" t="e">
        <f t="shared" si="43"/>
        <v>#DIV/0!</v>
      </c>
      <c r="Y142" s="126" t="e">
        <f>T142/Q142*100</f>
        <v>#DIV/0!</v>
      </c>
    </row>
    <row r="143" spans="1:25" ht="15.75" hidden="1" thickBot="1">
      <c r="A143" s="380" t="s">
        <v>499</v>
      </c>
      <c r="B143" s="315"/>
      <c r="C143" s="315"/>
      <c r="D143" s="315"/>
      <c r="E143" s="315">
        <v>4</v>
      </c>
      <c r="F143" s="315"/>
      <c r="G143" s="315"/>
      <c r="H143" s="315"/>
      <c r="I143" s="315">
        <v>112</v>
      </c>
      <c r="J143" s="16">
        <v>3851</v>
      </c>
      <c r="K143" s="16" t="s">
        <v>260</v>
      </c>
      <c r="L143" s="16"/>
      <c r="M143" s="128">
        <v>10000</v>
      </c>
      <c r="N143" s="128">
        <v>10000</v>
      </c>
      <c r="O143" s="156">
        <v>10000</v>
      </c>
      <c r="P143" s="128">
        <v>10000</v>
      </c>
      <c r="Q143" s="128">
        <v>0</v>
      </c>
      <c r="R143" s="128">
        <v>0</v>
      </c>
      <c r="S143" s="128">
        <v>0</v>
      </c>
      <c r="T143" s="129">
        <f>Q143/P143</f>
        <v>0</v>
      </c>
      <c r="U143" s="130">
        <v>10000</v>
      </c>
      <c r="V143" s="128">
        <v>10000</v>
      </c>
      <c r="W143" s="126">
        <f t="shared" si="43"/>
        <v>100</v>
      </c>
      <c r="X143" s="126">
        <f t="shared" si="43"/>
        <v>0</v>
      </c>
      <c r="Y143" s="126" t="e">
        <f>T143/Q143*100</f>
        <v>#DIV/0!</v>
      </c>
    </row>
    <row r="144" spans="1:25" ht="15" hidden="1">
      <c r="A144" s="379"/>
      <c r="B144" s="379"/>
      <c r="C144" s="379"/>
      <c r="D144" s="379"/>
      <c r="E144" s="379"/>
      <c r="F144" s="379"/>
      <c r="G144" s="379"/>
      <c r="H144" s="379"/>
      <c r="I144" s="379"/>
      <c r="J144" s="284"/>
      <c r="K144" s="284" t="s">
        <v>307</v>
      </c>
      <c r="L144" s="284"/>
      <c r="M144" s="196">
        <f aca="true" t="shared" si="44" ref="M144:V144">M141</f>
        <v>10000</v>
      </c>
      <c r="N144" s="196">
        <f t="shared" si="44"/>
        <v>10000</v>
      </c>
      <c r="O144" s="196">
        <f t="shared" si="44"/>
        <v>10000</v>
      </c>
      <c r="P144" s="196">
        <f>P141</f>
        <v>10000</v>
      </c>
      <c r="Q144" s="196">
        <f t="shared" si="44"/>
        <v>0</v>
      </c>
      <c r="R144" s="196">
        <f>R141</f>
        <v>0</v>
      </c>
      <c r="S144" s="196">
        <f>S141</f>
        <v>0</v>
      </c>
      <c r="T144" s="197">
        <f t="shared" si="44"/>
        <v>0</v>
      </c>
      <c r="U144" s="198">
        <f t="shared" si="44"/>
        <v>10000</v>
      </c>
      <c r="V144" s="196">
        <f t="shared" si="44"/>
        <v>10000</v>
      </c>
      <c r="W144" s="199"/>
      <c r="X144" s="199"/>
      <c r="Y144" s="199"/>
    </row>
    <row r="145" spans="1:25" ht="15" hidden="1">
      <c r="A145" s="380"/>
      <c r="B145" s="315"/>
      <c r="C145" s="315"/>
      <c r="D145" s="315"/>
      <c r="E145" s="315"/>
      <c r="F145" s="315"/>
      <c r="G145" s="315"/>
      <c r="H145" s="315"/>
      <c r="I145" s="315"/>
      <c r="J145" s="285"/>
      <c r="K145" s="285"/>
      <c r="L145" s="285"/>
      <c r="M145" s="200"/>
      <c r="N145" s="200"/>
      <c r="O145" s="200"/>
      <c r="P145" s="200"/>
      <c r="Q145" s="200"/>
      <c r="R145" s="200"/>
      <c r="S145" s="200"/>
      <c r="T145" s="201"/>
      <c r="U145" s="202"/>
      <c r="V145" s="200"/>
      <c r="W145" s="203"/>
      <c r="X145" s="203"/>
      <c r="Y145" s="203"/>
    </row>
    <row r="146" spans="1:25" ht="15">
      <c r="A146" s="378" t="s">
        <v>500</v>
      </c>
      <c r="B146" s="378"/>
      <c r="C146" s="378"/>
      <c r="D146" s="378"/>
      <c r="E146" s="378"/>
      <c r="F146" s="378"/>
      <c r="G146" s="378"/>
      <c r="H146" s="378"/>
      <c r="I146" s="378"/>
      <c r="J146" s="5" t="s">
        <v>132</v>
      </c>
      <c r="K146" s="5" t="s">
        <v>131</v>
      </c>
      <c r="L146" s="5"/>
      <c r="M146" s="120"/>
      <c r="N146" s="120"/>
      <c r="O146" s="120"/>
      <c r="P146" s="120"/>
      <c r="Q146" s="120"/>
      <c r="R146" s="120"/>
      <c r="S146" s="120"/>
      <c r="T146" s="144"/>
      <c r="U146" s="145"/>
      <c r="V146" s="120"/>
      <c r="W146" s="146"/>
      <c r="X146" s="146"/>
      <c r="Y146" s="146"/>
    </row>
    <row r="147" spans="1:25" ht="15">
      <c r="A147" s="380" t="s">
        <v>500</v>
      </c>
      <c r="B147" s="315"/>
      <c r="C147" s="315"/>
      <c r="D147" s="315"/>
      <c r="E147" s="315"/>
      <c r="F147" s="315"/>
      <c r="G147" s="315"/>
      <c r="H147" s="315"/>
      <c r="I147" s="315">
        <v>112</v>
      </c>
      <c r="J147" s="64">
        <v>4</v>
      </c>
      <c r="K147" s="64" t="s">
        <v>8</v>
      </c>
      <c r="L147" s="64"/>
      <c r="M147" s="123">
        <f aca="true" t="shared" si="45" ref="M147:V147">M148</f>
        <v>10534</v>
      </c>
      <c r="N147" s="123">
        <f t="shared" si="45"/>
        <v>20492</v>
      </c>
      <c r="O147" s="123">
        <f t="shared" si="45"/>
        <v>50000</v>
      </c>
      <c r="P147" s="123">
        <f t="shared" si="45"/>
        <v>32000</v>
      </c>
      <c r="Q147" s="123">
        <f t="shared" si="45"/>
        <v>5017</v>
      </c>
      <c r="R147" s="123">
        <f t="shared" si="45"/>
        <v>4017</v>
      </c>
      <c r="S147" s="123">
        <f t="shared" si="45"/>
        <v>3263</v>
      </c>
      <c r="T147" s="124">
        <f>S147/R147</f>
        <v>0.8122977346278317</v>
      </c>
      <c r="U147" s="125">
        <f t="shared" si="45"/>
        <v>22000</v>
      </c>
      <c r="V147" s="123">
        <f t="shared" si="45"/>
        <v>22000</v>
      </c>
      <c r="W147" s="126">
        <f aca="true" t="shared" si="46" ref="W147:W154">P147/O147*100</f>
        <v>64</v>
      </c>
      <c r="X147" s="126">
        <f>Q147/P147*100</f>
        <v>15.678125000000001</v>
      </c>
      <c r="Y147" s="126">
        <f>T147/Q147*100</f>
        <v>0.01619090561347083</v>
      </c>
    </row>
    <row r="148" spans="1:25" ht="15">
      <c r="A148" s="380" t="s">
        <v>500</v>
      </c>
      <c r="B148" s="315"/>
      <c r="C148" s="315"/>
      <c r="D148" s="315"/>
      <c r="E148" s="315"/>
      <c r="F148" s="315"/>
      <c r="G148" s="315"/>
      <c r="H148" s="315"/>
      <c r="I148" s="315">
        <v>112</v>
      </c>
      <c r="J148" s="61">
        <v>42</v>
      </c>
      <c r="K148" s="61" t="s">
        <v>114</v>
      </c>
      <c r="L148" s="61"/>
      <c r="M148" s="413">
        <f>M150+M151+M153+M154</f>
        <v>10534</v>
      </c>
      <c r="N148" s="413">
        <f>N150+N151+N153+N154+N149</f>
        <v>20492</v>
      </c>
      <c r="O148" s="414">
        <f>O150+O151+O153+O154</f>
        <v>50000</v>
      </c>
      <c r="P148" s="414">
        <f>P150+P151+P153+P154+P149</f>
        <v>32000</v>
      </c>
      <c r="Q148" s="414">
        <f>Q150+Q151+Q153+Q154+Q149+Q152</f>
        <v>5017</v>
      </c>
      <c r="R148" s="414">
        <f>R150+R151+R153+R154+R149+R152</f>
        <v>4017</v>
      </c>
      <c r="S148" s="414">
        <f>S150+S151+S153+S154+S149+S152</f>
        <v>3263</v>
      </c>
      <c r="T148" s="444">
        <f>S148/R148</f>
        <v>0.8122977346278317</v>
      </c>
      <c r="U148" s="130">
        <f>U150+U151+U153+U154+U149</f>
        <v>22000</v>
      </c>
      <c r="V148" s="128">
        <f>V150+V151+V153+V154</f>
        <v>22000</v>
      </c>
      <c r="W148" s="126">
        <f t="shared" si="46"/>
        <v>64</v>
      </c>
      <c r="X148" s="126">
        <f>Q148/P148*100</f>
        <v>15.678125000000001</v>
      </c>
      <c r="Y148" s="126">
        <f>T148/Q148*100</f>
        <v>0.01619090561347083</v>
      </c>
    </row>
    <row r="149" spans="1:25" ht="15" hidden="1">
      <c r="A149" s="380" t="s">
        <v>500</v>
      </c>
      <c r="B149" s="315"/>
      <c r="C149" s="315"/>
      <c r="D149" s="315"/>
      <c r="E149" s="315"/>
      <c r="F149" s="315"/>
      <c r="G149" s="315"/>
      <c r="H149" s="315"/>
      <c r="I149" s="315">
        <v>112</v>
      </c>
      <c r="J149" s="16">
        <v>4214</v>
      </c>
      <c r="K149" s="24" t="s">
        <v>371</v>
      </c>
      <c r="L149" s="23"/>
      <c r="M149" s="128"/>
      <c r="N149" s="128">
        <v>0</v>
      </c>
      <c r="O149" s="156">
        <v>0</v>
      </c>
      <c r="P149" s="128">
        <v>0</v>
      </c>
      <c r="Q149" s="128">
        <v>0</v>
      </c>
      <c r="R149" s="128">
        <v>0</v>
      </c>
      <c r="S149" s="128">
        <v>0</v>
      </c>
      <c r="T149" s="159" t="e">
        <f>Q149/P149</f>
        <v>#DIV/0!</v>
      </c>
      <c r="U149" s="130">
        <v>0</v>
      </c>
      <c r="V149" s="128">
        <v>0</v>
      </c>
      <c r="W149" s="126"/>
      <c r="X149" s="126"/>
      <c r="Y149" s="126"/>
    </row>
    <row r="150" spans="1:25" ht="15">
      <c r="A150" s="380" t="s">
        <v>500</v>
      </c>
      <c r="B150" s="315"/>
      <c r="C150" s="315"/>
      <c r="D150" s="315"/>
      <c r="E150" s="315">
        <v>4</v>
      </c>
      <c r="F150" s="315"/>
      <c r="G150" s="315">
        <v>6</v>
      </c>
      <c r="H150" s="315"/>
      <c r="I150" s="315">
        <v>112</v>
      </c>
      <c r="J150" s="16">
        <v>4221</v>
      </c>
      <c r="K150" s="16" t="s">
        <v>220</v>
      </c>
      <c r="L150" s="16"/>
      <c r="M150" s="128">
        <v>4274</v>
      </c>
      <c r="N150" s="128">
        <v>6787</v>
      </c>
      <c r="O150" s="156">
        <v>5000</v>
      </c>
      <c r="P150" s="128">
        <v>5000</v>
      </c>
      <c r="Q150" s="128">
        <v>0</v>
      </c>
      <c r="R150" s="128">
        <v>0</v>
      </c>
      <c r="S150" s="128">
        <v>0</v>
      </c>
      <c r="T150" s="159" t="e">
        <f>S150/R150</f>
        <v>#DIV/0!</v>
      </c>
      <c r="U150" s="130">
        <v>7000</v>
      </c>
      <c r="V150" s="128">
        <v>7000</v>
      </c>
      <c r="W150" s="126">
        <f t="shared" si="46"/>
        <v>100</v>
      </c>
      <c r="X150" s="126">
        <f>Q150/P150*100</f>
        <v>0</v>
      </c>
      <c r="Y150" s="126" t="e">
        <f>T150/Q150*100</f>
        <v>#DIV/0!</v>
      </c>
    </row>
    <row r="151" spans="1:25" ht="15">
      <c r="A151" s="380" t="s">
        <v>500</v>
      </c>
      <c r="B151" s="315"/>
      <c r="C151" s="315"/>
      <c r="D151" s="315"/>
      <c r="E151" s="315">
        <v>4</v>
      </c>
      <c r="F151" s="315"/>
      <c r="G151" s="315">
        <v>6</v>
      </c>
      <c r="H151" s="315"/>
      <c r="I151" s="315">
        <v>112</v>
      </c>
      <c r="J151" s="16">
        <v>4221</v>
      </c>
      <c r="K151" s="16" t="s">
        <v>221</v>
      </c>
      <c r="L151" s="16"/>
      <c r="M151" s="128">
        <v>0</v>
      </c>
      <c r="N151" s="128">
        <v>7666</v>
      </c>
      <c r="O151" s="156">
        <v>40000</v>
      </c>
      <c r="P151" s="128">
        <v>20000</v>
      </c>
      <c r="Q151" s="128">
        <v>0</v>
      </c>
      <c r="R151" s="128">
        <v>0</v>
      </c>
      <c r="S151" s="128">
        <v>0</v>
      </c>
      <c r="T151" s="159">
        <v>0</v>
      </c>
      <c r="U151" s="130">
        <v>10000</v>
      </c>
      <c r="V151" s="128">
        <v>10000</v>
      </c>
      <c r="W151" s="126">
        <f t="shared" si="46"/>
        <v>50</v>
      </c>
      <c r="X151" s="126">
        <f>Q151/P151*100</f>
        <v>0</v>
      </c>
      <c r="Y151" s="126" t="e">
        <f>T151/Q151*100</f>
        <v>#DIV/0!</v>
      </c>
    </row>
    <row r="152" spans="1:25" ht="15">
      <c r="A152" s="380" t="s">
        <v>500</v>
      </c>
      <c r="B152" s="315"/>
      <c r="C152" s="315"/>
      <c r="D152" s="315"/>
      <c r="E152" s="315">
        <v>4</v>
      </c>
      <c r="F152" s="315"/>
      <c r="G152" s="315">
        <v>6</v>
      </c>
      <c r="H152" s="315"/>
      <c r="I152" s="315">
        <v>112</v>
      </c>
      <c r="J152" s="16">
        <v>4227</v>
      </c>
      <c r="K152" s="16" t="s">
        <v>562</v>
      </c>
      <c r="L152" s="16"/>
      <c r="M152" s="128"/>
      <c r="N152" s="128"/>
      <c r="O152" s="156"/>
      <c r="P152" s="128">
        <v>0</v>
      </c>
      <c r="Q152" s="128">
        <v>3017</v>
      </c>
      <c r="R152" s="128">
        <v>3017</v>
      </c>
      <c r="S152" s="128">
        <v>3017</v>
      </c>
      <c r="T152" s="159">
        <f>S152/R152</f>
        <v>1</v>
      </c>
      <c r="U152" s="130"/>
      <c r="V152" s="128"/>
      <c r="W152" s="126"/>
      <c r="X152" s="126" t="e">
        <f>Q152/P152*100</f>
        <v>#DIV/0!</v>
      </c>
      <c r="Y152" s="126"/>
    </row>
    <row r="153" spans="1:31" s="209" customFormat="1" ht="15">
      <c r="A153" s="380" t="s">
        <v>500</v>
      </c>
      <c r="B153" s="315"/>
      <c r="C153" s="315"/>
      <c r="D153" s="315"/>
      <c r="E153" s="315"/>
      <c r="F153" s="315"/>
      <c r="G153" s="315"/>
      <c r="H153" s="315"/>
      <c r="I153" s="315">
        <v>112</v>
      </c>
      <c r="J153" s="63">
        <v>423</v>
      </c>
      <c r="K153" s="63" t="s">
        <v>58</v>
      </c>
      <c r="L153" s="63"/>
      <c r="M153" s="204">
        <v>6260</v>
      </c>
      <c r="N153" s="204">
        <v>0</v>
      </c>
      <c r="O153" s="205">
        <v>0</v>
      </c>
      <c r="P153" s="204">
        <v>0</v>
      </c>
      <c r="Q153" s="204">
        <v>0</v>
      </c>
      <c r="R153" s="204">
        <v>0</v>
      </c>
      <c r="S153" s="204">
        <v>0</v>
      </c>
      <c r="T153" s="159" t="e">
        <f>S153/R153</f>
        <v>#DIV/0!</v>
      </c>
      <c r="U153" s="207">
        <v>0</v>
      </c>
      <c r="V153" s="204">
        <v>0</v>
      </c>
      <c r="W153" s="208" t="e">
        <f t="shared" si="46"/>
        <v>#DIV/0!</v>
      </c>
      <c r="X153" s="208" t="e">
        <f>Q153/P153*100</f>
        <v>#DIV/0!</v>
      </c>
      <c r="Y153" s="208" t="e">
        <f>T153/Q153*100</f>
        <v>#DIV/0!</v>
      </c>
      <c r="Z153" s="324"/>
      <c r="AE153" s="395"/>
    </row>
    <row r="154" spans="1:31" s="209" customFormat="1" ht="15.75" thickBot="1">
      <c r="A154" s="380" t="s">
        <v>500</v>
      </c>
      <c r="B154" s="315"/>
      <c r="C154" s="315"/>
      <c r="D154" s="315"/>
      <c r="E154" s="315">
        <v>4</v>
      </c>
      <c r="F154" s="315"/>
      <c r="G154" s="315">
        <v>6</v>
      </c>
      <c r="H154" s="315"/>
      <c r="I154" s="315">
        <v>112</v>
      </c>
      <c r="J154" s="16">
        <v>4262</v>
      </c>
      <c r="K154" s="16" t="s">
        <v>222</v>
      </c>
      <c r="L154" s="16"/>
      <c r="M154" s="204">
        <v>0</v>
      </c>
      <c r="N154" s="204">
        <v>6039</v>
      </c>
      <c r="O154" s="205">
        <v>5000</v>
      </c>
      <c r="P154" s="204">
        <v>7000</v>
      </c>
      <c r="Q154" s="204">
        <v>2000</v>
      </c>
      <c r="R154" s="204">
        <v>1000</v>
      </c>
      <c r="S154" s="204">
        <v>246</v>
      </c>
      <c r="T154" s="159">
        <f>S154/R154</f>
        <v>0.246</v>
      </c>
      <c r="U154" s="207">
        <v>5000</v>
      </c>
      <c r="V154" s="204">
        <v>5000</v>
      </c>
      <c r="W154" s="208">
        <f t="shared" si="46"/>
        <v>140</v>
      </c>
      <c r="X154" s="208">
        <f>Q154/P154*100</f>
        <v>28.57142857142857</v>
      </c>
      <c r="Y154" s="208">
        <f>T154/Q154*100</f>
        <v>0.0123</v>
      </c>
      <c r="Z154" s="324"/>
      <c r="AE154" s="395"/>
    </row>
    <row r="155" spans="1:25" ht="15">
      <c r="A155" s="379"/>
      <c r="B155" s="379"/>
      <c r="C155" s="379"/>
      <c r="D155" s="379"/>
      <c r="E155" s="379"/>
      <c r="F155" s="379"/>
      <c r="G155" s="379"/>
      <c r="H155" s="379"/>
      <c r="I155" s="379"/>
      <c r="J155" s="284"/>
      <c r="K155" s="284" t="s">
        <v>307</v>
      </c>
      <c r="L155" s="284"/>
      <c r="M155" s="196">
        <f aca="true" t="shared" si="47" ref="M155:V155">M147</f>
        <v>10534</v>
      </c>
      <c r="N155" s="196">
        <f t="shared" si="47"/>
        <v>20492</v>
      </c>
      <c r="O155" s="196">
        <f t="shared" si="47"/>
        <v>50000</v>
      </c>
      <c r="P155" s="196">
        <f>P147</f>
        <v>32000</v>
      </c>
      <c r="Q155" s="196">
        <f t="shared" si="47"/>
        <v>5017</v>
      </c>
      <c r="R155" s="196">
        <f>R147</f>
        <v>4017</v>
      </c>
      <c r="S155" s="196">
        <f>S147</f>
        <v>3263</v>
      </c>
      <c r="T155" s="197">
        <f>S155/R155</f>
        <v>0.8122977346278317</v>
      </c>
      <c r="U155" s="198">
        <f t="shared" si="47"/>
        <v>22000</v>
      </c>
      <c r="V155" s="196">
        <f t="shared" si="47"/>
        <v>22000</v>
      </c>
      <c r="W155" s="199"/>
      <c r="X155" s="199"/>
      <c r="Y155" s="199"/>
    </row>
    <row r="156" spans="1:25" ht="15">
      <c r="A156" s="380"/>
      <c r="B156" s="315"/>
      <c r="C156" s="315"/>
      <c r="D156" s="315"/>
      <c r="E156" s="315"/>
      <c r="F156" s="315"/>
      <c r="G156" s="315"/>
      <c r="H156" s="315"/>
      <c r="I156" s="315"/>
      <c r="J156" s="285"/>
      <c r="K156" s="285"/>
      <c r="L156" s="285"/>
      <c r="M156" s="200"/>
      <c r="N156" s="200"/>
      <c r="O156" s="200"/>
      <c r="P156" s="200"/>
      <c r="Q156" s="200"/>
      <c r="R156" s="200"/>
      <c r="S156" s="200"/>
      <c r="T156" s="201"/>
      <c r="U156" s="202"/>
      <c r="V156" s="200"/>
      <c r="W156" s="203"/>
      <c r="X156" s="203"/>
      <c r="Y156" s="203"/>
    </row>
    <row r="157" spans="1:25" ht="15">
      <c r="A157" s="378" t="s">
        <v>501</v>
      </c>
      <c r="B157" s="378"/>
      <c r="C157" s="378"/>
      <c r="D157" s="378"/>
      <c r="E157" s="378"/>
      <c r="F157" s="378"/>
      <c r="G157" s="378"/>
      <c r="H157" s="378"/>
      <c r="I157" s="378"/>
      <c r="J157" s="5" t="s">
        <v>132</v>
      </c>
      <c r="K157" s="5" t="s">
        <v>391</v>
      </c>
      <c r="L157" s="5"/>
      <c r="M157" s="120"/>
      <c r="N157" s="120"/>
      <c r="O157" s="120"/>
      <c r="P157" s="120"/>
      <c r="Q157" s="120"/>
      <c r="R157" s="120"/>
      <c r="S157" s="120"/>
      <c r="T157" s="144"/>
      <c r="U157" s="145"/>
      <c r="V157" s="120"/>
      <c r="W157" s="146"/>
      <c r="X157" s="146"/>
      <c r="Y157" s="146"/>
    </row>
    <row r="158" spans="1:25" ht="15">
      <c r="A158" s="380" t="s">
        <v>501</v>
      </c>
      <c r="B158" s="315"/>
      <c r="C158" s="315"/>
      <c r="D158" s="315"/>
      <c r="E158" s="315"/>
      <c r="F158" s="315"/>
      <c r="G158" s="315"/>
      <c r="H158" s="315"/>
      <c r="I158" s="315">
        <v>112</v>
      </c>
      <c r="J158" s="64">
        <v>3</v>
      </c>
      <c r="K158" s="64" t="s">
        <v>7</v>
      </c>
      <c r="L158" s="64"/>
      <c r="M158" s="123">
        <f aca="true" t="shared" si="48" ref="M158:V158">M159+M163</f>
        <v>200497</v>
      </c>
      <c r="N158" s="123">
        <f t="shared" si="48"/>
        <v>0</v>
      </c>
      <c r="O158" s="155">
        <f t="shared" si="48"/>
        <v>50000</v>
      </c>
      <c r="P158" s="123">
        <f>P159+P163</f>
        <v>50000</v>
      </c>
      <c r="Q158" s="123">
        <f t="shared" si="48"/>
        <v>5000</v>
      </c>
      <c r="R158" s="123">
        <f>R159+R163</f>
        <v>5000</v>
      </c>
      <c r="S158" s="123">
        <f>S159+S163</f>
        <v>0</v>
      </c>
      <c r="T158" s="124">
        <f>S158/R158</f>
        <v>0</v>
      </c>
      <c r="U158" s="130">
        <f t="shared" si="48"/>
        <v>0</v>
      </c>
      <c r="V158" s="128">
        <f t="shared" si="48"/>
        <v>0</v>
      </c>
      <c r="W158" s="126">
        <f aca="true" t="shared" si="49" ref="W158:W164">P158/O158*100</f>
        <v>100</v>
      </c>
      <c r="X158" s="126">
        <f aca="true" t="shared" si="50" ref="X158:X164">Q158/P158*100</f>
        <v>10</v>
      </c>
      <c r="Y158" s="126">
        <f aca="true" t="shared" si="51" ref="Y158:Y164">T158/Q158*100</f>
        <v>0</v>
      </c>
    </row>
    <row r="159" spans="1:25" ht="15">
      <c r="A159" s="380" t="s">
        <v>501</v>
      </c>
      <c r="B159" s="315"/>
      <c r="C159" s="315"/>
      <c r="D159" s="315"/>
      <c r="E159" s="315"/>
      <c r="F159" s="315"/>
      <c r="G159" s="315"/>
      <c r="H159" s="315"/>
      <c r="I159" s="315">
        <v>112</v>
      </c>
      <c r="J159" s="61">
        <v>38</v>
      </c>
      <c r="K159" s="61" t="s">
        <v>392</v>
      </c>
      <c r="L159" s="61"/>
      <c r="M159" s="413">
        <f aca="true" t="shared" si="52" ref="M159:V159">M160+M161+M162</f>
        <v>200497</v>
      </c>
      <c r="N159" s="413">
        <f t="shared" si="52"/>
        <v>0</v>
      </c>
      <c r="O159" s="414">
        <f t="shared" si="52"/>
        <v>50000</v>
      </c>
      <c r="P159" s="413">
        <f>P160+P161+P162</f>
        <v>50000</v>
      </c>
      <c r="Q159" s="413">
        <f t="shared" si="52"/>
        <v>5000</v>
      </c>
      <c r="R159" s="413">
        <f>R160+R161+R162</f>
        <v>5000</v>
      </c>
      <c r="S159" s="413">
        <f>S160+S161+S162</f>
        <v>0</v>
      </c>
      <c r="T159" s="415">
        <f>S159/R159</f>
        <v>0</v>
      </c>
      <c r="U159" s="130">
        <f t="shared" si="52"/>
        <v>0</v>
      </c>
      <c r="V159" s="128">
        <f t="shared" si="52"/>
        <v>0</v>
      </c>
      <c r="W159" s="126">
        <f t="shared" si="49"/>
        <v>100</v>
      </c>
      <c r="X159" s="126">
        <f t="shared" si="50"/>
        <v>10</v>
      </c>
      <c r="Y159" s="126">
        <f t="shared" si="51"/>
        <v>0</v>
      </c>
    </row>
    <row r="160" spans="1:25" ht="15.75" thickBot="1">
      <c r="A160" s="380" t="s">
        <v>501</v>
      </c>
      <c r="B160" s="315"/>
      <c r="C160" s="315"/>
      <c r="D160" s="315"/>
      <c r="E160" s="315"/>
      <c r="F160" s="315"/>
      <c r="G160" s="315"/>
      <c r="H160" s="315"/>
      <c r="I160" s="315">
        <v>112</v>
      </c>
      <c r="J160" s="16">
        <v>3811</v>
      </c>
      <c r="K160" s="24" t="s">
        <v>393</v>
      </c>
      <c r="L160" s="23"/>
      <c r="M160" s="128">
        <v>0</v>
      </c>
      <c r="N160" s="128">
        <v>0</v>
      </c>
      <c r="O160" s="156">
        <v>50000</v>
      </c>
      <c r="P160" s="128">
        <v>50000</v>
      </c>
      <c r="Q160" s="128">
        <v>5000</v>
      </c>
      <c r="R160" s="128">
        <v>5000</v>
      </c>
      <c r="S160" s="128">
        <v>0</v>
      </c>
      <c r="T160" s="129">
        <f>S160/R160</f>
        <v>0</v>
      </c>
      <c r="U160" s="130">
        <v>0</v>
      </c>
      <c r="V160" s="128">
        <v>0</v>
      </c>
      <c r="W160" s="126">
        <f t="shared" si="49"/>
        <v>100</v>
      </c>
      <c r="X160" s="126">
        <f t="shared" si="50"/>
        <v>10</v>
      </c>
      <c r="Y160" s="126">
        <f t="shared" si="51"/>
        <v>0</v>
      </c>
    </row>
    <row r="161" spans="1:25" ht="15.75" hidden="1" thickBot="1">
      <c r="A161" s="315"/>
      <c r="B161" s="315"/>
      <c r="C161" s="315"/>
      <c r="D161" s="315"/>
      <c r="E161" s="315"/>
      <c r="F161" s="315"/>
      <c r="G161" s="315"/>
      <c r="H161" s="315"/>
      <c r="I161" s="315"/>
      <c r="J161" s="16">
        <v>4212</v>
      </c>
      <c r="K161" s="24" t="s">
        <v>223</v>
      </c>
      <c r="L161" s="23"/>
      <c r="M161" s="128">
        <v>0</v>
      </c>
      <c r="N161" s="128">
        <v>0</v>
      </c>
      <c r="O161" s="156">
        <v>0</v>
      </c>
      <c r="P161" s="128">
        <v>0</v>
      </c>
      <c r="Q161" s="128">
        <v>0</v>
      </c>
      <c r="R161" s="128">
        <v>0</v>
      </c>
      <c r="S161" s="128">
        <v>0</v>
      </c>
      <c r="T161" s="129">
        <v>0</v>
      </c>
      <c r="U161" s="130">
        <v>0</v>
      </c>
      <c r="V161" s="128">
        <v>0</v>
      </c>
      <c r="W161" s="126" t="e">
        <f t="shared" si="49"/>
        <v>#DIV/0!</v>
      </c>
      <c r="X161" s="126" t="e">
        <f t="shared" si="50"/>
        <v>#DIV/0!</v>
      </c>
      <c r="Y161" s="126" t="e">
        <f t="shared" si="51"/>
        <v>#DIV/0!</v>
      </c>
    </row>
    <row r="162" spans="1:25" ht="15.75" hidden="1" thickBot="1">
      <c r="A162" s="379"/>
      <c r="B162" s="379"/>
      <c r="C162" s="379"/>
      <c r="D162" s="379"/>
      <c r="E162" s="379"/>
      <c r="F162" s="379"/>
      <c r="G162" s="379"/>
      <c r="H162" s="379"/>
      <c r="I162" s="379"/>
      <c r="J162" s="16">
        <v>4214</v>
      </c>
      <c r="K162" s="16" t="s">
        <v>235</v>
      </c>
      <c r="L162" s="16"/>
      <c r="M162" s="128">
        <v>200497</v>
      </c>
      <c r="N162" s="128">
        <v>0</v>
      </c>
      <c r="O162" s="156">
        <v>0</v>
      </c>
      <c r="P162" s="128">
        <v>0</v>
      </c>
      <c r="Q162" s="128">
        <v>0</v>
      </c>
      <c r="R162" s="128">
        <v>0</v>
      </c>
      <c r="S162" s="128">
        <v>0</v>
      </c>
      <c r="T162" s="129">
        <v>0</v>
      </c>
      <c r="U162" s="130">
        <v>0</v>
      </c>
      <c r="V162" s="128">
        <v>0</v>
      </c>
      <c r="W162" s="126" t="e">
        <f t="shared" si="49"/>
        <v>#DIV/0!</v>
      </c>
      <c r="X162" s="126" t="e">
        <f t="shared" si="50"/>
        <v>#DIV/0!</v>
      </c>
      <c r="Y162" s="126" t="e">
        <f t="shared" si="51"/>
        <v>#DIV/0!</v>
      </c>
    </row>
    <row r="163" spans="1:25" ht="15.75" hidden="1" thickBot="1">
      <c r="A163" s="379"/>
      <c r="B163" s="379"/>
      <c r="C163" s="379"/>
      <c r="D163" s="379"/>
      <c r="E163" s="379"/>
      <c r="F163" s="379"/>
      <c r="G163" s="379"/>
      <c r="H163" s="379"/>
      <c r="I163" s="379">
        <v>300</v>
      </c>
      <c r="J163" s="16">
        <v>45</v>
      </c>
      <c r="K163" s="16" t="s">
        <v>115</v>
      </c>
      <c r="L163" s="16"/>
      <c r="M163" s="128">
        <f aca="true" t="shared" si="53" ref="M163:V163">M164</f>
        <v>0</v>
      </c>
      <c r="N163" s="128">
        <f t="shared" si="53"/>
        <v>0</v>
      </c>
      <c r="O163" s="156">
        <f t="shared" si="53"/>
        <v>0</v>
      </c>
      <c r="P163" s="128">
        <f t="shared" si="53"/>
        <v>0</v>
      </c>
      <c r="Q163" s="128">
        <f t="shared" si="53"/>
        <v>0</v>
      </c>
      <c r="R163" s="128">
        <f t="shared" si="53"/>
        <v>0</v>
      </c>
      <c r="S163" s="128">
        <f t="shared" si="53"/>
        <v>0</v>
      </c>
      <c r="T163" s="129">
        <f t="shared" si="53"/>
        <v>0</v>
      </c>
      <c r="U163" s="130">
        <f t="shared" si="53"/>
        <v>0</v>
      </c>
      <c r="V163" s="128">
        <f t="shared" si="53"/>
        <v>0</v>
      </c>
      <c r="W163" s="126" t="e">
        <f t="shared" si="49"/>
        <v>#DIV/0!</v>
      </c>
      <c r="X163" s="126" t="e">
        <f t="shared" si="50"/>
        <v>#DIV/0!</v>
      </c>
      <c r="Y163" s="126" t="e">
        <f t="shared" si="51"/>
        <v>#DIV/0!</v>
      </c>
    </row>
    <row r="164" spans="1:25" ht="15.75" hidden="1" thickBot="1">
      <c r="A164" s="377" t="s">
        <v>503</v>
      </c>
      <c r="B164" s="377"/>
      <c r="C164" s="377"/>
      <c r="D164" s="377"/>
      <c r="E164" s="377"/>
      <c r="F164" s="377"/>
      <c r="G164" s="377"/>
      <c r="H164" s="377"/>
      <c r="I164" s="377"/>
      <c r="J164" s="16">
        <v>4511</v>
      </c>
      <c r="K164" s="16" t="s">
        <v>87</v>
      </c>
      <c r="L164" s="16"/>
      <c r="M164" s="128">
        <v>0</v>
      </c>
      <c r="N164" s="128">
        <v>0</v>
      </c>
      <c r="O164" s="156">
        <v>0</v>
      </c>
      <c r="P164" s="128">
        <v>0</v>
      </c>
      <c r="Q164" s="128">
        <v>0</v>
      </c>
      <c r="R164" s="128">
        <v>0</v>
      </c>
      <c r="S164" s="128">
        <v>0</v>
      </c>
      <c r="T164" s="129">
        <v>0</v>
      </c>
      <c r="U164" s="130">
        <v>0</v>
      </c>
      <c r="V164" s="128">
        <v>0</v>
      </c>
      <c r="W164" s="126" t="e">
        <f t="shared" si="49"/>
        <v>#DIV/0!</v>
      </c>
      <c r="X164" s="126" t="e">
        <f t="shared" si="50"/>
        <v>#DIV/0!</v>
      </c>
      <c r="Y164" s="126" t="e">
        <f t="shared" si="51"/>
        <v>#DIV/0!</v>
      </c>
    </row>
    <row r="165" spans="1:25" ht="15">
      <c r="A165" s="379"/>
      <c r="B165" s="379"/>
      <c r="C165" s="379"/>
      <c r="D165" s="379"/>
      <c r="E165" s="379"/>
      <c r="F165" s="379"/>
      <c r="G165" s="379"/>
      <c r="H165" s="379"/>
      <c r="I165" s="379"/>
      <c r="J165" s="284"/>
      <c r="K165" s="284" t="s">
        <v>307</v>
      </c>
      <c r="L165" s="284"/>
      <c r="M165" s="196">
        <f aca="true" t="shared" si="54" ref="M165:V165">M158</f>
        <v>200497</v>
      </c>
      <c r="N165" s="196">
        <f t="shared" si="54"/>
        <v>0</v>
      </c>
      <c r="O165" s="196">
        <f t="shared" si="54"/>
        <v>50000</v>
      </c>
      <c r="P165" s="196">
        <f>P158</f>
        <v>50000</v>
      </c>
      <c r="Q165" s="196">
        <f t="shared" si="54"/>
        <v>5000</v>
      </c>
      <c r="R165" s="196">
        <f>R158</f>
        <v>5000</v>
      </c>
      <c r="S165" s="196">
        <f>S158</f>
        <v>0</v>
      </c>
      <c r="T165" s="197">
        <f>S165/R165</f>
        <v>0</v>
      </c>
      <c r="U165" s="198">
        <f t="shared" si="54"/>
        <v>0</v>
      </c>
      <c r="V165" s="196">
        <f t="shared" si="54"/>
        <v>0</v>
      </c>
      <c r="W165" s="199"/>
      <c r="X165" s="199"/>
      <c r="Y165" s="199"/>
    </row>
    <row r="166" spans="1:25" ht="15">
      <c r="A166" s="380"/>
      <c r="B166" s="315"/>
      <c r="C166" s="315"/>
      <c r="D166" s="315"/>
      <c r="E166" s="315"/>
      <c r="F166" s="315"/>
      <c r="G166" s="315"/>
      <c r="H166" s="315"/>
      <c r="I166" s="315"/>
      <c r="J166" s="285"/>
      <c r="K166" s="285"/>
      <c r="L166" s="285"/>
      <c r="M166" s="200"/>
      <c r="N166" s="200"/>
      <c r="O166" s="200"/>
      <c r="P166" s="200"/>
      <c r="Q166" s="200"/>
      <c r="R166" s="200"/>
      <c r="S166" s="200"/>
      <c r="T166" s="201"/>
      <c r="U166" s="202"/>
      <c r="V166" s="200"/>
      <c r="W166" s="203"/>
      <c r="X166" s="203"/>
      <c r="Y166" s="203"/>
    </row>
    <row r="167" spans="1:25" ht="15">
      <c r="A167" s="378" t="s">
        <v>502</v>
      </c>
      <c r="B167" s="378"/>
      <c r="C167" s="378"/>
      <c r="D167" s="378"/>
      <c r="E167" s="378"/>
      <c r="F167" s="378"/>
      <c r="G167" s="378"/>
      <c r="H167" s="378"/>
      <c r="I167" s="378"/>
      <c r="J167" s="5" t="s">
        <v>195</v>
      </c>
      <c r="K167" s="5" t="s">
        <v>133</v>
      </c>
      <c r="L167" s="5"/>
      <c r="M167" s="120"/>
      <c r="N167" s="120"/>
      <c r="O167" s="120"/>
      <c r="P167" s="120"/>
      <c r="Q167" s="120"/>
      <c r="R167" s="120"/>
      <c r="S167" s="120"/>
      <c r="T167" s="144"/>
      <c r="U167" s="145"/>
      <c r="V167" s="120"/>
      <c r="W167" s="146"/>
      <c r="X167" s="146"/>
      <c r="Y167" s="146"/>
    </row>
    <row r="168" spans="1:25" ht="15">
      <c r="A168" s="380" t="s">
        <v>502</v>
      </c>
      <c r="B168" s="315"/>
      <c r="C168" s="315"/>
      <c r="D168" s="315"/>
      <c r="E168" s="315"/>
      <c r="F168" s="315"/>
      <c r="G168" s="315"/>
      <c r="H168" s="315"/>
      <c r="I168" s="315">
        <v>112</v>
      </c>
      <c r="J168" s="64">
        <v>4</v>
      </c>
      <c r="K168" s="64" t="s">
        <v>88</v>
      </c>
      <c r="L168" s="64"/>
      <c r="M168" s="123">
        <f aca="true" t="shared" si="55" ref="M168:V169">M169</f>
        <v>0</v>
      </c>
      <c r="N168" s="123">
        <f t="shared" si="55"/>
        <v>0</v>
      </c>
      <c r="O168" s="123">
        <f t="shared" si="55"/>
        <v>75000</v>
      </c>
      <c r="P168" s="123">
        <f t="shared" si="55"/>
        <v>30000</v>
      </c>
      <c r="Q168" s="123">
        <f t="shared" si="55"/>
        <v>30000</v>
      </c>
      <c r="R168" s="123">
        <f t="shared" si="55"/>
        <v>12300</v>
      </c>
      <c r="S168" s="123">
        <f t="shared" si="55"/>
        <v>0</v>
      </c>
      <c r="T168" s="124">
        <f>S168/R168</f>
        <v>0</v>
      </c>
      <c r="U168" s="125">
        <f t="shared" si="55"/>
        <v>0</v>
      </c>
      <c r="V168" s="123">
        <f t="shared" si="55"/>
        <v>0</v>
      </c>
      <c r="W168" s="126">
        <f aca="true" t="shared" si="56" ref="W168:X170">P168/O168*100</f>
        <v>40</v>
      </c>
      <c r="X168" s="126">
        <f t="shared" si="56"/>
        <v>100</v>
      </c>
      <c r="Y168" s="126">
        <f>T168/Q168*100</f>
        <v>0</v>
      </c>
    </row>
    <row r="169" spans="1:25" ht="15">
      <c r="A169" s="380" t="s">
        <v>502</v>
      </c>
      <c r="B169" s="315"/>
      <c r="C169" s="315"/>
      <c r="D169" s="315"/>
      <c r="E169" s="315"/>
      <c r="F169" s="315"/>
      <c r="G169" s="315"/>
      <c r="H169" s="315"/>
      <c r="I169" s="315">
        <v>112</v>
      </c>
      <c r="J169" s="61">
        <v>42</v>
      </c>
      <c r="K169" s="61" t="s">
        <v>89</v>
      </c>
      <c r="L169" s="61"/>
      <c r="M169" s="413">
        <f t="shared" si="55"/>
        <v>0</v>
      </c>
      <c r="N169" s="413">
        <f t="shared" si="55"/>
        <v>0</v>
      </c>
      <c r="O169" s="413">
        <f t="shared" si="55"/>
        <v>75000</v>
      </c>
      <c r="P169" s="413">
        <f t="shared" si="55"/>
        <v>30000</v>
      </c>
      <c r="Q169" s="413">
        <f t="shared" si="55"/>
        <v>30000</v>
      </c>
      <c r="R169" s="413">
        <f t="shared" si="55"/>
        <v>12300</v>
      </c>
      <c r="S169" s="413">
        <f t="shared" si="55"/>
        <v>0</v>
      </c>
      <c r="T169" s="415">
        <f>S169/R169</f>
        <v>0</v>
      </c>
      <c r="U169" s="130">
        <f t="shared" si="55"/>
        <v>0</v>
      </c>
      <c r="V169" s="128">
        <f t="shared" si="55"/>
        <v>0</v>
      </c>
      <c r="W169" s="126">
        <f t="shared" si="56"/>
        <v>40</v>
      </c>
      <c r="X169" s="126">
        <f t="shared" si="56"/>
        <v>100</v>
      </c>
      <c r="Y169" s="126">
        <f>T169/Q169*100</f>
        <v>0</v>
      </c>
    </row>
    <row r="170" spans="1:25" ht="15.75" thickBot="1">
      <c r="A170" s="380" t="s">
        <v>502</v>
      </c>
      <c r="B170" s="315"/>
      <c r="C170" s="315"/>
      <c r="D170" s="315"/>
      <c r="E170" s="315">
        <v>4</v>
      </c>
      <c r="F170" s="315"/>
      <c r="G170" s="315">
        <v>6</v>
      </c>
      <c r="H170" s="315"/>
      <c r="I170" s="315">
        <v>112</v>
      </c>
      <c r="J170" s="16">
        <v>4264</v>
      </c>
      <c r="K170" s="16" t="s">
        <v>224</v>
      </c>
      <c r="L170" s="16"/>
      <c r="M170" s="128">
        <v>0</v>
      </c>
      <c r="N170" s="128">
        <v>0</v>
      </c>
      <c r="O170" s="128">
        <v>75000</v>
      </c>
      <c r="P170" s="128">
        <v>30000</v>
      </c>
      <c r="Q170" s="128">
        <v>30000</v>
      </c>
      <c r="R170" s="128">
        <v>12300</v>
      </c>
      <c r="S170" s="128">
        <v>0</v>
      </c>
      <c r="T170" s="129">
        <f>S170/R170</f>
        <v>0</v>
      </c>
      <c r="U170" s="130">
        <v>0</v>
      </c>
      <c r="V170" s="128">
        <v>0</v>
      </c>
      <c r="W170" s="126">
        <f t="shared" si="56"/>
        <v>40</v>
      </c>
      <c r="X170" s="126">
        <f t="shared" si="56"/>
        <v>100</v>
      </c>
      <c r="Y170" s="126">
        <f>T170/Q170*100</f>
        <v>0</v>
      </c>
    </row>
    <row r="171" spans="1:25" ht="15.75" thickBot="1">
      <c r="A171" s="379"/>
      <c r="B171" s="379"/>
      <c r="C171" s="379"/>
      <c r="D171" s="379"/>
      <c r="E171" s="379"/>
      <c r="F171" s="379"/>
      <c r="G171" s="379"/>
      <c r="H171" s="379"/>
      <c r="I171" s="379"/>
      <c r="J171" s="284"/>
      <c r="K171" s="284" t="s">
        <v>307</v>
      </c>
      <c r="L171" s="284"/>
      <c r="M171" s="196">
        <f aca="true" t="shared" si="57" ref="M171:V171">M168</f>
        <v>0</v>
      </c>
      <c r="N171" s="196">
        <f t="shared" si="57"/>
        <v>0</v>
      </c>
      <c r="O171" s="196">
        <f t="shared" si="57"/>
        <v>75000</v>
      </c>
      <c r="P171" s="196">
        <f>P168</f>
        <v>30000</v>
      </c>
      <c r="Q171" s="196">
        <f t="shared" si="57"/>
        <v>30000</v>
      </c>
      <c r="R171" s="196">
        <f>R168</f>
        <v>12300</v>
      </c>
      <c r="S171" s="196">
        <f>S168</f>
        <v>0</v>
      </c>
      <c r="T171" s="197">
        <f>S171/R171</f>
        <v>0</v>
      </c>
      <c r="U171" s="198">
        <f t="shared" si="57"/>
        <v>0</v>
      </c>
      <c r="V171" s="196">
        <f t="shared" si="57"/>
        <v>0</v>
      </c>
      <c r="W171" s="199"/>
      <c r="X171" s="199"/>
      <c r="Y171" s="199"/>
    </row>
    <row r="172" spans="1:25" ht="15.75" thickBot="1">
      <c r="A172" s="379"/>
      <c r="B172" s="379"/>
      <c r="C172" s="379"/>
      <c r="D172" s="379"/>
      <c r="E172" s="379"/>
      <c r="F172" s="379"/>
      <c r="G172" s="379"/>
      <c r="H172" s="379"/>
      <c r="I172" s="379"/>
      <c r="J172" s="281"/>
      <c r="K172" s="281" t="s">
        <v>311</v>
      </c>
      <c r="L172" s="281"/>
      <c r="M172" s="164">
        <f aca="true" t="shared" si="58" ref="M172:V172">M119+M132+M138+M144+M155+M165+M171</f>
        <v>1730335</v>
      </c>
      <c r="N172" s="164">
        <f t="shared" si="58"/>
        <v>1670241</v>
      </c>
      <c r="O172" s="164">
        <f t="shared" si="58"/>
        <v>1660500</v>
      </c>
      <c r="P172" s="164">
        <f>P119+P132+P138+P144+P155+P165+P171</f>
        <v>1608481</v>
      </c>
      <c r="Q172" s="164">
        <f>Q119+Q132+Q138+Q144+Q155+Q165+Q171</f>
        <v>1910146</v>
      </c>
      <c r="R172" s="164">
        <f>R119+R132+R138+R144+R155+R165+R171</f>
        <v>1986315</v>
      </c>
      <c r="S172" s="164">
        <f>S119+S132+S138+S144+S155+S165+S171</f>
        <v>1769187.67</v>
      </c>
      <c r="T172" s="165">
        <f>S172/R172</f>
        <v>0.8906883701729081</v>
      </c>
      <c r="U172" s="166">
        <f t="shared" si="58"/>
        <v>1973242</v>
      </c>
      <c r="V172" s="164">
        <f t="shared" si="58"/>
        <v>1988242</v>
      </c>
      <c r="W172" s="167"/>
      <c r="X172" s="167"/>
      <c r="Y172" s="167"/>
    </row>
    <row r="173" spans="1:25" ht="15.75" thickTop="1">
      <c r="A173" s="379"/>
      <c r="B173" s="379"/>
      <c r="C173" s="379"/>
      <c r="D173" s="379"/>
      <c r="E173" s="379"/>
      <c r="F173" s="379"/>
      <c r="G173" s="379"/>
      <c r="H173" s="379"/>
      <c r="I173" s="379"/>
      <c r="J173" s="278"/>
      <c r="K173" s="278"/>
      <c r="L173" s="278"/>
      <c r="M173" s="138"/>
      <c r="N173" s="138"/>
      <c r="O173" s="138"/>
      <c r="P173" s="138"/>
      <c r="Q173" s="138"/>
      <c r="R173" s="138"/>
      <c r="S173" s="138"/>
      <c r="T173" s="139"/>
      <c r="U173" s="149"/>
      <c r="V173" s="138"/>
      <c r="W173" s="211"/>
      <c r="X173" s="211"/>
      <c r="Y173" s="211"/>
    </row>
    <row r="174" spans="1:25" ht="15">
      <c r="A174" s="380"/>
      <c r="B174" s="315"/>
      <c r="C174" s="315"/>
      <c r="D174" s="315"/>
      <c r="E174" s="315"/>
      <c r="F174" s="315"/>
      <c r="G174" s="315"/>
      <c r="H174" s="315"/>
      <c r="I174" s="315"/>
      <c r="J174" s="275" t="s">
        <v>135</v>
      </c>
      <c r="K174" s="275" t="s">
        <v>134</v>
      </c>
      <c r="L174" s="275"/>
      <c r="M174" s="112"/>
      <c r="N174" s="112"/>
      <c r="O174" s="112"/>
      <c r="P174" s="112"/>
      <c r="Q174" s="112"/>
      <c r="R174" s="112"/>
      <c r="S174" s="112"/>
      <c r="T174" s="178"/>
      <c r="U174" s="179"/>
      <c r="V174" s="112"/>
      <c r="W174" s="180"/>
      <c r="X174" s="180"/>
      <c r="Y174" s="180"/>
    </row>
    <row r="175" spans="1:25" ht="15">
      <c r="A175" s="380"/>
      <c r="B175" s="315"/>
      <c r="C175" s="315"/>
      <c r="D175" s="315"/>
      <c r="E175" s="315"/>
      <c r="F175" s="315"/>
      <c r="G175" s="315"/>
      <c r="H175" s="315"/>
      <c r="I175" s="315"/>
      <c r="J175" s="12" t="s">
        <v>175</v>
      </c>
      <c r="K175" s="12"/>
      <c r="L175" s="12"/>
      <c r="M175" s="181"/>
      <c r="N175" s="181"/>
      <c r="O175" s="181"/>
      <c r="P175" s="181"/>
      <c r="Q175" s="181"/>
      <c r="R175" s="181"/>
      <c r="S175" s="181"/>
      <c r="T175" s="182"/>
      <c r="U175" s="183"/>
      <c r="V175" s="181"/>
      <c r="W175" s="184"/>
      <c r="X175" s="184"/>
      <c r="Y175" s="184"/>
    </row>
    <row r="176" spans="1:25" ht="15">
      <c r="A176" s="377" t="s">
        <v>503</v>
      </c>
      <c r="B176" s="377"/>
      <c r="C176" s="377"/>
      <c r="D176" s="377"/>
      <c r="E176" s="377"/>
      <c r="F176" s="377"/>
      <c r="G176" s="377"/>
      <c r="H176" s="377"/>
      <c r="I176" s="377"/>
      <c r="J176" s="276" t="s">
        <v>137</v>
      </c>
      <c r="K176" s="276" t="s">
        <v>136</v>
      </c>
      <c r="L176" s="276"/>
      <c r="M176" s="116"/>
      <c r="N176" s="116"/>
      <c r="O176" s="116"/>
      <c r="P176" s="151"/>
      <c r="Q176" s="151"/>
      <c r="R176" s="151"/>
      <c r="S176" s="151"/>
      <c r="T176" s="152"/>
      <c r="U176" s="153"/>
      <c r="V176" s="151"/>
      <c r="W176" s="154"/>
      <c r="X176" s="154"/>
      <c r="Y176" s="154"/>
    </row>
    <row r="177" spans="1:25" ht="15">
      <c r="A177" s="378" t="s">
        <v>504</v>
      </c>
      <c r="B177" s="378"/>
      <c r="C177" s="378"/>
      <c r="D177" s="378"/>
      <c r="E177" s="378"/>
      <c r="F177" s="378"/>
      <c r="G177" s="378"/>
      <c r="H177" s="378"/>
      <c r="I177" s="378">
        <v>321</v>
      </c>
      <c r="J177" s="5" t="s">
        <v>124</v>
      </c>
      <c r="K177" s="5" t="s">
        <v>138</v>
      </c>
      <c r="L177" s="5"/>
      <c r="M177" s="120"/>
      <c r="N177" s="120"/>
      <c r="O177" s="120"/>
      <c r="P177" s="120"/>
      <c r="Q177" s="120"/>
      <c r="R177" s="120"/>
      <c r="S177" s="120"/>
      <c r="T177" s="144"/>
      <c r="U177" s="145"/>
      <c r="V177" s="120"/>
      <c r="W177" s="146"/>
      <c r="X177" s="146"/>
      <c r="Y177" s="146"/>
    </row>
    <row r="178" spans="1:25" ht="15">
      <c r="A178" s="380" t="s">
        <v>504</v>
      </c>
      <c r="B178" s="315"/>
      <c r="C178" s="315"/>
      <c r="D178" s="315"/>
      <c r="E178" s="315"/>
      <c r="F178" s="315"/>
      <c r="G178" s="315"/>
      <c r="H178" s="315"/>
      <c r="I178" s="315">
        <v>321</v>
      </c>
      <c r="J178" s="64">
        <v>3</v>
      </c>
      <c r="K178" s="64" t="s">
        <v>7</v>
      </c>
      <c r="L178" s="64"/>
      <c r="M178" s="123">
        <f aca="true" t="shared" si="59" ref="M178:V179">M179</f>
        <v>94000</v>
      </c>
      <c r="N178" s="123">
        <f t="shared" si="59"/>
        <v>92000</v>
      </c>
      <c r="O178" s="155">
        <f t="shared" si="59"/>
        <v>90000</v>
      </c>
      <c r="P178" s="123">
        <f t="shared" si="59"/>
        <v>90000</v>
      </c>
      <c r="Q178" s="123">
        <f t="shared" si="59"/>
        <v>90000</v>
      </c>
      <c r="R178" s="123">
        <f t="shared" si="59"/>
        <v>90000</v>
      </c>
      <c r="S178" s="123">
        <f t="shared" si="59"/>
        <v>90000</v>
      </c>
      <c r="T178" s="124">
        <f>S178/R178</f>
        <v>1</v>
      </c>
      <c r="U178" s="125">
        <f t="shared" si="59"/>
        <v>120000</v>
      </c>
      <c r="V178" s="123">
        <f t="shared" si="59"/>
        <v>120000</v>
      </c>
      <c r="W178" s="126">
        <f aca="true" t="shared" si="60" ref="W178:X180">P178/O178*100</f>
        <v>100</v>
      </c>
      <c r="X178" s="126">
        <f t="shared" si="60"/>
        <v>100</v>
      </c>
      <c r="Y178" s="126">
        <f>T178/Q178*100</f>
        <v>0.0011111111111111111</v>
      </c>
    </row>
    <row r="179" spans="1:25" ht="15">
      <c r="A179" s="380" t="s">
        <v>504</v>
      </c>
      <c r="B179" s="315"/>
      <c r="C179" s="315"/>
      <c r="D179" s="315"/>
      <c r="E179" s="315"/>
      <c r="F179" s="315"/>
      <c r="G179" s="315"/>
      <c r="H179" s="315"/>
      <c r="I179" s="315">
        <v>321</v>
      </c>
      <c r="J179" s="61">
        <v>38</v>
      </c>
      <c r="K179" s="61" t="s">
        <v>50</v>
      </c>
      <c r="L179" s="61"/>
      <c r="M179" s="413">
        <f t="shared" si="59"/>
        <v>94000</v>
      </c>
      <c r="N179" s="413">
        <f t="shared" si="59"/>
        <v>92000</v>
      </c>
      <c r="O179" s="414">
        <f t="shared" si="59"/>
        <v>90000</v>
      </c>
      <c r="P179" s="413">
        <f t="shared" si="59"/>
        <v>90000</v>
      </c>
      <c r="Q179" s="413">
        <f t="shared" si="59"/>
        <v>90000</v>
      </c>
      <c r="R179" s="413">
        <f t="shared" si="59"/>
        <v>90000</v>
      </c>
      <c r="S179" s="413">
        <f t="shared" si="59"/>
        <v>90000</v>
      </c>
      <c r="T179" s="415">
        <f>S179/R179</f>
        <v>1</v>
      </c>
      <c r="U179" s="130">
        <f t="shared" si="59"/>
        <v>120000</v>
      </c>
      <c r="V179" s="128">
        <f t="shared" si="59"/>
        <v>120000</v>
      </c>
      <c r="W179" s="126">
        <f t="shared" si="60"/>
        <v>100</v>
      </c>
      <c r="X179" s="126">
        <f t="shared" si="60"/>
        <v>100</v>
      </c>
      <c r="Y179" s="126">
        <f>T179/Q179*100</f>
        <v>0.0011111111111111111</v>
      </c>
    </row>
    <row r="180" spans="1:25" ht="15.75" thickBot="1">
      <c r="A180" s="380" t="s">
        <v>504</v>
      </c>
      <c r="B180" s="315">
        <v>1</v>
      </c>
      <c r="C180" s="315">
        <v>2</v>
      </c>
      <c r="D180" s="315"/>
      <c r="E180" s="315">
        <v>4</v>
      </c>
      <c r="F180" s="315"/>
      <c r="G180" s="315"/>
      <c r="H180" s="315"/>
      <c r="I180" s="315">
        <v>321</v>
      </c>
      <c r="J180" s="16">
        <v>3811</v>
      </c>
      <c r="K180" s="16" t="s">
        <v>225</v>
      </c>
      <c r="L180" s="16"/>
      <c r="M180" s="128">
        <v>94000</v>
      </c>
      <c r="N180" s="128">
        <v>92000</v>
      </c>
      <c r="O180" s="156">
        <v>90000</v>
      </c>
      <c r="P180" s="128">
        <v>90000</v>
      </c>
      <c r="Q180" s="128">
        <v>90000</v>
      </c>
      <c r="R180" s="128">
        <v>90000</v>
      </c>
      <c r="S180" s="128">
        <v>90000</v>
      </c>
      <c r="T180" s="129">
        <f>S180/R180</f>
        <v>1</v>
      </c>
      <c r="U180" s="130">
        <v>120000</v>
      </c>
      <c r="V180" s="128">
        <v>120000</v>
      </c>
      <c r="W180" s="126">
        <f t="shared" si="60"/>
        <v>100</v>
      </c>
      <c r="X180" s="126">
        <f t="shared" si="60"/>
        <v>100</v>
      </c>
      <c r="Y180" s="126">
        <f>T180/Q180*100</f>
        <v>0.0011111111111111111</v>
      </c>
    </row>
    <row r="181" spans="1:25" ht="15">
      <c r="A181" s="315"/>
      <c r="B181" s="315"/>
      <c r="C181" s="315"/>
      <c r="D181" s="315"/>
      <c r="E181" s="315"/>
      <c r="F181" s="315"/>
      <c r="G181" s="315"/>
      <c r="H181" s="315"/>
      <c r="I181" s="315"/>
      <c r="J181" s="284"/>
      <c r="K181" s="284" t="s">
        <v>307</v>
      </c>
      <c r="L181" s="284"/>
      <c r="M181" s="196">
        <f aca="true" t="shared" si="61" ref="M181:V181">M178</f>
        <v>94000</v>
      </c>
      <c r="N181" s="196">
        <f t="shared" si="61"/>
        <v>92000</v>
      </c>
      <c r="O181" s="196">
        <f t="shared" si="61"/>
        <v>90000</v>
      </c>
      <c r="P181" s="196">
        <f>P178</f>
        <v>90000</v>
      </c>
      <c r="Q181" s="196">
        <f t="shared" si="61"/>
        <v>90000</v>
      </c>
      <c r="R181" s="196">
        <f>R178</f>
        <v>90000</v>
      </c>
      <c r="S181" s="196">
        <f>S178</f>
        <v>90000</v>
      </c>
      <c r="T181" s="197">
        <f>S181/R181</f>
        <v>1</v>
      </c>
      <c r="U181" s="198">
        <f t="shared" si="61"/>
        <v>120000</v>
      </c>
      <c r="V181" s="196">
        <f t="shared" si="61"/>
        <v>120000</v>
      </c>
      <c r="W181" s="199"/>
      <c r="X181" s="199"/>
      <c r="Y181" s="199"/>
    </row>
    <row r="182" spans="1:25" ht="15">
      <c r="A182" s="315"/>
      <c r="B182" s="315"/>
      <c r="C182" s="315"/>
      <c r="D182" s="315"/>
      <c r="E182" s="315"/>
      <c r="F182" s="315"/>
      <c r="G182" s="315"/>
      <c r="H182" s="315"/>
      <c r="I182" s="315"/>
      <c r="J182" s="26"/>
      <c r="K182" s="26"/>
      <c r="L182" s="26"/>
      <c r="M182" s="212"/>
      <c r="N182" s="212"/>
      <c r="O182" s="212"/>
      <c r="P182" s="212"/>
      <c r="Q182" s="212"/>
      <c r="R182" s="212"/>
      <c r="S182" s="212"/>
      <c r="T182" s="213"/>
      <c r="U182" s="214"/>
      <c r="V182" s="212"/>
      <c r="W182" s="215"/>
      <c r="X182" s="215"/>
      <c r="Y182" s="215"/>
    </row>
    <row r="183" spans="1:25" ht="15">
      <c r="A183" s="378" t="s">
        <v>505</v>
      </c>
      <c r="B183" s="378"/>
      <c r="C183" s="378"/>
      <c r="D183" s="378"/>
      <c r="E183" s="378"/>
      <c r="F183" s="378"/>
      <c r="G183" s="378"/>
      <c r="H183" s="378"/>
      <c r="I183" s="378">
        <v>321</v>
      </c>
      <c r="J183" s="5" t="s">
        <v>124</v>
      </c>
      <c r="K183" s="5" t="s">
        <v>139</v>
      </c>
      <c r="L183" s="5"/>
      <c r="M183" s="120"/>
      <c r="N183" s="120"/>
      <c r="O183" s="120"/>
      <c r="P183" s="120"/>
      <c r="Q183" s="120"/>
      <c r="R183" s="120"/>
      <c r="S183" s="120"/>
      <c r="T183" s="144"/>
      <c r="U183" s="145"/>
      <c r="V183" s="120"/>
      <c r="W183" s="146"/>
      <c r="X183" s="146"/>
      <c r="Y183" s="146"/>
    </row>
    <row r="184" spans="1:25" ht="15">
      <c r="A184" s="380" t="s">
        <v>505</v>
      </c>
      <c r="B184" s="315"/>
      <c r="C184" s="315"/>
      <c r="D184" s="315"/>
      <c r="E184" s="315"/>
      <c r="F184" s="315"/>
      <c r="G184" s="315"/>
      <c r="H184" s="315"/>
      <c r="I184" s="315">
        <v>321</v>
      </c>
      <c r="J184" s="64">
        <v>3</v>
      </c>
      <c r="K184" s="64" t="s">
        <v>7</v>
      </c>
      <c r="L184" s="64"/>
      <c r="M184" s="123">
        <f aca="true" t="shared" si="62" ref="M184:V184">M185</f>
        <v>0</v>
      </c>
      <c r="N184" s="123">
        <f t="shared" si="62"/>
        <v>38090</v>
      </c>
      <c r="O184" s="123">
        <f t="shared" si="62"/>
        <v>20000</v>
      </c>
      <c r="P184" s="123">
        <f>P185+P189</f>
        <v>40000</v>
      </c>
      <c r="Q184" s="123">
        <f>Q185+Q189</f>
        <v>38000</v>
      </c>
      <c r="R184" s="123">
        <f>R185+R189</f>
        <v>39500</v>
      </c>
      <c r="S184" s="123">
        <f>S185+S189</f>
        <v>16284</v>
      </c>
      <c r="T184" s="124">
        <f>S184/R184</f>
        <v>0.41225316455696204</v>
      </c>
      <c r="U184" s="125">
        <f t="shared" si="62"/>
        <v>10000</v>
      </c>
      <c r="V184" s="123">
        <f t="shared" si="62"/>
        <v>10000</v>
      </c>
      <c r="W184" s="126">
        <f aca="true" t="shared" si="63" ref="W184:X188">P184/O184*100</f>
        <v>200</v>
      </c>
      <c r="X184" s="126">
        <f t="shared" si="63"/>
        <v>95</v>
      </c>
      <c r="Y184" s="126">
        <f>T184/Q184*100</f>
        <v>0.0010848767488341106</v>
      </c>
    </row>
    <row r="185" spans="1:25" ht="15">
      <c r="A185" s="380" t="s">
        <v>505</v>
      </c>
      <c r="B185" s="315"/>
      <c r="C185" s="315"/>
      <c r="D185" s="315"/>
      <c r="E185" s="315"/>
      <c r="F185" s="315"/>
      <c r="G185" s="315"/>
      <c r="H185" s="315"/>
      <c r="I185" s="315">
        <v>321</v>
      </c>
      <c r="J185" s="61">
        <v>32</v>
      </c>
      <c r="K185" s="283" t="s">
        <v>39</v>
      </c>
      <c r="L185" s="62"/>
      <c r="M185" s="413">
        <f aca="true" t="shared" si="64" ref="M185:R185">M186+M187</f>
        <v>0</v>
      </c>
      <c r="N185" s="413">
        <f t="shared" si="64"/>
        <v>38090</v>
      </c>
      <c r="O185" s="413">
        <f t="shared" si="64"/>
        <v>20000</v>
      </c>
      <c r="P185" s="413">
        <f t="shared" si="64"/>
        <v>37000</v>
      </c>
      <c r="Q185" s="413">
        <f t="shared" si="64"/>
        <v>35000</v>
      </c>
      <c r="R185" s="413">
        <f t="shared" si="64"/>
        <v>36500</v>
      </c>
      <c r="S185" s="413">
        <f>S186+S187</f>
        <v>13284</v>
      </c>
      <c r="T185" s="415">
        <f>S185/R185</f>
        <v>0.363945205479452</v>
      </c>
      <c r="U185" s="130">
        <f>U186+U187+U188</f>
        <v>10000</v>
      </c>
      <c r="V185" s="128">
        <f>V186+V187+V188</f>
        <v>10000</v>
      </c>
      <c r="W185" s="126">
        <f t="shared" si="63"/>
        <v>185</v>
      </c>
      <c r="X185" s="126">
        <f t="shared" si="63"/>
        <v>94.5945945945946</v>
      </c>
      <c r="Y185" s="126">
        <f>T185/Q185*100</f>
        <v>0.0010398434442270058</v>
      </c>
    </row>
    <row r="186" spans="1:25" ht="15">
      <c r="A186" s="380" t="s">
        <v>505</v>
      </c>
      <c r="B186" s="315"/>
      <c r="C186" s="315">
        <v>2</v>
      </c>
      <c r="D186" s="315">
        <v>3</v>
      </c>
      <c r="E186" s="315">
        <v>4</v>
      </c>
      <c r="F186" s="315"/>
      <c r="G186" s="315"/>
      <c r="H186" s="315"/>
      <c r="I186" s="315">
        <v>321</v>
      </c>
      <c r="J186" s="16">
        <v>3237</v>
      </c>
      <c r="K186" s="16" t="s">
        <v>226</v>
      </c>
      <c r="L186" s="16"/>
      <c r="M186" s="128">
        <v>0</v>
      </c>
      <c r="N186" s="128">
        <v>4880</v>
      </c>
      <c r="O186" s="128">
        <v>20000</v>
      </c>
      <c r="P186" s="128">
        <v>20000</v>
      </c>
      <c r="Q186" s="128">
        <v>20000</v>
      </c>
      <c r="R186" s="128">
        <v>20000</v>
      </c>
      <c r="S186" s="128">
        <v>0</v>
      </c>
      <c r="T186" s="129">
        <f>S186/R186</f>
        <v>0</v>
      </c>
      <c r="U186" s="130">
        <v>0</v>
      </c>
      <c r="V186" s="128">
        <v>0</v>
      </c>
      <c r="W186" s="126">
        <f t="shared" si="63"/>
        <v>100</v>
      </c>
      <c r="X186" s="126">
        <f t="shared" si="63"/>
        <v>100</v>
      </c>
      <c r="Y186" s="126">
        <f>T186/Q186*100</f>
        <v>0</v>
      </c>
    </row>
    <row r="187" spans="1:25" ht="15">
      <c r="A187" s="380" t="s">
        <v>505</v>
      </c>
      <c r="B187" s="315"/>
      <c r="C187" s="315">
        <v>2</v>
      </c>
      <c r="D187" s="315">
        <v>3</v>
      </c>
      <c r="E187" s="315">
        <v>4</v>
      </c>
      <c r="F187" s="315"/>
      <c r="G187" s="315"/>
      <c r="H187" s="315"/>
      <c r="I187" s="315">
        <v>321</v>
      </c>
      <c r="J187" s="16">
        <v>3237</v>
      </c>
      <c r="K187" s="16" t="s">
        <v>473</v>
      </c>
      <c r="L187" s="16"/>
      <c r="M187" s="128">
        <v>0</v>
      </c>
      <c r="N187" s="128">
        <v>33210</v>
      </c>
      <c r="O187" s="128">
        <v>0</v>
      </c>
      <c r="P187" s="128">
        <v>17000</v>
      </c>
      <c r="Q187" s="128">
        <v>15000</v>
      </c>
      <c r="R187" s="128">
        <v>16500</v>
      </c>
      <c r="S187" s="128">
        <v>13284</v>
      </c>
      <c r="T187" s="129">
        <f>S187/R187</f>
        <v>0.8050909090909091</v>
      </c>
      <c r="U187" s="130">
        <v>0</v>
      </c>
      <c r="V187" s="128">
        <v>0</v>
      </c>
      <c r="W187" s="126" t="e">
        <f t="shared" si="63"/>
        <v>#DIV/0!</v>
      </c>
      <c r="X187" s="126">
        <f t="shared" si="63"/>
        <v>88.23529411764706</v>
      </c>
      <c r="Y187" s="126">
        <f>T187/Q187*100</f>
        <v>0.0053672727272727275</v>
      </c>
    </row>
    <row r="188" spans="1:25" ht="15" hidden="1">
      <c r="A188" s="380" t="s">
        <v>505</v>
      </c>
      <c r="B188" s="315"/>
      <c r="C188" s="315">
        <v>2</v>
      </c>
      <c r="D188" s="315">
        <v>3</v>
      </c>
      <c r="E188" s="315">
        <v>4</v>
      </c>
      <c r="F188" s="315"/>
      <c r="G188" s="315"/>
      <c r="H188" s="315"/>
      <c r="I188" s="315">
        <v>321</v>
      </c>
      <c r="J188" s="49">
        <v>3237</v>
      </c>
      <c r="K188" s="16" t="s">
        <v>347</v>
      </c>
      <c r="L188" s="49"/>
      <c r="M188" s="216">
        <v>0</v>
      </c>
      <c r="N188" s="216">
        <v>0</v>
      </c>
      <c r="O188" s="216">
        <v>0</v>
      </c>
      <c r="P188" s="216">
        <v>0</v>
      </c>
      <c r="Q188" s="216">
        <v>0</v>
      </c>
      <c r="R188" s="216">
        <v>0</v>
      </c>
      <c r="S188" s="216">
        <v>0</v>
      </c>
      <c r="T188" s="129" t="e">
        <f>R188/Q188</f>
        <v>#DIV/0!</v>
      </c>
      <c r="U188" s="130">
        <v>10000</v>
      </c>
      <c r="V188" s="128">
        <v>10000</v>
      </c>
      <c r="W188" s="126" t="e">
        <f t="shared" si="63"/>
        <v>#DIV/0!</v>
      </c>
      <c r="X188" s="126" t="e">
        <f t="shared" si="63"/>
        <v>#DIV/0!</v>
      </c>
      <c r="Y188" s="126" t="e">
        <f>T188/Q188*100</f>
        <v>#DIV/0!</v>
      </c>
    </row>
    <row r="189" spans="1:25" ht="15">
      <c r="A189" s="380" t="s">
        <v>505</v>
      </c>
      <c r="B189" s="315"/>
      <c r="C189" s="315">
        <v>2</v>
      </c>
      <c r="D189" s="315">
        <v>3</v>
      </c>
      <c r="E189" s="315">
        <v>4</v>
      </c>
      <c r="F189" s="315"/>
      <c r="G189" s="315"/>
      <c r="H189" s="315"/>
      <c r="I189" s="315">
        <v>321</v>
      </c>
      <c r="J189" s="405">
        <v>381</v>
      </c>
      <c r="K189" s="283" t="s">
        <v>51</v>
      </c>
      <c r="L189" s="449"/>
      <c r="M189" s="406"/>
      <c r="N189" s="406"/>
      <c r="O189" s="406"/>
      <c r="P189" s="406">
        <f>P190</f>
        <v>3000</v>
      </c>
      <c r="Q189" s="406">
        <f>Q190</f>
        <v>3000</v>
      </c>
      <c r="R189" s="406">
        <f>R190</f>
        <v>3000</v>
      </c>
      <c r="S189" s="406">
        <f>S190</f>
        <v>3000</v>
      </c>
      <c r="T189" s="415">
        <f>S189/R189</f>
        <v>1</v>
      </c>
      <c r="U189" s="217"/>
      <c r="V189" s="216"/>
      <c r="W189" s="218"/>
      <c r="X189" s="218"/>
      <c r="Y189" s="218"/>
    </row>
    <row r="190" spans="1:25" ht="15.75" thickBot="1">
      <c r="A190" s="380" t="s">
        <v>505</v>
      </c>
      <c r="B190" s="315"/>
      <c r="C190" s="315">
        <v>2</v>
      </c>
      <c r="D190" s="315">
        <v>3</v>
      </c>
      <c r="E190" s="315">
        <v>4</v>
      </c>
      <c r="F190" s="315"/>
      <c r="G190" s="315"/>
      <c r="H190" s="315"/>
      <c r="I190" s="315">
        <v>321</v>
      </c>
      <c r="J190" s="49">
        <v>3811</v>
      </c>
      <c r="K190" s="49" t="s">
        <v>414</v>
      </c>
      <c r="L190" s="49"/>
      <c r="M190" s="216"/>
      <c r="N190" s="216"/>
      <c r="O190" s="216"/>
      <c r="P190" s="216">
        <v>3000</v>
      </c>
      <c r="Q190" s="216">
        <v>3000</v>
      </c>
      <c r="R190" s="216">
        <v>3000</v>
      </c>
      <c r="S190" s="216">
        <v>3000</v>
      </c>
      <c r="T190" s="129">
        <f>S190/R190</f>
        <v>1</v>
      </c>
      <c r="U190" s="217"/>
      <c r="V190" s="216"/>
      <c r="W190" s="218"/>
      <c r="X190" s="218"/>
      <c r="Y190" s="218"/>
    </row>
    <row r="191" spans="1:25" ht="15.75" thickBot="1">
      <c r="A191" s="380"/>
      <c r="B191" s="315"/>
      <c r="C191" s="315"/>
      <c r="D191" s="315"/>
      <c r="E191" s="315"/>
      <c r="F191" s="315"/>
      <c r="G191" s="315"/>
      <c r="H191" s="315"/>
      <c r="I191" s="315"/>
      <c r="J191" s="284"/>
      <c r="K191" s="284" t="s">
        <v>307</v>
      </c>
      <c r="L191" s="284"/>
      <c r="M191" s="196">
        <f aca="true" t="shared" si="65" ref="M191:V191">M184</f>
        <v>0</v>
      </c>
      <c r="N191" s="196">
        <f t="shared" si="65"/>
        <v>38090</v>
      </c>
      <c r="O191" s="196">
        <f t="shared" si="65"/>
        <v>20000</v>
      </c>
      <c r="P191" s="196">
        <f>P189+P185</f>
        <v>40000</v>
      </c>
      <c r="Q191" s="196">
        <f>Q189+Q185</f>
        <v>38000</v>
      </c>
      <c r="R191" s="196">
        <f>R189+R185</f>
        <v>39500</v>
      </c>
      <c r="S191" s="196">
        <f>S189+S185</f>
        <v>16284</v>
      </c>
      <c r="T191" s="197">
        <f>S191/R191</f>
        <v>0.41225316455696204</v>
      </c>
      <c r="U191" s="198">
        <f t="shared" si="65"/>
        <v>10000</v>
      </c>
      <c r="V191" s="196">
        <f t="shared" si="65"/>
        <v>10000</v>
      </c>
      <c r="W191" s="199"/>
      <c r="X191" s="199"/>
      <c r="Y191" s="199"/>
    </row>
    <row r="192" spans="1:25" ht="15.75" hidden="1" thickBot="1">
      <c r="A192" s="380"/>
      <c r="B192" s="315"/>
      <c r="C192" s="315"/>
      <c r="D192" s="315"/>
      <c r="E192" s="315"/>
      <c r="F192" s="315"/>
      <c r="G192" s="315"/>
      <c r="H192" s="315"/>
      <c r="I192" s="315"/>
      <c r="J192" s="26"/>
      <c r="K192" s="26"/>
      <c r="L192" s="26"/>
      <c r="M192" s="212"/>
      <c r="N192" s="212"/>
      <c r="O192" s="212"/>
      <c r="P192" s="212"/>
      <c r="Q192" s="212"/>
      <c r="R192" s="212"/>
      <c r="S192" s="212"/>
      <c r="T192" s="213"/>
      <c r="U192" s="214"/>
      <c r="V192" s="212"/>
      <c r="W192" s="215"/>
      <c r="X192" s="215"/>
      <c r="Y192" s="215"/>
    </row>
    <row r="193" spans="1:25" ht="13.5" customHeight="1" hidden="1">
      <c r="A193" s="315"/>
      <c r="B193" s="315"/>
      <c r="C193" s="315"/>
      <c r="D193" s="315"/>
      <c r="E193" s="315"/>
      <c r="F193" s="315"/>
      <c r="G193" s="315"/>
      <c r="H193" s="315"/>
      <c r="I193" s="315"/>
      <c r="J193" s="5" t="s">
        <v>141</v>
      </c>
      <c r="K193" s="5" t="s">
        <v>140</v>
      </c>
      <c r="L193" s="5"/>
      <c r="M193" s="120"/>
      <c r="N193" s="120"/>
      <c r="O193" s="120"/>
      <c r="P193" s="120"/>
      <c r="Q193" s="120"/>
      <c r="R193" s="120"/>
      <c r="S193" s="120"/>
      <c r="T193" s="144"/>
      <c r="U193" s="145"/>
      <c r="V193" s="120"/>
      <c r="W193" s="146"/>
      <c r="X193" s="146"/>
      <c r="Y193" s="146"/>
    </row>
    <row r="194" spans="1:25" ht="13.5" customHeight="1" hidden="1">
      <c r="A194" s="315"/>
      <c r="B194" s="315"/>
      <c r="C194" s="315"/>
      <c r="D194" s="315"/>
      <c r="E194" s="315"/>
      <c r="F194" s="315"/>
      <c r="G194" s="315"/>
      <c r="H194" s="315"/>
      <c r="I194" s="315"/>
      <c r="J194" s="64">
        <v>3</v>
      </c>
      <c r="K194" s="64" t="s">
        <v>7</v>
      </c>
      <c r="L194" s="64"/>
      <c r="M194" s="123">
        <f aca="true" t="shared" si="66" ref="M194:V195">M195</f>
        <v>0</v>
      </c>
      <c r="N194" s="123">
        <f t="shared" si="66"/>
        <v>0</v>
      </c>
      <c r="O194" s="123">
        <f t="shared" si="66"/>
        <v>0</v>
      </c>
      <c r="P194" s="123">
        <f t="shared" si="66"/>
        <v>0</v>
      </c>
      <c r="Q194" s="123">
        <f t="shared" si="66"/>
        <v>0</v>
      </c>
      <c r="R194" s="123">
        <f t="shared" si="66"/>
        <v>0</v>
      </c>
      <c r="S194" s="123">
        <f t="shared" si="66"/>
        <v>0</v>
      </c>
      <c r="T194" s="124">
        <f t="shared" si="66"/>
        <v>0</v>
      </c>
      <c r="U194" s="130">
        <f t="shared" si="66"/>
        <v>0</v>
      </c>
      <c r="V194" s="128">
        <f t="shared" si="66"/>
        <v>0</v>
      </c>
      <c r="W194" s="126" t="e">
        <f aca="true" t="shared" si="67" ref="W194:X196">P194/O194</f>
        <v>#DIV/0!</v>
      </c>
      <c r="X194" s="126" t="e">
        <f t="shared" si="67"/>
        <v>#DIV/0!</v>
      </c>
      <c r="Y194" s="126" t="e">
        <f>T194/Q194</f>
        <v>#DIV/0!</v>
      </c>
    </row>
    <row r="195" spans="1:25" ht="13.5" customHeight="1" hidden="1">
      <c r="A195" s="378"/>
      <c r="B195" s="378"/>
      <c r="C195" s="378"/>
      <c r="D195" s="378"/>
      <c r="E195" s="378"/>
      <c r="F195" s="378"/>
      <c r="G195" s="378"/>
      <c r="H195" s="378"/>
      <c r="I195" s="378"/>
      <c r="J195" s="20">
        <v>38</v>
      </c>
      <c r="K195" s="20" t="s">
        <v>50</v>
      </c>
      <c r="L195" s="20"/>
      <c r="M195" s="128">
        <f t="shared" si="66"/>
        <v>0</v>
      </c>
      <c r="N195" s="128">
        <f t="shared" si="66"/>
        <v>0</v>
      </c>
      <c r="O195" s="128">
        <f t="shared" si="66"/>
        <v>0</v>
      </c>
      <c r="P195" s="128">
        <f t="shared" si="66"/>
        <v>0</v>
      </c>
      <c r="Q195" s="128">
        <f t="shared" si="66"/>
        <v>0</v>
      </c>
      <c r="R195" s="128">
        <f t="shared" si="66"/>
        <v>0</v>
      </c>
      <c r="S195" s="128">
        <f t="shared" si="66"/>
        <v>0</v>
      </c>
      <c r="T195" s="129">
        <f t="shared" si="66"/>
        <v>0</v>
      </c>
      <c r="U195" s="130">
        <f t="shared" si="66"/>
        <v>0</v>
      </c>
      <c r="V195" s="128">
        <f t="shared" si="66"/>
        <v>0</v>
      </c>
      <c r="W195" s="126" t="e">
        <f t="shared" si="67"/>
        <v>#DIV/0!</v>
      </c>
      <c r="X195" s="126" t="e">
        <f t="shared" si="67"/>
        <v>#DIV/0!</v>
      </c>
      <c r="Y195" s="126" t="e">
        <f>T195/Q195</f>
        <v>#DIV/0!</v>
      </c>
    </row>
    <row r="196" spans="1:25" ht="14.25" customHeight="1" hidden="1" thickBot="1">
      <c r="A196" s="380"/>
      <c r="B196" s="315"/>
      <c r="C196" s="315"/>
      <c r="D196" s="315"/>
      <c r="E196" s="315"/>
      <c r="F196" s="315"/>
      <c r="G196" s="315"/>
      <c r="H196" s="315"/>
      <c r="I196" s="315"/>
      <c r="J196" s="16">
        <v>3821</v>
      </c>
      <c r="K196" s="16" t="s">
        <v>227</v>
      </c>
      <c r="L196" s="16"/>
      <c r="M196" s="128">
        <v>0</v>
      </c>
      <c r="N196" s="128">
        <v>0</v>
      </c>
      <c r="O196" s="128">
        <v>0</v>
      </c>
      <c r="P196" s="128">
        <v>0</v>
      </c>
      <c r="Q196" s="128">
        <v>0</v>
      </c>
      <c r="R196" s="128">
        <v>0</v>
      </c>
      <c r="S196" s="128">
        <v>0</v>
      </c>
      <c r="T196" s="129">
        <v>0</v>
      </c>
      <c r="U196" s="130">
        <v>0</v>
      </c>
      <c r="V196" s="128">
        <v>0</v>
      </c>
      <c r="W196" s="126" t="e">
        <f t="shared" si="67"/>
        <v>#DIV/0!</v>
      </c>
      <c r="X196" s="126" t="e">
        <f t="shared" si="67"/>
        <v>#DIV/0!</v>
      </c>
      <c r="Y196" s="126" t="e">
        <f>T196/Q196</f>
        <v>#DIV/0!</v>
      </c>
    </row>
    <row r="197" spans="1:25" ht="14.25" customHeight="1" hidden="1" thickBot="1">
      <c r="A197" s="380"/>
      <c r="B197" s="315"/>
      <c r="C197" s="315"/>
      <c r="D197" s="315"/>
      <c r="E197" s="315"/>
      <c r="F197" s="315"/>
      <c r="G197" s="315"/>
      <c r="H197" s="315"/>
      <c r="I197" s="315"/>
      <c r="J197" s="284"/>
      <c r="K197" s="284" t="s">
        <v>307</v>
      </c>
      <c r="L197" s="284"/>
      <c r="M197" s="196">
        <f aca="true" t="shared" si="68" ref="M197:V197">M194</f>
        <v>0</v>
      </c>
      <c r="N197" s="196">
        <f t="shared" si="68"/>
        <v>0</v>
      </c>
      <c r="O197" s="196">
        <f t="shared" si="68"/>
        <v>0</v>
      </c>
      <c r="P197" s="196">
        <f>P194</f>
        <v>0</v>
      </c>
      <c r="Q197" s="196">
        <f t="shared" si="68"/>
        <v>0</v>
      </c>
      <c r="R197" s="196">
        <f>R194</f>
        <v>0</v>
      </c>
      <c r="S197" s="196">
        <f>S194</f>
        <v>0</v>
      </c>
      <c r="T197" s="197">
        <f t="shared" si="68"/>
        <v>0</v>
      </c>
      <c r="U197" s="198">
        <f t="shared" si="68"/>
        <v>0</v>
      </c>
      <c r="V197" s="196">
        <f t="shared" si="68"/>
        <v>0</v>
      </c>
      <c r="W197" s="199"/>
      <c r="X197" s="199"/>
      <c r="Y197" s="199"/>
    </row>
    <row r="198" spans="1:25" ht="14.25" customHeight="1" thickBot="1">
      <c r="A198" s="380"/>
      <c r="B198" s="315"/>
      <c r="C198" s="315"/>
      <c r="D198" s="315"/>
      <c r="E198" s="315"/>
      <c r="F198" s="315"/>
      <c r="G198" s="315"/>
      <c r="H198" s="315"/>
      <c r="I198" s="315"/>
      <c r="J198" s="281"/>
      <c r="K198" s="281" t="s">
        <v>312</v>
      </c>
      <c r="L198" s="281"/>
      <c r="M198" s="164">
        <f aca="true" t="shared" si="69" ref="M198:V198">M181+M191+M197</f>
        <v>94000</v>
      </c>
      <c r="N198" s="164">
        <f t="shared" si="69"/>
        <v>130090</v>
      </c>
      <c r="O198" s="164">
        <f t="shared" si="69"/>
        <v>110000</v>
      </c>
      <c r="P198" s="164">
        <f>P181+P191+P197</f>
        <v>130000</v>
      </c>
      <c r="Q198" s="164">
        <f>Q181+Q191+Q197</f>
        <v>128000</v>
      </c>
      <c r="R198" s="164">
        <f>R181+R191+R197</f>
        <v>129500</v>
      </c>
      <c r="S198" s="164">
        <f>S181+S191+S197</f>
        <v>106284</v>
      </c>
      <c r="T198" s="165">
        <f>S198/R198</f>
        <v>0.8207258687258687</v>
      </c>
      <c r="U198" s="166">
        <f t="shared" si="69"/>
        <v>130000</v>
      </c>
      <c r="V198" s="164">
        <f t="shared" si="69"/>
        <v>130000</v>
      </c>
      <c r="W198" s="167"/>
      <c r="X198" s="167"/>
      <c r="Y198" s="167"/>
    </row>
    <row r="199" spans="1:25" ht="14.25" customHeight="1" thickTop="1">
      <c r="A199" s="315"/>
      <c r="B199" s="315"/>
      <c r="C199" s="315"/>
      <c r="D199" s="315"/>
      <c r="E199" s="315"/>
      <c r="F199" s="315"/>
      <c r="G199" s="315"/>
      <c r="H199" s="315"/>
      <c r="I199" s="315"/>
      <c r="J199" s="26"/>
      <c r="K199" s="26"/>
      <c r="L199" s="26"/>
      <c r="M199" s="212"/>
      <c r="N199" s="212"/>
      <c r="O199" s="212"/>
      <c r="P199" s="212"/>
      <c r="Q199" s="212"/>
      <c r="R199" s="212"/>
      <c r="S199" s="212"/>
      <c r="T199" s="213"/>
      <c r="U199" s="214"/>
      <c r="V199" s="212"/>
      <c r="W199" s="215"/>
      <c r="X199" s="215"/>
      <c r="Y199" s="215"/>
    </row>
    <row r="200" spans="1:25" ht="15">
      <c r="A200" s="315"/>
      <c r="B200" s="315"/>
      <c r="C200" s="315"/>
      <c r="D200" s="315"/>
      <c r="E200" s="315"/>
      <c r="F200" s="315"/>
      <c r="G200" s="315"/>
      <c r="H200" s="315"/>
      <c r="I200" s="315"/>
      <c r="J200" s="275" t="s">
        <v>271</v>
      </c>
      <c r="K200" s="275" t="s">
        <v>270</v>
      </c>
      <c r="L200" s="275"/>
      <c r="M200" s="112"/>
      <c r="N200" s="112"/>
      <c r="O200" s="112"/>
      <c r="P200" s="112"/>
      <c r="Q200" s="112"/>
      <c r="R200" s="112"/>
      <c r="S200" s="112"/>
      <c r="T200" s="178"/>
      <c r="U200" s="179"/>
      <c r="V200" s="112"/>
      <c r="W200" s="180"/>
      <c r="X200" s="180"/>
      <c r="Y200" s="180"/>
    </row>
    <row r="201" spans="1:25" ht="15">
      <c r="A201" s="379"/>
      <c r="B201" s="379"/>
      <c r="C201" s="379"/>
      <c r="D201" s="379"/>
      <c r="E201" s="379"/>
      <c r="F201" s="379"/>
      <c r="G201" s="379"/>
      <c r="H201" s="379"/>
      <c r="I201" s="379"/>
      <c r="J201" s="12" t="s">
        <v>189</v>
      </c>
      <c r="K201" s="12" t="s">
        <v>191</v>
      </c>
      <c r="L201" s="12"/>
      <c r="M201" s="181"/>
      <c r="N201" s="181"/>
      <c r="O201" s="181"/>
      <c r="P201" s="181"/>
      <c r="Q201" s="181"/>
      <c r="R201" s="181"/>
      <c r="S201" s="181"/>
      <c r="T201" s="182"/>
      <c r="U201" s="183"/>
      <c r="V201" s="181"/>
      <c r="W201" s="184"/>
      <c r="X201" s="184"/>
      <c r="Y201" s="184"/>
    </row>
    <row r="202" spans="1:25" ht="15">
      <c r="A202" s="377" t="s">
        <v>506</v>
      </c>
      <c r="B202" s="377"/>
      <c r="C202" s="377"/>
      <c r="D202" s="377"/>
      <c r="E202" s="377"/>
      <c r="F202" s="377"/>
      <c r="G202" s="377"/>
      <c r="H202" s="377"/>
      <c r="I202" s="377"/>
      <c r="J202" s="276" t="s">
        <v>143</v>
      </c>
      <c r="K202" s="276" t="s">
        <v>142</v>
      </c>
      <c r="L202" s="276"/>
      <c r="M202" s="116"/>
      <c r="N202" s="116"/>
      <c r="O202" s="116"/>
      <c r="P202" s="151"/>
      <c r="Q202" s="151"/>
      <c r="R202" s="151"/>
      <c r="S202" s="151"/>
      <c r="T202" s="152"/>
      <c r="U202" s="153"/>
      <c r="V202" s="151"/>
      <c r="W202" s="154"/>
      <c r="X202" s="154"/>
      <c r="Y202" s="154"/>
    </row>
    <row r="203" spans="1:25" ht="15">
      <c r="A203" s="378" t="s">
        <v>507</v>
      </c>
      <c r="B203" s="378"/>
      <c r="C203" s="378"/>
      <c r="D203" s="378"/>
      <c r="E203" s="378"/>
      <c r="F203" s="378"/>
      <c r="G203" s="378"/>
      <c r="H203" s="378"/>
      <c r="I203" s="378">
        <v>451</v>
      </c>
      <c r="J203" s="5" t="s">
        <v>145</v>
      </c>
      <c r="K203" s="5" t="s">
        <v>144</v>
      </c>
      <c r="L203" s="5"/>
      <c r="M203" s="120"/>
      <c r="N203" s="120"/>
      <c r="O203" s="120"/>
      <c r="P203" s="120"/>
      <c r="Q203" s="120"/>
      <c r="R203" s="120"/>
      <c r="S203" s="120"/>
      <c r="T203" s="144"/>
      <c r="U203" s="145"/>
      <c r="V203" s="120"/>
      <c r="W203" s="146"/>
      <c r="X203" s="146"/>
      <c r="Y203" s="146"/>
    </row>
    <row r="204" spans="1:25" ht="15">
      <c r="A204" s="380" t="s">
        <v>507</v>
      </c>
      <c r="B204" s="315"/>
      <c r="C204" s="315"/>
      <c r="D204" s="315"/>
      <c r="E204" s="315"/>
      <c r="F204" s="315"/>
      <c r="G204" s="315"/>
      <c r="H204" s="315"/>
      <c r="I204" s="315">
        <v>451</v>
      </c>
      <c r="J204" s="64">
        <v>3</v>
      </c>
      <c r="K204" s="64" t="s">
        <v>7</v>
      </c>
      <c r="L204" s="64"/>
      <c r="M204" s="123">
        <f aca="true" t="shared" si="70" ref="M204:V205">M205</f>
        <v>464686</v>
      </c>
      <c r="N204" s="123">
        <f t="shared" si="70"/>
        <v>172665</v>
      </c>
      <c r="O204" s="155">
        <f t="shared" si="70"/>
        <v>100000</v>
      </c>
      <c r="P204" s="123">
        <f t="shared" si="70"/>
        <v>130000</v>
      </c>
      <c r="Q204" s="123">
        <f t="shared" si="70"/>
        <v>130000</v>
      </c>
      <c r="R204" s="123">
        <f t="shared" si="70"/>
        <v>100000</v>
      </c>
      <c r="S204" s="123">
        <f t="shared" si="70"/>
        <v>67616</v>
      </c>
      <c r="T204" s="124">
        <f>S204/R204</f>
        <v>0.67616</v>
      </c>
      <c r="U204" s="125">
        <f t="shared" si="70"/>
        <v>200000</v>
      </c>
      <c r="V204" s="123">
        <f t="shared" si="70"/>
        <v>200000</v>
      </c>
      <c r="W204" s="126">
        <f aca="true" t="shared" si="71" ref="W204:X206">P204/O204*100</f>
        <v>130</v>
      </c>
      <c r="X204" s="126">
        <f t="shared" si="71"/>
        <v>100</v>
      </c>
      <c r="Y204" s="126">
        <f>T204/Q204*100</f>
        <v>0.0005201230769230769</v>
      </c>
    </row>
    <row r="205" spans="1:25" ht="15">
      <c r="A205" s="380" t="s">
        <v>507</v>
      </c>
      <c r="B205" s="315"/>
      <c r="C205" s="315"/>
      <c r="D205" s="315"/>
      <c r="E205" s="315"/>
      <c r="F205" s="315"/>
      <c r="G205" s="315"/>
      <c r="H205" s="315"/>
      <c r="I205" s="315">
        <v>451</v>
      </c>
      <c r="J205" s="61">
        <v>32</v>
      </c>
      <c r="K205" s="283" t="s">
        <v>39</v>
      </c>
      <c r="L205" s="62"/>
      <c r="M205" s="413">
        <f t="shared" si="70"/>
        <v>464686</v>
      </c>
      <c r="N205" s="413">
        <f t="shared" si="70"/>
        <v>172665</v>
      </c>
      <c r="O205" s="414">
        <f t="shared" si="70"/>
        <v>100000</v>
      </c>
      <c r="P205" s="413">
        <f t="shared" si="70"/>
        <v>130000</v>
      </c>
      <c r="Q205" s="413">
        <f t="shared" si="70"/>
        <v>130000</v>
      </c>
      <c r="R205" s="413">
        <f t="shared" si="70"/>
        <v>100000</v>
      </c>
      <c r="S205" s="413">
        <f t="shared" si="70"/>
        <v>67616</v>
      </c>
      <c r="T205" s="415">
        <f>S205/R205</f>
        <v>0.67616</v>
      </c>
      <c r="U205" s="130">
        <f t="shared" si="70"/>
        <v>200000</v>
      </c>
      <c r="V205" s="128">
        <f t="shared" si="70"/>
        <v>200000</v>
      </c>
      <c r="W205" s="126">
        <f t="shared" si="71"/>
        <v>130</v>
      </c>
      <c r="X205" s="126">
        <f t="shared" si="71"/>
        <v>100</v>
      </c>
      <c r="Y205" s="126">
        <f>T205/Q205*100</f>
        <v>0.0005201230769230769</v>
      </c>
    </row>
    <row r="206" spans="1:26" ht="15.75" thickBot="1">
      <c r="A206" s="380" t="s">
        <v>507</v>
      </c>
      <c r="B206" s="315"/>
      <c r="C206" s="315">
        <v>2</v>
      </c>
      <c r="D206" s="315">
        <v>3</v>
      </c>
      <c r="E206" s="315">
        <v>4</v>
      </c>
      <c r="F206" s="315"/>
      <c r="G206" s="315"/>
      <c r="H206" s="315"/>
      <c r="I206" s="315">
        <v>451</v>
      </c>
      <c r="J206" s="16">
        <v>3232</v>
      </c>
      <c r="K206" s="16" t="s">
        <v>383</v>
      </c>
      <c r="L206" s="16"/>
      <c r="M206" s="128">
        <v>464686</v>
      </c>
      <c r="N206" s="128">
        <v>172665</v>
      </c>
      <c r="O206" s="156">
        <v>100000</v>
      </c>
      <c r="P206" s="128">
        <v>130000</v>
      </c>
      <c r="Q206" s="128">
        <v>130000</v>
      </c>
      <c r="R206" s="128">
        <v>100000</v>
      </c>
      <c r="S206" s="128">
        <v>67616</v>
      </c>
      <c r="T206" s="129">
        <f>S206/R206</f>
        <v>0.67616</v>
      </c>
      <c r="U206" s="130">
        <v>200000</v>
      </c>
      <c r="V206" s="128">
        <v>200000</v>
      </c>
      <c r="W206" s="126">
        <f t="shared" si="71"/>
        <v>130</v>
      </c>
      <c r="X206" s="126">
        <f t="shared" si="71"/>
        <v>100</v>
      </c>
      <c r="Y206" s="126">
        <f>T206/Q206*100</f>
        <v>0.0005201230769230769</v>
      </c>
      <c r="Z206" s="324">
        <v>67616</v>
      </c>
    </row>
    <row r="207" spans="1:27" ht="15">
      <c r="A207" s="315"/>
      <c r="B207" s="315"/>
      <c r="C207" s="315"/>
      <c r="D207" s="315"/>
      <c r="E207" s="315"/>
      <c r="F207" s="315"/>
      <c r="G207" s="315"/>
      <c r="H207" s="315"/>
      <c r="I207" s="315">
        <v>560</v>
      </c>
      <c r="J207" s="284"/>
      <c r="K207" s="284" t="s">
        <v>307</v>
      </c>
      <c r="L207" s="284"/>
      <c r="M207" s="196">
        <f aca="true" t="shared" si="72" ref="M207:V207">M204</f>
        <v>464686</v>
      </c>
      <c r="N207" s="196">
        <f t="shared" si="72"/>
        <v>172665</v>
      </c>
      <c r="O207" s="196">
        <f t="shared" si="72"/>
        <v>100000</v>
      </c>
      <c r="P207" s="196">
        <f>P204</f>
        <v>130000</v>
      </c>
      <c r="Q207" s="196">
        <f t="shared" si="72"/>
        <v>130000</v>
      </c>
      <c r="R207" s="196">
        <f>R204</f>
        <v>100000</v>
      </c>
      <c r="S207" s="196">
        <f>S204</f>
        <v>67616</v>
      </c>
      <c r="T207" s="197">
        <f>S207/R207</f>
        <v>0.67616</v>
      </c>
      <c r="U207" s="198">
        <f t="shared" si="72"/>
        <v>200000</v>
      </c>
      <c r="V207" s="196">
        <f t="shared" si="72"/>
        <v>200000</v>
      </c>
      <c r="W207" s="199"/>
      <c r="X207" s="199"/>
      <c r="Y207" s="199"/>
      <c r="Z207" s="324">
        <v>67616</v>
      </c>
      <c r="AA207" s="103" t="s">
        <v>436</v>
      </c>
    </row>
    <row r="208" spans="1:25" ht="15">
      <c r="A208" s="315"/>
      <c r="B208" s="315"/>
      <c r="C208" s="315"/>
      <c r="D208" s="315"/>
      <c r="E208" s="315"/>
      <c r="F208" s="315"/>
      <c r="G208" s="315"/>
      <c r="H208" s="315"/>
      <c r="I208" s="315"/>
      <c r="J208" s="26"/>
      <c r="K208" s="26"/>
      <c r="L208" s="26"/>
      <c r="M208" s="212"/>
      <c r="N208" s="212"/>
      <c r="O208" s="212"/>
      <c r="P208" s="212"/>
      <c r="Q208" s="212"/>
      <c r="R208" s="212"/>
      <c r="S208" s="212"/>
      <c r="T208" s="213"/>
      <c r="U208" s="214"/>
      <c r="V208" s="212"/>
      <c r="W208" s="215"/>
      <c r="X208" s="215"/>
      <c r="Y208" s="215"/>
    </row>
    <row r="209" spans="1:25" ht="15">
      <c r="A209" s="378" t="s">
        <v>508</v>
      </c>
      <c r="B209" s="378"/>
      <c r="C209" s="378"/>
      <c r="D209" s="378"/>
      <c r="E209" s="378"/>
      <c r="F209" s="378"/>
      <c r="G209" s="378"/>
      <c r="H209" s="378"/>
      <c r="I209" s="378">
        <v>560</v>
      </c>
      <c r="J209" s="5" t="s">
        <v>146</v>
      </c>
      <c r="K209" s="5" t="s">
        <v>374</v>
      </c>
      <c r="L209" s="5"/>
      <c r="M209" s="120"/>
      <c r="N209" s="120"/>
      <c r="O209" s="120"/>
      <c r="P209" s="120"/>
      <c r="Q209" s="120"/>
      <c r="R209" s="120"/>
      <c r="S209" s="120"/>
      <c r="T209" s="144"/>
      <c r="U209" s="145"/>
      <c r="V209" s="120"/>
      <c r="W209" s="146"/>
      <c r="X209" s="146"/>
      <c r="Y209" s="146"/>
    </row>
    <row r="210" spans="1:25" ht="15">
      <c r="A210" s="380" t="s">
        <v>508</v>
      </c>
      <c r="B210" s="315"/>
      <c r="C210" s="315"/>
      <c r="D210" s="315"/>
      <c r="E210" s="315"/>
      <c r="F210" s="315"/>
      <c r="G210" s="315"/>
      <c r="H210" s="315"/>
      <c r="I210" s="315">
        <v>560</v>
      </c>
      <c r="J210" s="64">
        <v>3</v>
      </c>
      <c r="K210" s="64" t="s">
        <v>7</v>
      </c>
      <c r="L210" s="64"/>
      <c r="M210" s="123">
        <f aca="true" t="shared" si="73" ref="M210:V211">M211</f>
        <v>0</v>
      </c>
      <c r="N210" s="123">
        <f t="shared" si="73"/>
        <v>32517</v>
      </c>
      <c r="O210" s="155">
        <f t="shared" si="73"/>
        <v>100000</v>
      </c>
      <c r="P210" s="123">
        <f t="shared" si="73"/>
        <v>30000</v>
      </c>
      <c r="Q210" s="123">
        <f t="shared" si="73"/>
        <v>30000</v>
      </c>
      <c r="R210" s="123">
        <f t="shared" si="73"/>
        <v>45000</v>
      </c>
      <c r="S210" s="123">
        <f t="shared" si="73"/>
        <v>42487</v>
      </c>
      <c r="T210" s="124">
        <f>S210/R210</f>
        <v>0.9441555555555555</v>
      </c>
      <c r="U210" s="125">
        <f t="shared" si="73"/>
        <v>150000</v>
      </c>
      <c r="V210" s="123">
        <f t="shared" si="73"/>
        <v>150000</v>
      </c>
      <c r="W210" s="126">
        <f aca="true" t="shared" si="74" ref="W210:X212">P210/O210*100</f>
        <v>30</v>
      </c>
      <c r="X210" s="126">
        <f t="shared" si="74"/>
        <v>100</v>
      </c>
      <c r="Y210" s="126">
        <f>T210/Q210*100</f>
        <v>0.003147185185185185</v>
      </c>
    </row>
    <row r="211" spans="1:25" ht="15">
      <c r="A211" s="380" t="s">
        <v>508</v>
      </c>
      <c r="B211" s="315"/>
      <c r="C211" s="315"/>
      <c r="D211" s="315"/>
      <c r="E211" s="315"/>
      <c r="F211" s="315"/>
      <c r="G211" s="315"/>
      <c r="H211" s="315"/>
      <c r="I211" s="315">
        <v>560</v>
      </c>
      <c r="J211" s="61">
        <v>32</v>
      </c>
      <c r="K211" s="283" t="s">
        <v>39</v>
      </c>
      <c r="L211" s="62"/>
      <c r="M211" s="413">
        <f t="shared" si="73"/>
        <v>0</v>
      </c>
      <c r="N211" s="413">
        <f t="shared" si="73"/>
        <v>32517</v>
      </c>
      <c r="O211" s="414">
        <f t="shared" si="73"/>
        <v>100000</v>
      </c>
      <c r="P211" s="413">
        <f t="shared" si="73"/>
        <v>30000</v>
      </c>
      <c r="Q211" s="413">
        <f t="shared" si="73"/>
        <v>30000</v>
      </c>
      <c r="R211" s="413">
        <f t="shared" si="73"/>
        <v>45000</v>
      </c>
      <c r="S211" s="413">
        <f t="shared" si="73"/>
        <v>42487</v>
      </c>
      <c r="T211" s="415">
        <f>S211/R211</f>
        <v>0.9441555555555555</v>
      </c>
      <c r="U211" s="130">
        <f t="shared" si="73"/>
        <v>150000</v>
      </c>
      <c r="V211" s="128">
        <f t="shared" si="73"/>
        <v>150000</v>
      </c>
      <c r="W211" s="126">
        <f t="shared" si="74"/>
        <v>30</v>
      </c>
      <c r="X211" s="126">
        <f t="shared" si="74"/>
        <v>100</v>
      </c>
      <c r="Y211" s="126">
        <f>T211/Q211*100</f>
        <v>0.003147185185185185</v>
      </c>
    </row>
    <row r="212" spans="1:26" ht="15.75" thickBot="1">
      <c r="A212" s="380" t="s">
        <v>508</v>
      </c>
      <c r="B212" s="315"/>
      <c r="C212" s="315">
        <v>2</v>
      </c>
      <c r="D212" s="315">
        <v>3</v>
      </c>
      <c r="E212" s="315">
        <v>4</v>
      </c>
      <c r="F212" s="315"/>
      <c r="G212" s="315"/>
      <c r="H212" s="315"/>
      <c r="I212" s="315">
        <v>560</v>
      </c>
      <c r="J212" s="16">
        <v>3232</v>
      </c>
      <c r="K212" s="16" t="s">
        <v>229</v>
      </c>
      <c r="L212" s="16"/>
      <c r="M212" s="128">
        <v>0</v>
      </c>
      <c r="N212" s="128">
        <v>32517</v>
      </c>
      <c r="O212" s="156">
        <v>100000</v>
      </c>
      <c r="P212" s="128">
        <v>30000</v>
      </c>
      <c r="Q212" s="128">
        <v>30000</v>
      </c>
      <c r="R212" s="128">
        <v>45000</v>
      </c>
      <c r="S212" s="128">
        <v>42487</v>
      </c>
      <c r="T212" s="309">
        <f>S212/R212</f>
        <v>0.9441555555555555</v>
      </c>
      <c r="U212" s="130">
        <v>150000</v>
      </c>
      <c r="V212" s="128">
        <v>150000</v>
      </c>
      <c r="W212" s="126">
        <f t="shared" si="74"/>
        <v>30</v>
      </c>
      <c r="X212" s="126">
        <f t="shared" si="74"/>
        <v>100</v>
      </c>
      <c r="Y212" s="126">
        <f>T212/Q212*100</f>
        <v>0.003147185185185185</v>
      </c>
      <c r="Z212" s="324">
        <v>18777</v>
      </c>
    </row>
    <row r="213" spans="1:27" ht="15">
      <c r="A213" s="380"/>
      <c r="B213" s="315"/>
      <c r="C213" s="315"/>
      <c r="D213" s="315"/>
      <c r="E213" s="315"/>
      <c r="F213" s="315"/>
      <c r="G213" s="315"/>
      <c r="H213" s="315"/>
      <c r="I213" s="315"/>
      <c r="J213" s="284"/>
      <c r="K213" s="284" t="s">
        <v>307</v>
      </c>
      <c r="L213" s="284"/>
      <c r="M213" s="196">
        <f aca="true" t="shared" si="75" ref="M213:V213">M210</f>
        <v>0</v>
      </c>
      <c r="N213" s="196">
        <f t="shared" si="75"/>
        <v>32517</v>
      </c>
      <c r="O213" s="196">
        <f t="shared" si="75"/>
        <v>100000</v>
      </c>
      <c r="P213" s="196">
        <f>P210</f>
        <v>30000</v>
      </c>
      <c r="Q213" s="196">
        <f t="shared" si="75"/>
        <v>30000</v>
      </c>
      <c r="R213" s="196">
        <f>R210</f>
        <v>45000</v>
      </c>
      <c r="S213" s="196">
        <f>S210</f>
        <v>42487</v>
      </c>
      <c r="T213" s="197">
        <f>S213/R213</f>
        <v>0.9441555555555555</v>
      </c>
      <c r="U213" s="198">
        <f t="shared" si="75"/>
        <v>150000</v>
      </c>
      <c r="V213" s="196">
        <f t="shared" si="75"/>
        <v>150000</v>
      </c>
      <c r="W213" s="199"/>
      <c r="X213" s="199"/>
      <c r="Y213" s="199"/>
      <c r="Z213" s="324">
        <v>18777</v>
      </c>
      <c r="AA213" s="103" t="s">
        <v>436</v>
      </c>
    </row>
    <row r="214" spans="1:25" ht="15">
      <c r="A214" s="315"/>
      <c r="B214" s="315"/>
      <c r="C214" s="315"/>
      <c r="D214" s="315"/>
      <c r="E214" s="315"/>
      <c r="F214" s="315"/>
      <c r="G214" s="315"/>
      <c r="H214" s="315"/>
      <c r="I214" s="1"/>
      <c r="J214" s="278"/>
      <c r="K214" s="278"/>
      <c r="L214" s="278"/>
      <c r="M214" s="138"/>
      <c r="N214" s="138"/>
      <c r="O214" s="138"/>
      <c r="P214" s="138"/>
      <c r="Q214" s="138"/>
      <c r="R214" s="138"/>
      <c r="S214" s="138"/>
      <c r="T214" s="139"/>
      <c r="U214" s="149"/>
      <c r="V214" s="138"/>
      <c r="W214" s="150"/>
      <c r="X214" s="150"/>
      <c r="Y214" s="150"/>
    </row>
    <row r="215" spans="1:29" ht="15">
      <c r="A215" s="378" t="s">
        <v>508</v>
      </c>
      <c r="B215" s="378"/>
      <c r="C215" s="378"/>
      <c r="D215" s="378"/>
      <c r="E215" s="378"/>
      <c r="F215" s="378"/>
      <c r="G215" s="378"/>
      <c r="H215" s="378"/>
      <c r="I215" s="378">
        <v>560</v>
      </c>
      <c r="J215" s="286" t="s">
        <v>146</v>
      </c>
      <c r="K215" s="286" t="s">
        <v>376</v>
      </c>
      <c r="L215" s="286"/>
      <c r="M215" s="219"/>
      <c r="N215" s="219"/>
      <c r="O215" s="219"/>
      <c r="P215" s="219"/>
      <c r="Q215" s="219"/>
      <c r="R215" s="219"/>
      <c r="S215" s="219"/>
      <c r="T215" s="220"/>
      <c r="U215" s="221"/>
      <c r="V215" s="221"/>
      <c r="W215" s="221"/>
      <c r="X215" s="221"/>
      <c r="Y215" s="221"/>
      <c r="Z215" s="326"/>
      <c r="AA215" s="71"/>
      <c r="AB215" s="72"/>
      <c r="AC215" s="70"/>
    </row>
    <row r="216" spans="1:29" ht="15">
      <c r="A216" s="380" t="s">
        <v>508</v>
      </c>
      <c r="B216" s="315"/>
      <c r="C216" s="315"/>
      <c r="D216" s="315"/>
      <c r="E216" s="315"/>
      <c r="F216" s="315"/>
      <c r="G216" s="315"/>
      <c r="H216" s="315"/>
      <c r="I216" s="315">
        <v>560</v>
      </c>
      <c r="J216" s="279">
        <v>3</v>
      </c>
      <c r="K216" s="279" t="s">
        <v>7</v>
      </c>
      <c r="L216" s="279"/>
      <c r="M216" s="155">
        <f aca="true" t="shared" si="76" ref="M216:V217">M217</f>
        <v>0</v>
      </c>
      <c r="N216" s="155">
        <f>N217+N224</f>
        <v>146911</v>
      </c>
      <c r="O216" s="155">
        <f t="shared" si="76"/>
        <v>0</v>
      </c>
      <c r="P216" s="155">
        <f>P217+P223</f>
        <v>149700</v>
      </c>
      <c r="Q216" s="155">
        <f>Q217+Q223</f>
        <v>144121</v>
      </c>
      <c r="R216" s="155">
        <f>R217+R223</f>
        <v>144228</v>
      </c>
      <c r="S216" s="155">
        <f>S217+S223</f>
        <v>144228</v>
      </c>
      <c r="T216" s="158">
        <f aca="true" t="shared" si="77" ref="T216:T234">S216/R216</f>
        <v>1</v>
      </c>
      <c r="U216" s="155">
        <f>U217+U223</f>
        <v>0</v>
      </c>
      <c r="V216" s="155">
        <f>V217+V223</f>
        <v>0</v>
      </c>
      <c r="W216" s="222"/>
      <c r="X216" s="222"/>
      <c r="Y216" s="222"/>
      <c r="Z216" s="326"/>
      <c r="AA216" s="71"/>
      <c r="AB216" s="72"/>
      <c r="AC216" s="70"/>
    </row>
    <row r="217" spans="1:29" ht="15">
      <c r="A217" s="380" t="s">
        <v>508</v>
      </c>
      <c r="B217" s="315"/>
      <c r="C217" s="315"/>
      <c r="D217" s="315"/>
      <c r="E217" s="315"/>
      <c r="F217" s="315"/>
      <c r="G217" s="315"/>
      <c r="H217" s="315"/>
      <c r="I217" s="315">
        <v>560</v>
      </c>
      <c r="J217" s="65">
        <v>31</v>
      </c>
      <c r="K217" s="65" t="s">
        <v>35</v>
      </c>
      <c r="L217" s="65"/>
      <c r="M217" s="414">
        <f t="shared" si="76"/>
        <v>0</v>
      </c>
      <c r="N217" s="414">
        <f t="shared" si="76"/>
        <v>137461</v>
      </c>
      <c r="O217" s="414">
        <f t="shared" si="76"/>
        <v>0</v>
      </c>
      <c r="P217" s="414">
        <f t="shared" si="76"/>
        <v>115900</v>
      </c>
      <c r="Q217" s="414">
        <f t="shared" si="76"/>
        <v>111145</v>
      </c>
      <c r="R217" s="414">
        <f t="shared" si="76"/>
        <v>111145</v>
      </c>
      <c r="S217" s="414">
        <f t="shared" si="76"/>
        <v>111145</v>
      </c>
      <c r="T217" s="444">
        <f t="shared" si="77"/>
        <v>1</v>
      </c>
      <c r="U217" s="156">
        <f t="shared" si="76"/>
        <v>0</v>
      </c>
      <c r="V217" s="156">
        <f t="shared" si="76"/>
        <v>0</v>
      </c>
      <c r="W217" s="222"/>
      <c r="X217" s="222"/>
      <c r="Y217" s="222"/>
      <c r="Z217" s="326"/>
      <c r="AA217" s="71"/>
      <c r="AB217" s="72"/>
      <c r="AC217" s="70"/>
    </row>
    <row r="218" spans="1:29" ht="15">
      <c r="A218" s="380" t="s">
        <v>508</v>
      </c>
      <c r="B218" s="315"/>
      <c r="C218" s="315">
        <v>2</v>
      </c>
      <c r="D218" s="315"/>
      <c r="E218" s="315">
        <v>4</v>
      </c>
      <c r="F218" s="315"/>
      <c r="G218" s="315"/>
      <c r="H218" s="315"/>
      <c r="I218" s="315">
        <v>560</v>
      </c>
      <c r="J218" s="22">
        <v>311</v>
      </c>
      <c r="K218" s="22" t="s">
        <v>200</v>
      </c>
      <c r="L218" s="22"/>
      <c r="M218" s="156">
        <v>0</v>
      </c>
      <c r="N218" s="156">
        <f>N219+N221+N222</f>
        <v>137461</v>
      </c>
      <c r="O218" s="156">
        <v>0</v>
      </c>
      <c r="P218" s="156">
        <f>P219+P221+P222+P220</f>
        <v>115900</v>
      </c>
      <c r="Q218" s="156">
        <f>Q219+Q221+Q222+Q220</f>
        <v>111145</v>
      </c>
      <c r="R218" s="156">
        <f>R219+R221+R222+R220</f>
        <v>111145</v>
      </c>
      <c r="S218" s="156">
        <f>S219+S221+S222+S220</f>
        <v>111145</v>
      </c>
      <c r="T218" s="159">
        <f t="shared" si="77"/>
        <v>1</v>
      </c>
      <c r="U218" s="156">
        <f>U219+U221+U222</f>
        <v>0</v>
      </c>
      <c r="V218" s="156">
        <f>V219+V221+V222</f>
        <v>0</v>
      </c>
      <c r="W218" s="156"/>
      <c r="X218" s="156"/>
      <c r="Y218" s="156"/>
      <c r="Z218" s="326"/>
      <c r="AA218" s="71"/>
      <c r="AB218" s="72"/>
      <c r="AC218" s="70"/>
    </row>
    <row r="219" spans="1:29" ht="15">
      <c r="A219" s="380" t="s">
        <v>508</v>
      </c>
      <c r="B219" s="315"/>
      <c r="C219" s="315">
        <v>2</v>
      </c>
      <c r="D219" s="315"/>
      <c r="E219" s="315">
        <v>4</v>
      </c>
      <c r="F219" s="315"/>
      <c r="G219" s="315"/>
      <c r="H219" s="315"/>
      <c r="I219" s="315">
        <v>560</v>
      </c>
      <c r="J219" s="16">
        <v>3111</v>
      </c>
      <c r="K219" s="16" t="s">
        <v>200</v>
      </c>
      <c r="L219" s="16"/>
      <c r="M219" s="156"/>
      <c r="N219" s="156">
        <v>117287</v>
      </c>
      <c r="O219" s="156">
        <v>0</v>
      </c>
      <c r="P219" s="156">
        <v>101000</v>
      </c>
      <c r="Q219" s="156">
        <v>96504</v>
      </c>
      <c r="R219" s="156">
        <v>96504</v>
      </c>
      <c r="S219" s="156">
        <v>96504</v>
      </c>
      <c r="T219" s="159">
        <f t="shared" si="77"/>
        <v>1</v>
      </c>
      <c r="U219" s="156">
        <v>0</v>
      </c>
      <c r="V219" s="156">
        <v>0</v>
      </c>
      <c r="W219" s="222"/>
      <c r="X219" s="222"/>
      <c r="Y219" s="222"/>
      <c r="Z219" s="326">
        <v>17518</v>
      </c>
      <c r="AA219" s="328"/>
      <c r="AB219" s="72"/>
      <c r="AC219" s="70"/>
    </row>
    <row r="220" spans="1:29" ht="15">
      <c r="A220" s="380" t="s">
        <v>508</v>
      </c>
      <c r="B220" s="315"/>
      <c r="C220" s="315">
        <v>2</v>
      </c>
      <c r="D220" s="315"/>
      <c r="E220" s="315">
        <v>4</v>
      </c>
      <c r="F220" s="315"/>
      <c r="G220" s="315"/>
      <c r="H220" s="315"/>
      <c r="I220" s="315">
        <v>560</v>
      </c>
      <c r="J220" s="16">
        <v>3113</v>
      </c>
      <c r="K220" s="16" t="s">
        <v>458</v>
      </c>
      <c r="L220" s="16"/>
      <c r="M220" s="370"/>
      <c r="N220" s="370"/>
      <c r="O220" s="370">
        <v>0</v>
      </c>
      <c r="P220" s="370">
        <v>200</v>
      </c>
      <c r="Q220" s="370">
        <v>763</v>
      </c>
      <c r="R220" s="370">
        <v>763</v>
      </c>
      <c r="S220" s="370">
        <v>763</v>
      </c>
      <c r="T220" s="159">
        <f t="shared" si="77"/>
        <v>1</v>
      </c>
      <c r="U220" s="370"/>
      <c r="V220" s="370"/>
      <c r="W220" s="222"/>
      <c r="X220" s="222"/>
      <c r="Y220" s="222"/>
      <c r="Z220" s="326"/>
      <c r="AA220" s="141" t="s">
        <v>459</v>
      </c>
      <c r="AB220" s="72"/>
      <c r="AC220" s="70"/>
    </row>
    <row r="221" spans="1:29" ht="15">
      <c r="A221" s="380" t="s">
        <v>508</v>
      </c>
      <c r="B221" s="315"/>
      <c r="C221" s="315">
        <v>2</v>
      </c>
      <c r="D221" s="315"/>
      <c r="E221" s="315">
        <v>4</v>
      </c>
      <c r="F221" s="315"/>
      <c r="G221" s="315"/>
      <c r="H221" s="315"/>
      <c r="I221" s="315">
        <v>560</v>
      </c>
      <c r="J221" s="16">
        <v>3132</v>
      </c>
      <c r="K221" s="16" t="s">
        <v>247</v>
      </c>
      <c r="L221" s="16"/>
      <c r="M221" s="370"/>
      <c r="N221" s="370">
        <v>18180</v>
      </c>
      <c r="O221" s="370">
        <v>0</v>
      </c>
      <c r="P221" s="370">
        <v>13200</v>
      </c>
      <c r="Q221" s="370">
        <v>12506</v>
      </c>
      <c r="R221" s="370">
        <v>12506</v>
      </c>
      <c r="S221" s="370">
        <v>12506</v>
      </c>
      <c r="T221" s="159">
        <f t="shared" si="77"/>
        <v>1</v>
      </c>
      <c r="U221" s="370">
        <v>0</v>
      </c>
      <c r="V221" s="370">
        <v>0</v>
      </c>
      <c r="W221" s="222"/>
      <c r="X221" s="222"/>
      <c r="Y221" s="222"/>
      <c r="Z221" s="326">
        <v>2288</v>
      </c>
      <c r="AA221" s="141"/>
      <c r="AB221" s="72"/>
      <c r="AC221" s="70"/>
    </row>
    <row r="222" spans="1:29" ht="15">
      <c r="A222" s="380" t="s">
        <v>508</v>
      </c>
      <c r="B222" s="315"/>
      <c r="C222" s="315">
        <v>2</v>
      </c>
      <c r="D222" s="315"/>
      <c r="E222" s="315">
        <v>4</v>
      </c>
      <c r="F222" s="315"/>
      <c r="G222" s="315"/>
      <c r="H222" s="315"/>
      <c r="I222" s="315">
        <v>560</v>
      </c>
      <c r="J222" s="16">
        <v>3133</v>
      </c>
      <c r="K222" s="16" t="s">
        <v>201</v>
      </c>
      <c r="L222" s="16"/>
      <c r="M222" s="370"/>
      <c r="N222" s="370">
        <v>1994</v>
      </c>
      <c r="O222" s="370">
        <v>0</v>
      </c>
      <c r="P222" s="370">
        <v>1500</v>
      </c>
      <c r="Q222" s="370">
        <v>1372</v>
      </c>
      <c r="R222" s="370">
        <v>1372</v>
      </c>
      <c r="S222" s="370">
        <v>1372</v>
      </c>
      <c r="T222" s="159">
        <f t="shared" si="77"/>
        <v>1</v>
      </c>
      <c r="U222" s="370">
        <v>0</v>
      </c>
      <c r="V222" s="370">
        <v>0</v>
      </c>
      <c r="W222" s="222"/>
      <c r="X222" s="222"/>
      <c r="Y222" s="222"/>
      <c r="Z222" s="326">
        <v>251</v>
      </c>
      <c r="AA222" s="141"/>
      <c r="AB222" s="72"/>
      <c r="AC222" s="70"/>
    </row>
    <row r="223" spans="1:29" ht="15">
      <c r="A223" s="380" t="s">
        <v>508</v>
      </c>
      <c r="B223" s="315"/>
      <c r="C223" s="315">
        <v>2</v>
      </c>
      <c r="D223" s="315"/>
      <c r="E223" s="315">
        <v>4</v>
      </c>
      <c r="F223" s="315"/>
      <c r="G223" s="315"/>
      <c r="H223" s="315"/>
      <c r="I223" s="315">
        <v>560</v>
      </c>
      <c r="J223" s="16">
        <v>32</v>
      </c>
      <c r="K223" s="24" t="s">
        <v>39</v>
      </c>
      <c r="L223" s="23"/>
      <c r="M223" s="370"/>
      <c r="N223" s="370">
        <f aca="true" t="shared" si="78" ref="N223:S223">N224+N227</f>
        <v>9450</v>
      </c>
      <c r="O223" s="370">
        <f t="shared" si="78"/>
        <v>0</v>
      </c>
      <c r="P223" s="370">
        <f t="shared" si="78"/>
        <v>33800</v>
      </c>
      <c r="Q223" s="370">
        <f t="shared" si="78"/>
        <v>32976</v>
      </c>
      <c r="R223" s="370">
        <f t="shared" si="78"/>
        <v>33083</v>
      </c>
      <c r="S223" s="370">
        <f t="shared" si="78"/>
        <v>33083</v>
      </c>
      <c r="T223" s="159">
        <f t="shared" si="77"/>
        <v>1</v>
      </c>
      <c r="U223" s="370">
        <f>U224+U227</f>
        <v>0</v>
      </c>
      <c r="V223" s="370">
        <v>0</v>
      </c>
      <c r="W223" s="222"/>
      <c r="X223" s="222"/>
      <c r="Y223" s="222"/>
      <c r="Z223" s="326"/>
      <c r="AA223" s="141"/>
      <c r="AB223" s="72"/>
      <c r="AC223" s="70"/>
    </row>
    <row r="224" spans="1:29" ht="15">
      <c r="A224" s="380" t="s">
        <v>508</v>
      </c>
      <c r="B224" s="315"/>
      <c r="C224" s="315">
        <v>2</v>
      </c>
      <c r="D224" s="315"/>
      <c r="E224" s="315">
        <v>4</v>
      </c>
      <c r="F224" s="315"/>
      <c r="G224" s="315"/>
      <c r="H224" s="315"/>
      <c r="I224" s="315">
        <v>560</v>
      </c>
      <c r="J224" s="61">
        <v>321</v>
      </c>
      <c r="K224" s="61" t="s">
        <v>40</v>
      </c>
      <c r="L224" s="61"/>
      <c r="M224" s="156"/>
      <c r="N224" s="373">
        <f aca="true" t="shared" si="79" ref="N224:V224">N225</f>
        <v>9450</v>
      </c>
      <c r="O224" s="373">
        <f t="shared" si="79"/>
        <v>0</v>
      </c>
      <c r="P224" s="373">
        <f>P225+P226</f>
        <v>12800</v>
      </c>
      <c r="Q224" s="373">
        <f>Q225+Q226</f>
        <v>9921</v>
      </c>
      <c r="R224" s="373">
        <f>R225+R226</f>
        <v>9921</v>
      </c>
      <c r="S224" s="373">
        <f>S225+S226</f>
        <v>9921</v>
      </c>
      <c r="T224" s="307">
        <f t="shared" si="77"/>
        <v>1</v>
      </c>
      <c r="U224" s="373">
        <f t="shared" si="79"/>
        <v>0</v>
      </c>
      <c r="V224" s="373">
        <f t="shared" si="79"/>
        <v>0</v>
      </c>
      <c r="W224" s="374"/>
      <c r="X224" s="374"/>
      <c r="Y224" s="374"/>
      <c r="Z224" s="326"/>
      <c r="AA224" s="141"/>
      <c r="AB224" s="72"/>
      <c r="AC224" s="70"/>
    </row>
    <row r="225" spans="1:29" ht="15">
      <c r="A225" s="380" t="s">
        <v>508</v>
      </c>
      <c r="B225" s="315"/>
      <c r="C225" s="315">
        <v>2</v>
      </c>
      <c r="D225" s="315"/>
      <c r="E225" s="315">
        <v>4</v>
      </c>
      <c r="F225" s="315"/>
      <c r="G225" s="315"/>
      <c r="H225" s="315"/>
      <c r="I225" s="315">
        <v>560</v>
      </c>
      <c r="J225" s="16">
        <v>3212</v>
      </c>
      <c r="K225" s="16" t="s">
        <v>203</v>
      </c>
      <c r="L225" s="16"/>
      <c r="M225" s="370"/>
      <c r="N225" s="370">
        <v>9450</v>
      </c>
      <c r="O225" s="370">
        <v>0</v>
      </c>
      <c r="P225" s="370">
        <v>10800</v>
      </c>
      <c r="Q225" s="370">
        <v>9046</v>
      </c>
      <c r="R225" s="370">
        <v>9046</v>
      </c>
      <c r="S225" s="370">
        <v>9046</v>
      </c>
      <c r="T225" s="159">
        <f t="shared" si="77"/>
        <v>1</v>
      </c>
      <c r="U225" s="370">
        <v>0</v>
      </c>
      <c r="V225" s="370">
        <v>0</v>
      </c>
      <c r="W225" s="222"/>
      <c r="X225" s="222"/>
      <c r="Y225" s="222"/>
      <c r="Z225" s="326">
        <v>1825</v>
      </c>
      <c r="AA225" s="141"/>
      <c r="AB225" s="72"/>
      <c r="AC225" s="70"/>
    </row>
    <row r="226" spans="1:29" ht="15">
      <c r="A226" s="380" t="s">
        <v>508</v>
      </c>
      <c r="B226" s="315"/>
      <c r="C226" s="315">
        <v>2</v>
      </c>
      <c r="D226" s="315"/>
      <c r="E226" s="315">
        <v>4</v>
      </c>
      <c r="F226" s="315"/>
      <c r="G226" s="315"/>
      <c r="H226" s="315"/>
      <c r="I226" s="315">
        <v>560</v>
      </c>
      <c r="J226" s="16">
        <v>3214</v>
      </c>
      <c r="K226" s="16" t="s">
        <v>453</v>
      </c>
      <c r="L226" s="16"/>
      <c r="M226" s="370"/>
      <c r="N226" s="370"/>
      <c r="O226" s="370">
        <v>0</v>
      </c>
      <c r="P226" s="370">
        <v>2000</v>
      </c>
      <c r="Q226" s="370">
        <v>875</v>
      </c>
      <c r="R226" s="370">
        <v>875</v>
      </c>
      <c r="S226" s="370">
        <v>875</v>
      </c>
      <c r="T226" s="159">
        <f t="shared" si="77"/>
        <v>1</v>
      </c>
      <c r="U226" s="370"/>
      <c r="V226" s="370"/>
      <c r="W226" s="222"/>
      <c r="X226" s="222"/>
      <c r="Y226" s="222"/>
      <c r="Z226" s="326"/>
      <c r="AA226" s="141" t="s">
        <v>428</v>
      </c>
      <c r="AB226" s="72"/>
      <c r="AC226" s="70"/>
    </row>
    <row r="227" spans="1:29" ht="15">
      <c r="A227" s="380" t="s">
        <v>508</v>
      </c>
      <c r="B227" s="315"/>
      <c r="C227" s="315">
        <v>2</v>
      </c>
      <c r="D227" s="315"/>
      <c r="E227" s="315">
        <v>4</v>
      </c>
      <c r="F227" s="315"/>
      <c r="G227" s="315"/>
      <c r="H227" s="315"/>
      <c r="I227" s="315">
        <v>560</v>
      </c>
      <c r="J227" s="61">
        <v>322</v>
      </c>
      <c r="K227" s="61" t="s">
        <v>86</v>
      </c>
      <c r="L227" s="61"/>
      <c r="M227" s="127"/>
      <c r="N227" s="373">
        <f>N228+N229+N230+N231+N232</f>
        <v>0</v>
      </c>
      <c r="O227" s="373">
        <f>O228+O229+O230+O231+O232</f>
        <v>0</v>
      </c>
      <c r="P227" s="373">
        <f>P228+P230+P229+P232+P231</f>
        <v>21000</v>
      </c>
      <c r="Q227" s="373">
        <f>Q228+Q230+Q229+Q232+Q231+Q233</f>
        <v>23055</v>
      </c>
      <c r="R227" s="373">
        <f>R228+R230+R229+R232+R231+R233</f>
        <v>23162</v>
      </c>
      <c r="S227" s="373">
        <f>S228+S230+S229+S232+S231+S233</f>
        <v>23162</v>
      </c>
      <c r="T227" s="307">
        <f t="shared" si="77"/>
        <v>1</v>
      </c>
      <c r="U227" s="373">
        <f>U228+U230+U229+U232+U231</f>
        <v>0</v>
      </c>
      <c r="V227" s="373">
        <f>V228+V230+V229+V232+V231</f>
        <v>0</v>
      </c>
      <c r="W227" s="374"/>
      <c r="X227" s="374"/>
      <c r="Y227" s="374"/>
      <c r="Z227" s="326"/>
      <c r="AA227" s="141" t="s">
        <v>429</v>
      </c>
      <c r="AB227" s="72"/>
      <c r="AC227" s="70"/>
    </row>
    <row r="228" spans="1:29" ht="15">
      <c r="A228" s="380" t="s">
        <v>508</v>
      </c>
      <c r="B228" s="315"/>
      <c r="C228" s="315">
        <v>2</v>
      </c>
      <c r="D228" s="315"/>
      <c r="E228" s="315">
        <v>4</v>
      </c>
      <c r="F228" s="315"/>
      <c r="G228" s="315"/>
      <c r="H228" s="315"/>
      <c r="I228" s="315">
        <v>560</v>
      </c>
      <c r="J228" s="16">
        <v>32271</v>
      </c>
      <c r="K228" s="16" t="s">
        <v>377</v>
      </c>
      <c r="L228" s="16"/>
      <c r="M228" s="370"/>
      <c r="N228" s="370">
        <v>0</v>
      </c>
      <c r="O228" s="370">
        <v>0</v>
      </c>
      <c r="P228" s="370">
        <v>3000</v>
      </c>
      <c r="Q228" s="370">
        <v>235</v>
      </c>
      <c r="R228" s="370">
        <v>236</v>
      </c>
      <c r="S228" s="370">
        <v>236</v>
      </c>
      <c r="T228" s="159">
        <f t="shared" si="77"/>
        <v>1</v>
      </c>
      <c r="U228" s="370">
        <v>0</v>
      </c>
      <c r="V228" s="370">
        <v>0</v>
      </c>
      <c r="W228" s="222"/>
      <c r="X228" s="222"/>
      <c r="Y228" s="222"/>
      <c r="Z228" s="326"/>
      <c r="AA228" s="141"/>
      <c r="AB228" s="72"/>
      <c r="AC228" s="70"/>
    </row>
    <row r="229" spans="1:29" ht="15">
      <c r="A229" s="380" t="s">
        <v>508</v>
      </c>
      <c r="B229" s="315"/>
      <c r="C229" s="315">
        <v>2</v>
      </c>
      <c r="D229" s="315"/>
      <c r="E229" s="315">
        <v>4</v>
      </c>
      <c r="F229" s="315"/>
      <c r="G229" s="315"/>
      <c r="H229" s="315"/>
      <c r="I229" s="315">
        <v>560</v>
      </c>
      <c r="J229" s="38">
        <v>32219</v>
      </c>
      <c r="K229" s="287" t="s">
        <v>378</v>
      </c>
      <c r="L229" s="288"/>
      <c r="M229" s="160"/>
      <c r="N229" s="160">
        <v>0</v>
      </c>
      <c r="O229" s="160">
        <v>0</v>
      </c>
      <c r="P229" s="160">
        <v>0</v>
      </c>
      <c r="Q229" s="160">
        <v>775</v>
      </c>
      <c r="R229" s="160">
        <v>775</v>
      </c>
      <c r="S229" s="160">
        <v>775</v>
      </c>
      <c r="T229" s="159">
        <f t="shared" si="77"/>
        <v>1</v>
      </c>
      <c r="U229" s="156">
        <v>0</v>
      </c>
      <c r="V229" s="156">
        <v>0</v>
      </c>
      <c r="W229" s="222"/>
      <c r="X229" s="222"/>
      <c r="Y229" s="222"/>
      <c r="Z229" s="326"/>
      <c r="AA229" s="328"/>
      <c r="AB229" s="72"/>
      <c r="AC229" s="70"/>
    </row>
    <row r="230" spans="1:29" ht="15">
      <c r="A230" s="380" t="s">
        <v>508</v>
      </c>
      <c r="B230" s="315"/>
      <c r="C230" s="315">
        <v>2</v>
      </c>
      <c r="D230" s="315"/>
      <c r="E230" s="315">
        <v>4</v>
      </c>
      <c r="F230" s="315"/>
      <c r="G230" s="315"/>
      <c r="H230" s="315"/>
      <c r="I230" s="315">
        <v>560</v>
      </c>
      <c r="J230" s="38">
        <v>3223</v>
      </c>
      <c r="K230" s="287" t="s">
        <v>206</v>
      </c>
      <c r="L230" s="288"/>
      <c r="M230" s="160"/>
      <c r="N230" s="160">
        <v>0</v>
      </c>
      <c r="O230" s="160">
        <v>0</v>
      </c>
      <c r="P230" s="160">
        <v>4000</v>
      </c>
      <c r="Q230" s="160">
        <v>6926</v>
      </c>
      <c r="R230" s="160">
        <v>7032</v>
      </c>
      <c r="S230" s="160">
        <v>7032</v>
      </c>
      <c r="T230" s="159">
        <f t="shared" si="77"/>
        <v>1</v>
      </c>
      <c r="U230" s="156">
        <v>0</v>
      </c>
      <c r="V230" s="156">
        <v>0</v>
      </c>
      <c r="W230" s="222"/>
      <c r="X230" s="222"/>
      <c r="Y230" s="222"/>
      <c r="Z230" s="326">
        <v>1286</v>
      </c>
      <c r="AA230" s="328"/>
      <c r="AB230" s="72"/>
      <c r="AC230" s="70"/>
    </row>
    <row r="231" spans="1:29" ht="15">
      <c r="A231" s="380" t="s">
        <v>508</v>
      </c>
      <c r="B231" s="315"/>
      <c r="C231" s="315">
        <v>2</v>
      </c>
      <c r="D231" s="315"/>
      <c r="E231" s="315">
        <v>4</v>
      </c>
      <c r="F231" s="315"/>
      <c r="G231" s="315"/>
      <c r="H231" s="315"/>
      <c r="I231" s="315">
        <v>560</v>
      </c>
      <c r="J231" s="38">
        <v>3232</v>
      </c>
      <c r="K231" s="287" t="s">
        <v>379</v>
      </c>
      <c r="L231" s="288"/>
      <c r="M231" s="160"/>
      <c r="N231" s="160">
        <v>0</v>
      </c>
      <c r="O231" s="160">
        <v>0</v>
      </c>
      <c r="P231" s="160">
        <v>4000</v>
      </c>
      <c r="Q231" s="160">
        <v>0</v>
      </c>
      <c r="R231" s="160">
        <v>0</v>
      </c>
      <c r="S231" s="160">
        <v>0</v>
      </c>
      <c r="T231" s="159" t="e">
        <f t="shared" si="77"/>
        <v>#DIV/0!</v>
      </c>
      <c r="U231" s="156">
        <v>0</v>
      </c>
      <c r="V231" s="156">
        <v>0</v>
      </c>
      <c r="W231" s="222"/>
      <c r="X231" s="222"/>
      <c r="Y231" s="222"/>
      <c r="Z231" s="326"/>
      <c r="AA231" s="328"/>
      <c r="AB231" s="72"/>
      <c r="AC231" s="70"/>
    </row>
    <row r="232" spans="1:29" ht="15.75" thickBot="1">
      <c r="A232" s="380" t="s">
        <v>508</v>
      </c>
      <c r="B232" s="315"/>
      <c r="C232" s="315">
        <v>2</v>
      </c>
      <c r="D232" s="315"/>
      <c r="E232" s="315">
        <v>4</v>
      </c>
      <c r="F232" s="315"/>
      <c r="G232" s="315"/>
      <c r="H232" s="315"/>
      <c r="I232" s="315">
        <v>560</v>
      </c>
      <c r="J232" s="16">
        <v>32369</v>
      </c>
      <c r="K232" s="24" t="s">
        <v>380</v>
      </c>
      <c r="L232" s="23"/>
      <c r="M232" s="156"/>
      <c r="N232" s="156">
        <v>0</v>
      </c>
      <c r="O232" s="156">
        <v>0</v>
      </c>
      <c r="P232" s="156">
        <v>10000</v>
      </c>
      <c r="Q232" s="156">
        <v>9119</v>
      </c>
      <c r="R232" s="156">
        <v>9119</v>
      </c>
      <c r="S232" s="156">
        <v>9119</v>
      </c>
      <c r="T232" s="159">
        <f t="shared" si="77"/>
        <v>1</v>
      </c>
      <c r="U232" s="157">
        <v>0</v>
      </c>
      <c r="V232" s="157">
        <v>0</v>
      </c>
      <c r="W232" s="223"/>
      <c r="X232" s="223"/>
      <c r="Y232" s="223"/>
      <c r="Z232" s="326">
        <v>9119</v>
      </c>
      <c r="AA232" s="328"/>
      <c r="AB232" s="72"/>
      <c r="AC232" s="70"/>
    </row>
    <row r="233" spans="1:29" ht="15.75" thickBot="1">
      <c r="A233" s="380"/>
      <c r="B233" s="315"/>
      <c r="C233" s="315"/>
      <c r="D233" s="315"/>
      <c r="E233" s="315"/>
      <c r="F233" s="315"/>
      <c r="G233" s="315"/>
      <c r="H233" s="315"/>
      <c r="I233" s="315">
        <v>560</v>
      </c>
      <c r="J233" s="40">
        <v>32379</v>
      </c>
      <c r="K233" s="41" t="s">
        <v>558</v>
      </c>
      <c r="L233" s="42"/>
      <c r="M233" s="157"/>
      <c r="N233" s="157"/>
      <c r="O233" s="157">
        <v>0</v>
      </c>
      <c r="P233" s="157">
        <v>0</v>
      </c>
      <c r="Q233" s="157">
        <v>6000</v>
      </c>
      <c r="R233" s="157">
        <v>6000</v>
      </c>
      <c r="S233" s="157">
        <v>6000</v>
      </c>
      <c r="T233" s="159">
        <f t="shared" si="77"/>
        <v>1</v>
      </c>
      <c r="U233" s="386"/>
      <c r="V233" s="386"/>
      <c r="W233" s="387"/>
      <c r="X233" s="387"/>
      <c r="Y233" s="387"/>
      <c r="Z233" s="326"/>
      <c r="AA233" s="328"/>
      <c r="AB233" s="72"/>
      <c r="AC233" s="70"/>
    </row>
    <row r="234" spans="1:29" ht="15">
      <c r="A234" s="315"/>
      <c r="B234" s="315"/>
      <c r="C234" s="315"/>
      <c r="D234" s="315"/>
      <c r="E234" s="315"/>
      <c r="F234" s="315"/>
      <c r="G234" s="315"/>
      <c r="H234" s="315"/>
      <c r="I234" s="315"/>
      <c r="J234" s="277"/>
      <c r="K234" s="277" t="s">
        <v>307</v>
      </c>
      <c r="L234" s="277"/>
      <c r="M234" s="134">
        <f aca="true" t="shared" si="80" ref="M234:R234">M216</f>
        <v>0</v>
      </c>
      <c r="N234" s="134">
        <f t="shared" si="80"/>
        <v>146911</v>
      </c>
      <c r="O234" s="134">
        <f t="shared" si="80"/>
        <v>0</v>
      </c>
      <c r="P234" s="134">
        <f t="shared" si="80"/>
        <v>149700</v>
      </c>
      <c r="Q234" s="134">
        <f t="shared" si="80"/>
        <v>144121</v>
      </c>
      <c r="R234" s="134">
        <f t="shared" si="80"/>
        <v>144228</v>
      </c>
      <c r="S234" s="134">
        <f>S216</f>
        <v>144228</v>
      </c>
      <c r="T234" s="135">
        <f t="shared" si="77"/>
        <v>1</v>
      </c>
      <c r="U234" s="137"/>
      <c r="V234" s="137"/>
      <c r="W234" s="148"/>
      <c r="X234" s="148"/>
      <c r="Y234" s="148"/>
      <c r="Z234" s="326">
        <v>32960</v>
      </c>
      <c r="AA234" s="328" t="s">
        <v>436</v>
      </c>
      <c r="AB234" s="72"/>
      <c r="AC234" s="70"/>
    </row>
    <row r="235" spans="1:25" ht="15">
      <c r="A235" s="315"/>
      <c r="B235" s="315"/>
      <c r="C235" s="315"/>
      <c r="D235" s="315"/>
      <c r="E235" s="315"/>
      <c r="F235" s="315"/>
      <c r="G235" s="315"/>
      <c r="H235" s="315"/>
      <c r="I235" s="315"/>
      <c r="J235" s="278"/>
      <c r="K235" s="278"/>
      <c r="L235" s="278"/>
      <c r="M235" s="138"/>
      <c r="N235" s="138"/>
      <c r="O235" s="138"/>
      <c r="P235" s="138"/>
      <c r="Q235" s="138"/>
      <c r="R235" s="138"/>
      <c r="S235" s="138"/>
      <c r="T235" s="139"/>
      <c r="U235" s="149"/>
      <c r="V235" s="138"/>
      <c r="W235" s="150"/>
      <c r="X235" s="150"/>
      <c r="Y235" s="150"/>
    </row>
    <row r="236" spans="1:25" ht="15">
      <c r="A236" s="378" t="s">
        <v>509</v>
      </c>
      <c r="B236" s="378"/>
      <c r="C236" s="378"/>
      <c r="D236" s="378"/>
      <c r="E236" s="378"/>
      <c r="F236" s="378"/>
      <c r="G236" s="378"/>
      <c r="H236" s="378"/>
      <c r="I236" s="378">
        <v>520</v>
      </c>
      <c r="J236" s="5" t="s">
        <v>147</v>
      </c>
      <c r="K236" s="5" t="s">
        <v>228</v>
      </c>
      <c r="L236" s="5"/>
      <c r="M236" s="120"/>
      <c r="N236" s="120"/>
      <c r="O236" s="120"/>
      <c r="P236" s="120"/>
      <c r="Q236" s="120"/>
      <c r="R236" s="120"/>
      <c r="S236" s="120"/>
      <c r="T236" s="144"/>
      <c r="U236" s="145"/>
      <c r="V236" s="120"/>
      <c r="W236" s="146"/>
      <c r="X236" s="146"/>
      <c r="Y236" s="146"/>
    </row>
    <row r="237" spans="1:25" ht="15">
      <c r="A237" s="380" t="s">
        <v>509</v>
      </c>
      <c r="B237" s="315"/>
      <c r="C237" s="315"/>
      <c r="D237" s="315"/>
      <c r="E237" s="315"/>
      <c r="F237" s="315"/>
      <c r="G237" s="315"/>
      <c r="H237" s="315"/>
      <c r="I237" s="315">
        <v>520</v>
      </c>
      <c r="J237" s="64">
        <v>3</v>
      </c>
      <c r="K237" s="64" t="s">
        <v>7</v>
      </c>
      <c r="L237" s="64"/>
      <c r="M237" s="123">
        <f aca="true" t="shared" si="81" ref="M237:V237">M238</f>
        <v>537205</v>
      </c>
      <c r="N237" s="123">
        <f t="shared" si="81"/>
        <v>695544</v>
      </c>
      <c r="O237" s="155">
        <f t="shared" si="81"/>
        <v>600000</v>
      </c>
      <c r="P237" s="123">
        <f t="shared" si="81"/>
        <v>600000</v>
      </c>
      <c r="Q237" s="123">
        <f t="shared" si="81"/>
        <v>600000</v>
      </c>
      <c r="R237" s="123">
        <f t="shared" si="81"/>
        <v>580000</v>
      </c>
      <c r="S237" s="123">
        <f t="shared" si="81"/>
        <v>515200</v>
      </c>
      <c r="T237" s="124">
        <f>S237/R237</f>
        <v>0.8882758620689655</v>
      </c>
      <c r="U237" s="125">
        <f t="shared" si="81"/>
        <v>750000</v>
      </c>
      <c r="V237" s="123">
        <f t="shared" si="81"/>
        <v>750000</v>
      </c>
      <c r="W237" s="126">
        <f aca="true" t="shared" si="82" ref="W237:X240">P237/O237*100</f>
        <v>100</v>
      </c>
      <c r="X237" s="126">
        <f t="shared" si="82"/>
        <v>100</v>
      </c>
      <c r="Y237" s="126">
        <f>T237/Q237*100</f>
        <v>0.00014804597701149425</v>
      </c>
    </row>
    <row r="238" spans="1:25" ht="15">
      <c r="A238" s="380" t="s">
        <v>509</v>
      </c>
      <c r="B238" s="315"/>
      <c r="C238" s="315"/>
      <c r="D238" s="315"/>
      <c r="E238" s="315"/>
      <c r="F238" s="315"/>
      <c r="G238" s="315"/>
      <c r="H238" s="315"/>
      <c r="I238" s="315">
        <v>520</v>
      </c>
      <c r="J238" s="61">
        <v>32</v>
      </c>
      <c r="K238" s="283" t="s">
        <v>39</v>
      </c>
      <c r="L238" s="62"/>
      <c r="M238" s="413">
        <f aca="true" t="shared" si="83" ref="M238:V238">M239+M240</f>
        <v>537205</v>
      </c>
      <c r="N238" s="413">
        <f t="shared" si="83"/>
        <v>695544</v>
      </c>
      <c r="O238" s="414">
        <f t="shared" si="83"/>
        <v>600000</v>
      </c>
      <c r="P238" s="413">
        <f>P239+P240</f>
        <v>600000</v>
      </c>
      <c r="Q238" s="413">
        <f t="shared" si="83"/>
        <v>600000</v>
      </c>
      <c r="R238" s="413">
        <f>R239+R240</f>
        <v>580000</v>
      </c>
      <c r="S238" s="413">
        <f>S239+S240</f>
        <v>515200</v>
      </c>
      <c r="T238" s="415">
        <f>S238/R238</f>
        <v>0.8882758620689655</v>
      </c>
      <c r="U238" s="130">
        <f t="shared" si="83"/>
        <v>750000</v>
      </c>
      <c r="V238" s="128">
        <f t="shared" si="83"/>
        <v>750000</v>
      </c>
      <c r="W238" s="126">
        <f t="shared" si="82"/>
        <v>100</v>
      </c>
      <c r="X238" s="126">
        <f t="shared" si="82"/>
        <v>100</v>
      </c>
      <c r="Y238" s="126">
        <f>T238/Q238*100</f>
        <v>0.00014804597701149425</v>
      </c>
    </row>
    <row r="239" spans="1:26" ht="15">
      <c r="A239" s="380" t="s">
        <v>509</v>
      </c>
      <c r="B239" s="315"/>
      <c r="C239" s="315">
        <v>2</v>
      </c>
      <c r="D239" s="315">
        <v>3</v>
      </c>
      <c r="E239" s="315">
        <v>4</v>
      </c>
      <c r="F239" s="315"/>
      <c r="G239" s="315"/>
      <c r="H239" s="315"/>
      <c r="I239" s="315">
        <v>520</v>
      </c>
      <c r="J239" s="16">
        <v>3223</v>
      </c>
      <c r="K239" s="24" t="s">
        <v>206</v>
      </c>
      <c r="L239" s="23"/>
      <c r="M239" s="128">
        <v>335523</v>
      </c>
      <c r="N239" s="128">
        <v>395401</v>
      </c>
      <c r="O239" s="156">
        <v>400000</v>
      </c>
      <c r="P239" s="128">
        <v>400000</v>
      </c>
      <c r="Q239" s="128">
        <v>400000</v>
      </c>
      <c r="R239" s="128">
        <v>380000</v>
      </c>
      <c r="S239" s="128">
        <v>340231</v>
      </c>
      <c r="T239" s="129">
        <f>S239/R239</f>
        <v>0.8953447368421052</v>
      </c>
      <c r="U239" s="130">
        <v>450000</v>
      </c>
      <c r="V239" s="128">
        <v>450000</v>
      </c>
      <c r="W239" s="126">
        <f t="shared" si="82"/>
        <v>100</v>
      </c>
      <c r="X239" s="126">
        <f t="shared" si="82"/>
        <v>100</v>
      </c>
      <c r="Y239" s="126">
        <f>T239/Q239*100</f>
        <v>0.00022383618421052633</v>
      </c>
      <c r="Z239" s="324">
        <v>136666</v>
      </c>
    </row>
    <row r="240" spans="1:26" ht="15.75" thickBot="1">
      <c r="A240" s="380" t="s">
        <v>509</v>
      </c>
      <c r="B240" s="315"/>
      <c r="C240" s="315">
        <v>2</v>
      </c>
      <c r="D240" s="315">
        <v>3</v>
      </c>
      <c r="E240" s="315">
        <v>4</v>
      </c>
      <c r="F240" s="315"/>
      <c r="G240" s="315"/>
      <c r="H240" s="315"/>
      <c r="I240" s="315">
        <v>520</v>
      </c>
      <c r="J240" s="16">
        <v>3232</v>
      </c>
      <c r="K240" s="16" t="s">
        <v>229</v>
      </c>
      <c r="L240" s="16"/>
      <c r="M240" s="128">
        <v>201682</v>
      </c>
      <c r="N240" s="128">
        <v>300143</v>
      </c>
      <c r="O240" s="156">
        <v>200000</v>
      </c>
      <c r="P240" s="128">
        <v>200000</v>
      </c>
      <c r="Q240" s="128">
        <v>200000</v>
      </c>
      <c r="R240" s="128">
        <v>200000</v>
      </c>
      <c r="S240" s="128">
        <v>174969</v>
      </c>
      <c r="T240" s="129">
        <f>S240/R240</f>
        <v>0.874845</v>
      </c>
      <c r="U240" s="130">
        <v>300000</v>
      </c>
      <c r="V240" s="128">
        <v>300000</v>
      </c>
      <c r="W240" s="126">
        <f t="shared" si="82"/>
        <v>100</v>
      </c>
      <c r="X240" s="126">
        <f t="shared" si="82"/>
        <v>100</v>
      </c>
      <c r="Y240" s="126">
        <f>T240/Q240*100</f>
        <v>0.0004374225</v>
      </c>
      <c r="Z240" s="324">
        <v>68238</v>
      </c>
    </row>
    <row r="241" spans="1:27" ht="15">
      <c r="A241" s="315"/>
      <c r="B241" s="315"/>
      <c r="C241" s="315"/>
      <c r="D241" s="315"/>
      <c r="E241" s="315"/>
      <c r="F241" s="315"/>
      <c r="G241" s="315"/>
      <c r="H241" s="315"/>
      <c r="I241" s="315"/>
      <c r="J241" s="284"/>
      <c r="K241" s="284" t="s">
        <v>307</v>
      </c>
      <c r="L241" s="284"/>
      <c r="M241" s="196">
        <f aca="true" t="shared" si="84" ref="M241:V241">M237</f>
        <v>537205</v>
      </c>
      <c r="N241" s="196">
        <f t="shared" si="84"/>
        <v>695544</v>
      </c>
      <c r="O241" s="196">
        <f t="shared" si="84"/>
        <v>600000</v>
      </c>
      <c r="P241" s="196">
        <f>P237</f>
        <v>600000</v>
      </c>
      <c r="Q241" s="196">
        <f t="shared" si="84"/>
        <v>600000</v>
      </c>
      <c r="R241" s="196">
        <f>R237</f>
        <v>580000</v>
      </c>
      <c r="S241" s="196">
        <f>S237</f>
        <v>515200</v>
      </c>
      <c r="T241" s="197">
        <f>R241/Q241</f>
        <v>0.9666666666666667</v>
      </c>
      <c r="U241" s="198">
        <f t="shared" si="84"/>
        <v>750000</v>
      </c>
      <c r="V241" s="196">
        <f t="shared" si="84"/>
        <v>750000</v>
      </c>
      <c r="W241" s="199"/>
      <c r="X241" s="199"/>
      <c r="Y241" s="199"/>
      <c r="Z241" s="324">
        <v>204904</v>
      </c>
      <c r="AA241" s="103" t="s">
        <v>436</v>
      </c>
    </row>
    <row r="242" spans="1:25" ht="15">
      <c r="A242" s="379"/>
      <c r="B242" s="379"/>
      <c r="C242" s="379"/>
      <c r="D242" s="379"/>
      <c r="E242" s="379"/>
      <c r="F242" s="379"/>
      <c r="G242" s="379"/>
      <c r="H242" s="379"/>
      <c r="I242" s="379"/>
      <c r="J242" s="26"/>
      <c r="K242" s="26"/>
      <c r="L242" s="26"/>
      <c r="M242" s="212"/>
      <c r="N242" s="212"/>
      <c r="O242" s="212"/>
      <c r="P242" s="212"/>
      <c r="Q242" s="212"/>
      <c r="R242" s="212"/>
      <c r="S242" s="212"/>
      <c r="T242" s="213"/>
      <c r="U242" s="214"/>
      <c r="V242" s="212"/>
      <c r="W242" s="215"/>
      <c r="X242" s="215"/>
      <c r="Y242" s="215"/>
    </row>
    <row r="243" spans="1:25" ht="15">
      <c r="A243" s="378" t="s">
        <v>510</v>
      </c>
      <c r="B243" s="378"/>
      <c r="C243" s="378"/>
      <c r="D243" s="378"/>
      <c r="E243" s="378"/>
      <c r="F243" s="378"/>
      <c r="G243" s="378"/>
      <c r="H243" s="378"/>
      <c r="I243" s="378">
        <v>520</v>
      </c>
      <c r="J243" s="5" t="s">
        <v>124</v>
      </c>
      <c r="K243" s="5" t="s">
        <v>230</v>
      </c>
      <c r="L243" s="5"/>
      <c r="M243" s="120"/>
      <c r="N243" s="120"/>
      <c r="O243" s="120"/>
      <c r="P243" s="120"/>
      <c r="Q243" s="120"/>
      <c r="R243" s="120"/>
      <c r="S243" s="120"/>
      <c r="T243" s="144"/>
      <c r="U243" s="145"/>
      <c r="V243" s="120"/>
      <c r="W243" s="146"/>
      <c r="X243" s="146"/>
      <c r="Y243" s="146"/>
    </row>
    <row r="244" spans="1:25" ht="15">
      <c r="A244" s="380" t="s">
        <v>510</v>
      </c>
      <c r="B244" s="315"/>
      <c r="C244" s="315"/>
      <c r="D244" s="315"/>
      <c r="E244" s="315"/>
      <c r="F244" s="315"/>
      <c r="G244" s="315"/>
      <c r="H244" s="315"/>
      <c r="I244" s="315">
        <v>520</v>
      </c>
      <c r="J244" s="64">
        <v>3</v>
      </c>
      <c r="K244" s="64" t="s">
        <v>7</v>
      </c>
      <c r="L244" s="64"/>
      <c r="M244" s="123">
        <f aca="true" t="shared" si="85" ref="M244:V244">M245</f>
        <v>39284</v>
      </c>
      <c r="N244" s="123">
        <f t="shared" si="85"/>
        <v>67847</v>
      </c>
      <c r="O244" s="155">
        <f t="shared" si="85"/>
        <v>30000</v>
      </c>
      <c r="P244" s="123">
        <f t="shared" si="85"/>
        <v>30000</v>
      </c>
      <c r="Q244" s="123">
        <f t="shared" si="85"/>
        <v>30000</v>
      </c>
      <c r="R244" s="123">
        <f t="shared" si="85"/>
        <v>25000</v>
      </c>
      <c r="S244" s="123">
        <f t="shared" si="85"/>
        <v>19890</v>
      </c>
      <c r="T244" s="124">
        <f>S244/R244</f>
        <v>0.7956</v>
      </c>
      <c r="U244" s="125">
        <f t="shared" si="85"/>
        <v>95000</v>
      </c>
      <c r="V244" s="123">
        <f t="shared" si="85"/>
        <v>95000</v>
      </c>
      <c r="W244" s="126">
        <f aca="true" t="shared" si="86" ref="W244:W249">P244/O244*100</f>
        <v>100</v>
      </c>
      <c r="X244" s="126">
        <f aca="true" t="shared" si="87" ref="X244:X249">Q244/P244*100</f>
        <v>100</v>
      </c>
      <c r="Y244" s="126">
        <f aca="true" t="shared" si="88" ref="Y244:Y249">T244/Q244*100</f>
        <v>0.002652</v>
      </c>
    </row>
    <row r="245" spans="1:25" ht="15">
      <c r="A245" s="380" t="s">
        <v>510</v>
      </c>
      <c r="B245" s="315"/>
      <c r="C245" s="315"/>
      <c r="D245" s="315"/>
      <c r="E245" s="315"/>
      <c r="F245" s="315"/>
      <c r="G245" s="315"/>
      <c r="H245" s="315"/>
      <c r="I245" s="315">
        <v>520</v>
      </c>
      <c r="J245" s="61">
        <v>32</v>
      </c>
      <c r="K245" s="283" t="s">
        <v>39</v>
      </c>
      <c r="L245" s="62"/>
      <c r="M245" s="413">
        <f aca="true" t="shared" si="89" ref="M245:V245">M246+M247+M248+M249</f>
        <v>39284</v>
      </c>
      <c r="N245" s="413">
        <f t="shared" si="89"/>
        <v>67847</v>
      </c>
      <c r="O245" s="414">
        <f t="shared" si="89"/>
        <v>30000</v>
      </c>
      <c r="P245" s="413">
        <f>P246+P247+P248+P249</f>
        <v>30000</v>
      </c>
      <c r="Q245" s="413">
        <f t="shared" si="89"/>
        <v>30000</v>
      </c>
      <c r="R245" s="413">
        <f>R246+R247+R248+R249</f>
        <v>25000</v>
      </c>
      <c r="S245" s="413">
        <f>S246+S247+S248+S249</f>
        <v>19890</v>
      </c>
      <c r="T245" s="415">
        <f>S245/R245</f>
        <v>0.7956</v>
      </c>
      <c r="U245" s="130">
        <f t="shared" si="89"/>
        <v>95000</v>
      </c>
      <c r="V245" s="128">
        <f t="shared" si="89"/>
        <v>95000</v>
      </c>
      <c r="W245" s="126">
        <f t="shared" si="86"/>
        <v>100</v>
      </c>
      <c r="X245" s="126">
        <f t="shared" si="87"/>
        <v>100</v>
      </c>
      <c r="Y245" s="126">
        <f t="shared" si="88"/>
        <v>0.002652</v>
      </c>
    </row>
    <row r="246" spans="1:26" ht="15">
      <c r="A246" s="380" t="s">
        <v>510</v>
      </c>
      <c r="B246" s="315"/>
      <c r="C246" s="315">
        <v>2</v>
      </c>
      <c r="D246" s="315">
        <v>3</v>
      </c>
      <c r="E246" s="315">
        <v>4</v>
      </c>
      <c r="F246" s="315"/>
      <c r="G246" s="315"/>
      <c r="H246" s="315"/>
      <c r="I246" s="315">
        <v>520</v>
      </c>
      <c r="J246" s="16">
        <v>3234</v>
      </c>
      <c r="K246" s="16" t="s">
        <v>231</v>
      </c>
      <c r="L246" s="16"/>
      <c r="M246" s="128">
        <v>39284</v>
      </c>
      <c r="N246" s="128">
        <v>4880</v>
      </c>
      <c r="O246" s="156">
        <v>15000</v>
      </c>
      <c r="P246" s="128">
        <v>15000</v>
      </c>
      <c r="Q246" s="128">
        <v>15000</v>
      </c>
      <c r="R246" s="128">
        <v>15000</v>
      </c>
      <c r="S246" s="128">
        <v>15000</v>
      </c>
      <c r="T246" s="129">
        <f>S246/R246</f>
        <v>1</v>
      </c>
      <c r="U246" s="130">
        <v>30000</v>
      </c>
      <c r="V246" s="128">
        <v>30000</v>
      </c>
      <c r="W246" s="126">
        <f t="shared" si="86"/>
        <v>100</v>
      </c>
      <c r="X246" s="126">
        <f t="shared" si="87"/>
        <v>100</v>
      </c>
      <c r="Y246" s="126">
        <f t="shared" si="88"/>
        <v>0.006666666666666667</v>
      </c>
      <c r="Z246" s="324">
        <v>9471</v>
      </c>
    </row>
    <row r="247" spans="1:25" ht="15.75" thickBot="1">
      <c r="A247" s="380" t="s">
        <v>510</v>
      </c>
      <c r="B247" s="315"/>
      <c r="C247" s="315">
        <v>2</v>
      </c>
      <c r="D247" s="315">
        <v>3</v>
      </c>
      <c r="E247" s="315">
        <v>4</v>
      </c>
      <c r="F247" s="315"/>
      <c r="G247" s="315"/>
      <c r="H247" s="315"/>
      <c r="I247" s="315">
        <v>520</v>
      </c>
      <c r="J247" s="16">
        <v>3234</v>
      </c>
      <c r="K247" s="16" t="s">
        <v>232</v>
      </c>
      <c r="L247" s="16"/>
      <c r="M247" s="128">
        <v>0</v>
      </c>
      <c r="N247" s="128">
        <v>24099</v>
      </c>
      <c r="O247" s="156">
        <v>15000</v>
      </c>
      <c r="P247" s="128">
        <v>15000</v>
      </c>
      <c r="Q247" s="128">
        <v>15000</v>
      </c>
      <c r="R247" s="128">
        <v>10000</v>
      </c>
      <c r="S247" s="128">
        <v>4890</v>
      </c>
      <c r="T247" s="129">
        <f>S247/R247</f>
        <v>0.489</v>
      </c>
      <c r="U247" s="130">
        <v>15000</v>
      </c>
      <c r="V247" s="128">
        <v>15000</v>
      </c>
      <c r="W247" s="126">
        <f t="shared" si="86"/>
        <v>100</v>
      </c>
      <c r="X247" s="126">
        <f t="shared" si="87"/>
        <v>100</v>
      </c>
      <c r="Y247" s="126">
        <f t="shared" si="88"/>
        <v>0.00326</v>
      </c>
    </row>
    <row r="248" spans="1:25" ht="15.75" hidden="1" thickBot="1">
      <c r="A248" s="380" t="s">
        <v>510</v>
      </c>
      <c r="B248" s="315"/>
      <c r="C248" s="315">
        <v>2</v>
      </c>
      <c r="D248" s="315">
        <v>3</v>
      </c>
      <c r="E248" s="315">
        <v>4</v>
      </c>
      <c r="F248" s="315"/>
      <c r="G248" s="315"/>
      <c r="H248" s="315"/>
      <c r="I248" s="315">
        <v>520</v>
      </c>
      <c r="J248" s="16">
        <v>3234</v>
      </c>
      <c r="K248" s="16" t="s">
        <v>233</v>
      </c>
      <c r="L248" s="16"/>
      <c r="M248" s="128">
        <v>0</v>
      </c>
      <c r="N248" s="128">
        <v>38868</v>
      </c>
      <c r="O248" s="156">
        <v>0</v>
      </c>
      <c r="P248" s="128">
        <v>0</v>
      </c>
      <c r="Q248" s="128">
        <v>0</v>
      </c>
      <c r="R248" s="128">
        <v>0</v>
      </c>
      <c r="S248" s="128">
        <v>0</v>
      </c>
      <c r="T248" s="129" t="e">
        <f>R248/Q248</f>
        <v>#DIV/0!</v>
      </c>
      <c r="U248" s="130">
        <v>0</v>
      </c>
      <c r="V248" s="128">
        <v>0</v>
      </c>
      <c r="W248" s="126" t="e">
        <f t="shared" si="86"/>
        <v>#DIV/0!</v>
      </c>
      <c r="X248" s="126" t="e">
        <f t="shared" si="87"/>
        <v>#DIV/0!</v>
      </c>
      <c r="Y248" s="126" t="e">
        <f t="shared" si="88"/>
        <v>#DIV/0!</v>
      </c>
    </row>
    <row r="249" spans="1:25" ht="15.75" hidden="1" thickBot="1">
      <c r="A249" s="380" t="s">
        <v>510</v>
      </c>
      <c r="B249" s="315"/>
      <c r="C249" s="315">
        <v>2</v>
      </c>
      <c r="D249" s="315">
        <v>3</v>
      </c>
      <c r="E249" s="315">
        <v>4</v>
      </c>
      <c r="F249" s="315"/>
      <c r="G249" s="315"/>
      <c r="H249" s="315"/>
      <c r="I249" s="315">
        <v>520</v>
      </c>
      <c r="J249" s="49">
        <v>3234</v>
      </c>
      <c r="K249" s="49" t="s">
        <v>336</v>
      </c>
      <c r="L249" s="49"/>
      <c r="M249" s="216">
        <v>0</v>
      </c>
      <c r="N249" s="216">
        <v>0</v>
      </c>
      <c r="O249" s="224">
        <v>0</v>
      </c>
      <c r="P249" s="216">
        <v>0</v>
      </c>
      <c r="Q249" s="216">
        <v>0</v>
      </c>
      <c r="R249" s="216">
        <v>0</v>
      </c>
      <c r="S249" s="216">
        <v>0</v>
      </c>
      <c r="T249" s="129" t="e">
        <f>R249/Q249</f>
        <v>#DIV/0!</v>
      </c>
      <c r="U249" s="130">
        <v>50000</v>
      </c>
      <c r="V249" s="128">
        <v>50000</v>
      </c>
      <c r="W249" s="126" t="e">
        <f t="shared" si="86"/>
        <v>#DIV/0!</v>
      </c>
      <c r="X249" s="126" t="e">
        <f t="shared" si="87"/>
        <v>#DIV/0!</v>
      </c>
      <c r="Y249" s="126" t="e">
        <f t="shared" si="88"/>
        <v>#DIV/0!</v>
      </c>
    </row>
    <row r="250" spans="1:27" ht="15">
      <c r="A250" s="380"/>
      <c r="B250" s="315"/>
      <c r="C250" s="315"/>
      <c r="D250" s="315"/>
      <c r="E250" s="315"/>
      <c r="F250" s="315"/>
      <c r="G250" s="315"/>
      <c r="H250" s="315"/>
      <c r="I250" s="315"/>
      <c r="J250" s="284"/>
      <c r="K250" s="284" t="s">
        <v>307</v>
      </c>
      <c r="L250" s="284"/>
      <c r="M250" s="196">
        <f aca="true" t="shared" si="90" ref="M250:V250">M244</f>
        <v>39284</v>
      </c>
      <c r="N250" s="196">
        <f t="shared" si="90"/>
        <v>67847</v>
      </c>
      <c r="O250" s="196">
        <f t="shared" si="90"/>
        <v>30000</v>
      </c>
      <c r="P250" s="196">
        <f>P244</f>
        <v>30000</v>
      </c>
      <c r="Q250" s="196">
        <f t="shared" si="90"/>
        <v>30000</v>
      </c>
      <c r="R250" s="196">
        <f>R244</f>
        <v>25000</v>
      </c>
      <c r="S250" s="196">
        <f>S244</f>
        <v>19890</v>
      </c>
      <c r="T250" s="197">
        <f>S250/R250</f>
        <v>0.7956</v>
      </c>
      <c r="U250" s="198">
        <f t="shared" si="90"/>
        <v>95000</v>
      </c>
      <c r="V250" s="196">
        <f t="shared" si="90"/>
        <v>95000</v>
      </c>
      <c r="W250" s="199"/>
      <c r="X250" s="199"/>
      <c r="Y250" s="199"/>
      <c r="Z250" s="324">
        <v>9471</v>
      </c>
      <c r="AA250" s="103" t="s">
        <v>436</v>
      </c>
    </row>
    <row r="251" spans="1:25" ht="15">
      <c r="A251" s="315"/>
      <c r="B251" s="315"/>
      <c r="C251" s="315"/>
      <c r="D251" s="315"/>
      <c r="E251" s="315"/>
      <c r="F251" s="315"/>
      <c r="G251" s="315"/>
      <c r="H251" s="315"/>
      <c r="I251" s="315"/>
      <c r="J251" s="26"/>
      <c r="K251" s="26"/>
      <c r="L251" s="26"/>
      <c r="M251" s="212"/>
      <c r="N251" s="212"/>
      <c r="O251" s="212"/>
      <c r="P251" s="212"/>
      <c r="Q251" s="212"/>
      <c r="R251" s="212"/>
      <c r="S251" s="212"/>
      <c r="T251" s="213"/>
      <c r="U251" s="214"/>
      <c r="V251" s="212"/>
      <c r="W251" s="215"/>
      <c r="X251" s="215"/>
      <c r="Y251" s="215"/>
    </row>
    <row r="252" spans="1:31" s="122" customFormat="1" ht="15">
      <c r="A252" s="378" t="s">
        <v>511</v>
      </c>
      <c r="B252" s="378"/>
      <c r="C252" s="378"/>
      <c r="D252" s="378"/>
      <c r="E252" s="378"/>
      <c r="F252" s="378"/>
      <c r="G252" s="378"/>
      <c r="H252" s="378"/>
      <c r="I252" s="378">
        <v>520</v>
      </c>
      <c r="J252" s="5" t="s">
        <v>124</v>
      </c>
      <c r="K252" s="5" t="s">
        <v>366</v>
      </c>
      <c r="L252" s="5"/>
      <c r="M252" s="120"/>
      <c r="N252" s="120"/>
      <c r="O252" s="120"/>
      <c r="P252" s="120"/>
      <c r="Q252" s="120"/>
      <c r="R252" s="120"/>
      <c r="S252" s="120"/>
      <c r="T252" s="144"/>
      <c r="U252" s="145"/>
      <c r="V252" s="120"/>
      <c r="W252" s="146"/>
      <c r="X252" s="146"/>
      <c r="Y252" s="146"/>
      <c r="Z252" s="325"/>
      <c r="AE252" s="181"/>
    </row>
    <row r="253" spans="1:25" ht="15">
      <c r="A253" s="380" t="s">
        <v>511</v>
      </c>
      <c r="B253" s="315"/>
      <c r="C253" s="315"/>
      <c r="D253" s="315"/>
      <c r="E253" s="315"/>
      <c r="F253" s="315"/>
      <c r="G253" s="315"/>
      <c r="H253" s="315"/>
      <c r="I253" s="315">
        <v>520</v>
      </c>
      <c r="J253" s="64">
        <v>3</v>
      </c>
      <c r="K253" s="64" t="s">
        <v>7</v>
      </c>
      <c r="L253" s="64"/>
      <c r="M253" s="123">
        <f aca="true" t="shared" si="91" ref="M253:V253">M254</f>
        <v>100000</v>
      </c>
      <c r="N253" s="123">
        <f t="shared" si="91"/>
        <v>55104</v>
      </c>
      <c r="O253" s="123">
        <f t="shared" si="91"/>
        <v>80000</v>
      </c>
      <c r="P253" s="123">
        <f t="shared" si="91"/>
        <v>80000</v>
      </c>
      <c r="Q253" s="123">
        <f t="shared" si="91"/>
        <v>40000</v>
      </c>
      <c r="R253" s="123">
        <f t="shared" si="91"/>
        <v>10000</v>
      </c>
      <c r="S253" s="123">
        <f t="shared" si="91"/>
        <v>8391</v>
      </c>
      <c r="T253" s="124">
        <f>S253/R253</f>
        <v>0.8391</v>
      </c>
      <c r="U253" s="125">
        <f t="shared" si="91"/>
        <v>150000</v>
      </c>
      <c r="V253" s="123">
        <f t="shared" si="91"/>
        <v>150000</v>
      </c>
      <c r="W253" s="126">
        <f aca="true" t="shared" si="92" ref="W253:X255">P253/O253*100</f>
        <v>100</v>
      </c>
      <c r="X253" s="126">
        <f t="shared" si="92"/>
        <v>50</v>
      </c>
      <c r="Y253" s="126">
        <f>T253/Q253*100</f>
        <v>0.0020977500000000002</v>
      </c>
    </row>
    <row r="254" spans="1:25" ht="15">
      <c r="A254" s="380" t="s">
        <v>511</v>
      </c>
      <c r="B254" s="315"/>
      <c r="C254" s="315"/>
      <c r="D254" s="315"/>
      <c r="E254" s="315"/>
      <c r="F254" s="315"/>
      <c r="G254" s="315"/>
      <c r="H254" s="315"/>
      <c r="I254" s="315">
        <v>520</v>
      </c>
      <c r="J254" s="61">
        <v>32</v>
      </c>
      <c r="K254" s="283" t="s">
        <v>39</v>
      </c>
      <c r="L254" s="62"/>
      <c r="M254" s="413">
        <f aca="true" t="shared" si="93" ref="M254:V254">M255</f>
        <v>100000</v>
      </c>
      <c r="N254" s="413">
        <f t="shared" si="93"/>
        <v>55104</v>
      </c>
      <c r="O254" s="413">
        <f t="shared" si="93"/>
        <v>80000</v>
      </c>
      <c r="P254" s="413">
        <f t="shared" si="93"/>
        <v>80000</v>
      </c>
      <c r="Q254" s="413">
        <f t="shared" si="93"/>
        <v>40000</v>
      </c>
      <c r="R254" s="413">
        <f t="shared" si="93"/>
        <v>10000</v>
      </c>
      <c r="S254" s="413">
        <f t="shared" si="93"/>
        <v>8391</v>
      </c>
      <c r="T254" s="415">
        <f>S254/R254</f>
        <v>0.8391</v>
      </c>
      <c r="U254" s="130">
        <f t="shared" si="93"/>
        <v>150000</v>
      </c>
      <c r="V254" s="128">
        <f t="shared" si="93"/>
        <v>150000</v>
      </c>
      <c r="W254" s="126">
        <f t="shared" si="92"/>
        <v>100</v>
      </c>
      <c r="X254" s="126">
        <f t="shared" si="92"/>
        <v>50</v>
      </c>
      <c r="Y254" s="126">
        <f>T254/Q254*100</f>
        <v>0.0020977500000000002</v>
      </c>
    </row>
    <row r="255" spans="1:25" ht="15.75" thickBot="1">
      <c r="A255" s="380" t="s">
        <v>511</v>
      </c>
      <c r="B255" s="315"/>
      <c r="C255" s="315">
        <v>2</v>
      </c>
      <c r="D255" s="315">
        <v>3</v>
      </c>
      <c r="E255" s="315">
        <v>4</v>
      </c>
      <c r="F255" s="315"/>
      <c r="G255" s="315"/>
      <c r="H255" s="315"/>
      <c r="I255" s="315">
        <v>520</v>
      </c>
      <c r="J255" s="16">
        <v>3232</v>
      </c>
      <c r="K255" s="16" t="s">
        <v>248</v>
      </c>
      <c r="L255" s="16"/>
      <c r="M255" s="128">
        <v>100000</v>
      </c>
      <c r="N255" s="128">
        <v>55104</v>
      </c>
      <c r="O255" s="128">
        <v>80000</v>
      </c>
      <c r="P255" s="128">
        <v>80000</v>
      </c>
      <c r="Q255" s="128">
        <v>40000</v>
      </c>
      <c r="R255" s="128">
        <v>10000</v>
      </c>
      <c r="S255" s="128">
        <v>8391</v>
      </c>
      <c r="T255" s="129">
        <f>S255/R255</f>
        <v>0.8391</v>
      </c>
      <c r="U255" s="130">
        <v>150000</v>
      </c>
      <c r="V255" s="128">
        <v>150000</v>
      </c>
      <c r="W255" s="126">
        <f t="shared" si="92"/>
        <v>100</v>
      </c>
      <c r="X255" s="126">
        <f t="shared" si="92"/>
        <v>50</v>
      </c>
      <c r="Y255" s="126">
        <f>T255/Q255*100</f>
        <v>0.0020977500000000002</v>
      </c>
    </row>
    <row r="256" spans="1:25" ht="15">
      <c r="A256" s="380"/>
      <c r="B256" s="315"/>
      <c r="C256" s="315"/>
      <c r="D256" s="315"/>
      <c r="E256" s="315"/>
      <c r="F256" s="315"/>
      <c r="G256" s="315"/>
      <c r="H256" s="315"/>
      <c r="I256" s="315"/>
      <c r="J256" s="284"/>
      <c r="K256" s="284" t="s">
        <v>307</v>
      </c>
      <c r="L256" s="284"/>
      <c r="M256" s="196">
        <f aca="true" t="shared" si="94" ref="M256:V256">M253</f>
        <v>100000</v>
      </c>
      <c r="N256" s="196">
        <f t="shared" si="94"/>
        <v>55104</v>
      </c>
      <c r="O256" s="196">
        <f t="shared" si="94"/>
        <v>80000</v>
      </c>
      <c r="P256" s="196">
        <f>P253</f>
        <v>80000</v>
      </c>
      <c r="Q256" s="196">
        <f t="shared" si="94"/>
        <v>40000</v>
      </c>
      <c r="R256" s="196">
        <f>R253</f>
        <v>10000</v>
      </c>
      <c r="S256" s="196">
        <f>S253</f>
        <v>8391</v>
      </c>
      <c r="T256" s="197">
        <f>S256/R256</f>
        <v>0.8391</v>
      </c>
      <c r="U256" s="198">
        <f t="shared" si="94"/>
        <v>150000</v>
      </c>
      <c r="V256" s="196">
        <f t="shared" si="94"/>
        <v>150000</v>
      </c>
      <c r="W256" s="199"/>
      <c r="X256" s="199"/>
      <c r="Y256" s="199"/>
    </row>
    <row r="257" spans="1:25" ht="15">
      <c r="A257" s="380"/>
      <c r="B257" s="315"/>
      <c r="C257" s="315"/>
      <c r="D257" s="315"/>
      <c r="E257" s="315"/>
      <c r="F257" s="315"/>
      <c r="G257" s="315"/>
      <c r="H257" s="315"/>
      <c r="I257" s="315"/>
      <c r="J257" s="26"/>
      <c r="K257" s="26"/>
      <c r="L257" s="26"/>
      <c r="M257" s="212"/>
      <c r="N257" s="212"/>
      <c r="O257" s="212"/>
      <c r="P257" s="212"/>
      <c r="Q257" s="212"/>
      <c r="R257" s="212"/>
      <c r="S257" s="212"/>
      <c r="T257" s="213"/>
      <c r="U257" s="214"/>
      <c r="V257" s="212"/>
      <c r="W257" s="215"/>
      <c r="X257" s="215"/>
      <c r="Y257" s="215"/>
    </row>
    <row r="258" spans="1:25" ht="15">
      <c r="A258" s="378" t="s">
        <v>512</v>
      </c>
      <c r="B258" s="378"/>
      <c r="C258" s="378"/>
      <c r="D258" s="378"/>
      <c r="E258" s="378"/>
      <c r="F258" s="378"/>
      <c r="G258" s="378"/>
      <c r="H258" s="378"/>
      <c r="I258" s="378">
        <v>510</v>
      </c>
      <c r="J258" s="5" t="s">
        <v>124</v>
      </c>
      <c r="K258" s="5" t="s">
        <v>234</v>
      </c>
      <c r="L258" s="5"/>
      <c r="M258" s="120"/>
      <c r="N258" s="120"/>
      <c r="O258" s="120"/>
      <c r="P258" s="120"/>
      <c r="Q258" s="120"/>
      <c r="R258" s="120"/>
      <c r="S258" s="120"/>
      <c r="T258" s="144"/>
      <c r="U258" s="145"/>
      <c r="V258" s="120"/>
      <c r="W258" s="146"/>
      <c r="X258" s="146"/>
      <c r="Y258" s="146"/>
    </row>
    <row r="259" spans="1:25" ht="15">
      <c r="A259" s="380" t="s">
        <v>512</v>
      </c>
      <c r="B259" s="315"/>
      <c r="C259" s="315"/>
      <c r="D259" s="315"/>
      <c r="E259" s="315"/>
      <c r="F259" s="315"/>
      <c r="G259" s="315"/>
      <c r="H259" s="315"/>
      <c r="I259" s="315">
        <v>510</v>
      </c>
      <c r="J259" s="64">
        <v>4</v>
      </c>
      <c r="K259" s="64" t="s">
        <v>8</v>
      </c>
      <c r="L259" s="64"/>
      <c r="M259" s="123">
        <f aca="true" t="shared" si="95" ref="M259:V259">M260</f>
        <v>120780</v>
      </c>
      <c r="N259" s="123">
        <f t="shared" si="95"/>
        <v>85977</v>
      </c>
      <c r="O259" s="155">
        <f t="shared" si="95"/>
        <v>0</v>
      </c>
      <c r="P259" s="123">
        <f t="shared" si="95"/>
        <v>69595</v>
      </c>
      <c r="Q259" s="123">
        <f t="shared" si="95"/>
        <v>69252</v>
      </c>
      <c r="R259" s="123">
        <f t="shared" si="95"/>
        <v>69252</v>
      </c>
      <c r="S259" s="123">
        <f t="shared" si="95"/>
        <v>69252</v>
      </c>
      <c r="T259" s="124">
        <f aca="true" t="shared" si="96" ref="T259:T267">S259/R259</f>
        <v>1</v>
      </c>
      <c r="U259" s="125">
        <f t="shared" si="95"/>
        <v>1100000</v>
      </c>
      <c r="V259" s="123">
        <f t="shared" si="95"/>
        <v>1100000</v>
      </c>
      <c r="W259" s="126" t="e">
        <f aca="true" t="shared" si="97" ref="W259:W266">P259/O259*100</f>
        <v>#DIV/0!</v>
      </c>
      <c r="X259" s="126">
        <f aca="true" t="shared" si="98" ref="X259:X266">Q259/P259*100</f>
        <v>99.50714850204756</v>
      </c>
      <c r="Y259" s="126">
        <f aca="true" t="shared" si="99" ref="Y259:Y266">T259/Q259*100</f>
        <v>0.0014440016172818115</v>
      </c>
    </row>
    <row r="260" spans="1:25" ht="15">
      <c r="A260" s="380" t="s">
        <v>512</v>
      </c>
      <c r="B260" s="315"/>
      <c r="C260" s="315"/>
      <c r="D260" s="315"/>
      <c r="E260" s="315"/>
      <c r="F260" s="315"/>
      <c r="G260" s="315"/>
      <c r="H260" s="315"/>
      <c r="I260" s="315">
        <v>510</v>
      </c>
      <c r="J260" s="61">
        <v>42</v>
      </c>
      <c r="K260" s="61" t="s">
        <v>90</v>
      </c>
      <c r="L260" s="61"/>
      <c r="M260" s="413">
        <f aca="true" t="shared" si="100" ref="M260:R260">M261+M263+M262</f>
        <v>120780</v>
      </c>
      <c r="N260" s="413">
        <f t="shared" si="100"/>
        <v>85977</v>
      </c>
      <c r="O260" s="414">
        <f t="shared" si="100"/>
        <v>0</v>
      </c>
      <c r="P260" s="413">
        <f t="shared" si="100"/>
        <v>69595</v>
      </c>
      <c r="Q260" s="413">
        <f t="shared" si="100"/>
        <v>69252</v>
      </c>
      <c r="R260" s="413">
        <f t="shared" si="100"/>
        <v>69252</v>
      </c>
      <c r="S260" s="413">
        <f>S261+S263+S262</f>
        <v>69252</v>
      </c>
      <c r="T260" s="415">
        <f t="shared" si="96"/>
        <v>1</v>
      </c>
      <c r="U260" s="130">
        <f>U261+U262+U263+U264+U265+U266</f>
        <v>1100000</v>
      </c>
      <c r="V260" s="128">
        <f>V261+V262+V263+V264+V265+V266</f>
        <v>1100000</v>
      </c>
      <c r="W260" s="126" t="e">
        <f t="shared" si="97"/>
        <v>#DIV/0!</v>
      </c>
      <c r="X260" s="126">
        <f t="shared" si="98"/>
        <v>99.50714850204756</v>
      </c>
      <c r="Y260" s="126">
        <f t="shared" si="99"/>
        <v>0.0014440016172818115</v>
      </c>
    </row>
    <row r="261" spans="1:26" ht="15">
      <c r="A261" s="380" t="s">
        <v>512</v>
      </c>
      <c r="B261" s="315"/>
      <c r="C261" s="315"/>
      <c r="D261" s="315"/>
      <c r="E261" s="315">
        <v>4</v>
      </c>
      <c r="F261" s="315"/>
      <c r="G261" s="315">
        <v>6</v>
      </c>
      <c r="H261" s="315"/>
      <c r="I261" s="315">
        <v>510</v>
      </c>
      <c r="J261" s="16">
        <v>4227</v>
      </c>
      <c r="K261" s="16" t="s">
        <v>450</v>
      </c>
      <c r="L261" s="16"/>
      <c r="M261" s="128">
        <v>120780</v>
      </c>
      <c r="N261" s="128">
        <v>85977</v>
      </c>
      <c r="O261" s="156">
        <v>0</v>
      </c>
      <c r="P261" s="128">
        <v>37000</v>
      </c>
      <c r="Q261" s="128">
        <v>36657</v>
      </c>
      <c r="R261" s="128">
        <v>36657</v>
      </c>
      <c r="S261" s="128">
        <v>36657</v>
      </c>
      <c r="T261" s="129">
        <f t="shared" si="96"/>
        <v>1</v>
      </c>
      <c r="U261" s="130">
        <v>0</v>
      </c>
      <c r="V261" s="128">
        <v>0</v>
      </c>
      <c r="W261" s="126" t="e">
        <f t="shared" si="97"/>
        <v>#DIV/0!</v>
      </c>
      <c r="X261" s="126">
        <f t="shared" si="98"/>
        <v>99.07297297297298</v>
      </c>
      <c r="Y261" s="126">
        <f t="shared" si="99"/>
        <v>0.0027279919251439015</v>
      </c>
      <c r="Z261" s="324">
        <v>37000</v>
      </c>
    </row>
    <row r="262" spans="1:25" ht="15">
      <c r="A262" s="380" t="s">
        <v>512</v>
      </c>
      <c r="B262" s="315"/>
      <c r="C262" s="315"/>
      <c r="D262" s="315"/>
      <c r="E262" s="315">
        <v>4</v>
      </c>
      <c r="F262" s="315"/>
      <c r="G262" s="315">
        <v>6</v>
      </c>
      <c r="H262" s="315"/>
      <c r="I262" s="315">
        <v>510</v>
      </c>
      <c r="J262" s="16">
        <v>4227</v>
      </c>
      <c r="K262" s="16" t="s">
        <v>294</v>
      </c>
      <c r="L262" s="16"/>
      <c r="M262" s="128">
        <v>0</v>
      </c>
      <c r="N262" s="128">
        <v>0</v>
      </c>
      <c r="O262" s="156">
        <v>0</v>
      </c>
      <c r="P262" s="128">
        <v>0</v>
      </c>
      <c r="Q262" s="128">
        <v>0</v>
      </c>
      <c r="R262" s="128">
        <v>0</v>
      </c>
      <c r="S262" s="128">
        <v>0</v>
      </c>
      <c r="T262" s="129" t="e">
        <f t="shared" si="96"/>
        <v>#DIV/0!</v>
      </c>
      <c r="U262" s="130">
        <v>0</v>
      </c>
      <c r="V262" s="128">
        <v>0</v>
      </c>
      <c r="W262" s="126" t="e">
        <f t="shared" si="97"/>
        <v>#DIV/0!</v>
      </c>
      <c r="X262" s="126" t="e">
        <f t="shared" si="98"/>
        <v>#DIV/0!</v>
      </c>
      <c r="Y262" s="126" t="e">
        <f t="shared" si="99"/>
        <v>#DIV/0!</v>
      </c>
    </row>
    <row r="263" spans="1:26" ht="15">
      <c r="A263" s="380" t="s">
        <v>512</v>
      </c>
      <c r="B263" s="315"/>
      <c r="C263" s="315"/>
      <c r="D263" s="315"/>
      <c r="E263" s="315">
        <v>4</v>
      </c>
      <c r="F263" s="315"/>
      <c r="G263" s="315">
        <v>6</v>
      </c>
      <c r="H263" s="315"/>
      <c r="I263" s="315">
        <v>510</v>
      </c>
      <c r="J263" s="16">
        <v>4227</v>
      </c>
      <c r="K263" s="16" t="s">
        <v>461</v>
      </c>
      <c r="L263" s="16"/>
      <c r="M263" s="128">
        <v>0</v>
      </c>
      <c r="N263" s="128">
        <v>0</v>
      </c>
      <c r="O263" s="156">
        <v>0</v>
      </c>
      <c r="P263" s="128">
        <v>32595</v>
      </c>
      <c r="Q263" s="128">
        <v>32595</v>
      </c>
      <c r="R263" s="128">
        <v>32595</v>
      </c>
      <c r="S263" s="128">
        <v>32595</v>
      </c>
      <c r="T263" s="129">
        <f t="shared" si="96"/>
        <v>1</v>
      </c>
      <c r="U263" s="130">
        <v>100000</v>
      </c>
      <c r="V263" s="128">
        <v>100000</v>
      </c>
      <c r="W263" s="126" t="e">
        <f t="shared" si="97"/>
        <v>#DIV/0!</v>
      </c>
      <c r="X263" s="126">
        <f t="shared" si="98"/>
        <v>100</v>
      </c>
      <c r="Y263" s="126">
        <f t="shared" si="99"/>
        <v>0.003067955207853965</v>
      </c>
      <c r="Z263" s="324">
        <v>32595</v>
      </c>
    </row>
    <row r="264" spans="1:25" ht="15">
      <c r="A264" s="380" t="s">
        <v>512</v>
      </c>
      <c r="B264" s="315"/>
      <c r="C264" s="315"/>
      <c r="D264" s="315"/>
      <c r="E264" s="315">
        <v>4</v>
      </c>
      <c r="F264" s="315"/>
      <c r="G264" s="315">
        <v>6</v>
      </c>
      <c r="H264" s="315"/>
      <c r="I264" s="315">
        <v>510</v>
      </c>
      <c r="J264" s="49">
        <v>4227</v>
      </c>
      <c r="K264" s="16" t="s">
        <v>356</v>
      </c>
      <c r="L264" s="49"/>
      <c r="M264" s="216">
        <v>0</v>
      </c>
      <c r="N264" s="216">
        <v>0</v>
      </c>
      <c r="O264" s="224">
        <v>0</v>
      </c>
      <c r="P264" s="216">
        <v>0</v>
      </c>
      <c r="Q264" s="216">
        <v>0</v>
      </c>
      <c r="R264" s="216">
        <v>0</v>
      </c>
      <c r="S264" s="216">
        <v>0</v>
      </c>
      <c r="T264" s="129" t="e">
        <f t="shared" si="96"/>
        <v>#DIV/0!</v>
      </c>
      <c r="U264" s="130">
        <v>400000</v>
      </c>
      <c r="V264" s="128">
        <v>400000</v>
      </c>
      <c r="W264" s="126" t="e">
        <f t="shared" si="97"/>
        <v>#DIV/0!</v>
      </c>
      <c r="X264" s="126" t="e">
        <f t="shared" si="98"/>
        <v>#DIV/0!</v>
      </c>
      <c r="Y264" s="126" t="e">
        <f t="shared" si="99"/>
        <v>#DIV/0!</v>
      </c>
    </row>
    <row r="265" spans="1:25" ht="15">
      <c r="A265" s="380" t="s">
        <v>512</v>
      </c>
      <c r="B265" s="315"/>
      <c r="C265" s="315"/>
      <c r="D265" s="315"/>
      <c r="E265" s="315">
        <v>4</v>
      </c>
      <c r="F265" s="315"/>
      <c r="G265" s="315">
        <v>6</v>
      </c>
      <c r="H265" s="315"/>
      <c r="I265" s="315">
        <v>510</v>
      </c>
      <c r="J265" s="49">
        <v>4227</v>
      </c>
      <c r="K265" s="16" t="s">
        <v>348</v>
      </c>
      <c r="L265" s="49"/>
      <c r="M265" s="216">
        <v>0</v>
      </c>
      <c r="N265" s="216">
        <v>0</v>
      </c>
      <c r="O265" s="224">
        <v>0</v>
      </c>
      <c r="P265" s="216">
        <v>0</v>
      </c>
      <c r="Q265" s="216">
        <v>0</v>
      </c>
      <c r="R265" s="216">
        <v>0</v>
      </c>
      <c r="S265" s="216">
        <v>0</v>
      </c>
      <c r="T265" s="129" t="e">
        <f t="shared" si="96"/>
        <v>#DIV/0!</v>
      </c>
      <c r="U265" s="130">
        <v>500000</v>
      </c>
      <c r="V265" s="128">
        <v>500000</v>
      </c>
      <c r="W265" s="126" t="e">
        <f t="shared" si="97"/>
        <v>#DIV/0!</v>
      </c>
      <c r="X265" s="126" t="e">
        <f t="shared" si="98"/>
        <v>#DIV/0!</v>
      </c>
      <c r="Y265" s="126" t="e">
        <f t="shared" si="99"/>
        <v>#DIV/0!</v>
      </c>
    </row>
    <row r="266" spans="1:25" ht="15.75" thickBot="1">
      <c r="A266" s="380" t="s">
        <v>512</v>
      </c>
      <c r="B266" s="315"/>
      <c r="C266" s="315"/>
      <c r="D266" s="315"/>
      <c r="E266" s="315">
        <v>4</v>
      </c>
      <c r="F266" s="315"/>
      <c r="G266" s="315">
        <v>6</v>
      </c>
      <c r="H266" s="315"/>
      <c r="I266" s="315">
        <v>510</v>
      </c>
      <c r="J266" s="49">
        <v>4227</v>
      </c>
      <c r="K266" s="16" t="s">
        <v>363</v>
      </c>
      <c r="L266" s="49"/>
      <c r="M266" s="216">
        <v>0</v>
      </c>
      <c r="N266" s="216">
        <v>0</v>
      </c>
      <c r="O266" s="216">
        <v>0</v>
      </c>
      <c r="P266" s="216">
        <v>0</v>
      </c>
      <c r="Q266" s="216">
        <v>0</v>
      </c>
      <c r="R266" s="216">
        <v>0</v>
      </c>
      <c r="S266" s="216">
        <v>0</v>
      </c>
      <c r="T266" s="129" t="e">
        <f t="shared" si="96"/>
        <v>#DIV/0!</v>
      </c>
      <c r="U266" s="130">
        <v>100000</v>
      </c>
      <c r="V266" s="128">
        <v>100000</v>
      </c>
      <c r="W266" s="126" t="e">
        <f t="shared" si="97"/>
        <v>#DIV/0!</v>
      </c>
      <c r="X266" s="126" t="e">
        <f t="shared" si="98"/>
        <v>#DIV/0!</v>
      </c>
      <c r="Y266" s="126" t="e">
        <f t="shared" si="99"/>
        <v>#DIV/0!</v>
      </c>
    </row>
    <row r="267" spans="1:25" ht="15">
      <c r="A267" s="315"/>
      <c r="B267" s="315"/>
      <c r="C267" s="315"/>
      <c r="D267" s="315"/>
      <c r="E267" s="315"/>
      <c r="F267" s="315"/>
      <c r="G267" s="315"/>
      <c r="H267" s="315"/>
      <c r="I267" s="315"/>
      <c r="J267" s="284"/>
      <c r="K267" s="284" t="s">
        <v>307</v>
      </c>
      <c r="L267" s="284"/>
      <c r="M267" s="196">
        <f aca="true" t="shared" si="101" ref="M267:V267">M259</f>
        <v>120780</v>
      </c>
      <c r="N267" s="196">
        <f t="shared" si="101"/>
        <v>85977</v>
      </c>
      <c r="O267" s="196">
        <f t="shared" si="101"/>
        <v>0</v>
      </c>
      <c r="P267" s="196">
        <f>P259</f>
        <v>69595</v>
      </c>
      <c r="Q267" s="196">
        <f t="shared" si="101"/>
        <v>69252</v>
      </c>
      <c r="R267" s="196">
        <f>R259</f>
        <v>69252</v>
      </c>
      <c r="S267" s="196">
        <f>S259</f>
        <v>69252</v>
      </c>
      <c r="T267" s="197">
        <f t="shared" si="96"/>
        <v>1</v>
      </c>
      <c r="U267" s="198">
        <f t="shared" si="101"/>
        <v>1100000</v>
      </c>
      <c r="V267" s="196">
        <f t="shared" si="101"/>
        <v>1100000</v>
      </c>
      <c r="W267" s="199"/>
      <c r="X267" s="199"/>
      <c r="Y267" s="199"/>
    </row>
    <row r="268" spans="1:25" ht="15">
      <c r="A268" s="315"/>
      <c r="B268" s="315"/>
      <c r="C268" s="315"/>
      <c r="D268" s="315"/>
      <c r="E268" s="315"/>
      <c r="F268" s="315"/>
      <c r="G268" s="315"/>
      <c r="H268" s="315"/>
      <c r="I268" s="315"/>
      <c r="J268" s="26"/>
      <c r="K268" s="26"/>
      <c r="L268" s="26"/>
      <c r="M268" s="212"/>
      <c r="N268" s="212"/>
      <c r="O268" s="212"/>
      <c r="P268" s="212"/>
      <c r="Q268" s="212"/>
      <c r="R268" s="212"/>
      <c r="S268" s="212"/>
      <c r="T268" s="213"/>
      <c r="U268" s="214"/>
      <c r="V268" s="212"/>
      <c r="W268" s="215"/>
      <c r="X268" s="215"/>
      <c r="Y268" s="215"/>
    </row>
    <row r="269" spans="1:25" ht="15">
      <c r="A269" s="377" t="s">
        <v>513</v>
      </c>
      <c r="B269" s="377"/>
      <c r="C269" s="377"/>
      <c r="D269" s="377"/>
      <c r="E269" s="377"/>
      <c r="F269" s="377"/>
      <c r="G269" s="377"/>
      <c r="H269" s="377"/>
      <c r="I269" s="377"/>
      <c r="J269" s="276" t="s">
        <v>149</v>
      </c>
      <c r="K269" s="276" t="s">
        <v>148</v>
      </c>
      <c r="L269" s="276"/>
      <c r="M269" s="116"/>
      <c r="N269" s="116"/>
      <c r="O269" s="116"/>
      <c r="P269" s="151"/>
      <c r="Q269" s="151"/>
      <c r="R269" s="151"/>
      <c r="S269" s="151"/>
      <c r="T269" s="152"/>
      <c r="U269" s="153"/>
      <c r="V269" s="151"/>
      <c r="W269" s="154"/>
      <c r="X269" s="154"/>
      <c r="Y269" s="154"/>
    </row>
    <row r="270" spans="1:25" ht="15">
      <c r="A270" s="378" t="s">
        <v>514</v>
      </c>
      <c r="B270" s="378"/>
      <c r="C270" s="378"/>
      <c r="D270" s="378"/>
      <c r="E270" s="378"/>
      <c r="F270" s="378"/>
      <c r="G270" s="378"/>
      <c r="H270" s="378"/>
      <c r="I270" s="378">
        <v>451</v>
      </c>
      <c r="J270" s="5" t="s">
        <v>151</v>
      </c>
      <c r="K270" s="5" t="s">
        <v>150</v>
      </c>
      <c r="L270" s="5"/>
      <c r="M270" s="120"/>
      <c r="N270" s="120"/>
      <c r="O270" s="120"/>
      <c r="P270" s="120"/>
      <c r="Q270" s="120"/>
      <c r="R270" s="120"/>
      <c r="S270" s="120"/>
      <c r="T270" s="144"/>
      <c r="U270" s="145"/>
      <c r="V270" s="120"/>
      <c r="W270" s="146"/>
      <c r="X270" s="146"/>
      <c r="Y270" s="146"/>
    </row>
    <row r="271" spans="1:25" ht="15">
      <c r="A271" s="380" t="s">
        <v>514</v>
      </c>
      <c r="B271" s="315"/>
      <c r="C271" s="315"/>
      <c r="D271" s="315"/>
      <c r="E271" s="315"/>
      <c r="F271" s="315"/>
      <c r="G271" s="315"/>
      <c r="H271" s="315"/>
      <c r="I271" s="315">
        <v>451</v>
      </c>
      <c r="J271" s="64">
        <v>4</v>
      </c>
      <c r="K271" s="64" t="s">
        <v>8</v>
      </c>
      <c r="L271" s="64"/>
      <c r="M271" s="123">
        <f aca="true" t="shared" si="102" ref="M271:V271">M272</f>
        <v>0</v>
      </c>
      <c r="N271" s="123">
        <f t="shared" si="102"/>
        <v>841947</v>
      </c>
      <c r="O271" s="155">
        <f t="shared" si="102"/>
        <v>620000</v>
      </c>
      <c r="P271" s="123">
        <f t="shared" si="102"/>
        <v>1240925</v>
      </c>
      <c r="Q271" s="123">
        <f t="shared" si="102"/>
        <v>1518876</v>
      </c>
      <c r="R271" s="123">
        <f t="shared" si="102"/>
        <v>1294751</v>
      </c>
      <c r="S271" s="123">
        <f t="shared" si="102"/>
        <v>1281729</v>
      </c>
      <c r="T271" s="390">
        <f>S271/R271</f>
        <v>0.9899424677022841</v>
      </c>
      <c r="U271" s="125">
        <f t="shared" si="102"/>
        <v>960000</v>
      </c>
      <c r="V271" s="123">
        <f t="shared" si="102"/>
        <v>530000</v>
      </c>
      <c r="W271" s="126">
        <f aca="true" t="shared" si="103" ref="W271:W288">P271/O271*100</f>
        <v>200.1491935483871</v>
      </c>
      <c r="X271" s="126">
        <f aca="true" t="shared" si="104" ref="X271:X288">Q271/P271*100</f>
        <v>122.3986945222314</v>
      </c>
      <c r="Y271" s="126">
        <f aca="true" t="shared" si="105" ref="Y271:Y288">T271/Q271*100</f>
        <v>6.517598985712357E-05</v>
      </c>
    </row>
    <row r="272" spans="1:25" ht="15">
      <c r="A272" s="380" t="s">
        <v>514</v>
      </c>
      <c r="B272" s="315"/>
      <c r="C272" s="315"/>
      <c r="D272" s="315"/>
      <c r="E272" s="315"/>
      <c r="F272" s="315"/>
      <c r="G272" s="315"/>
      <c r="H272" s="315"/>
      <c r="I272" s="315">
        <v>451</v>
      </c>
      <c r="J272" s="61">
        <v>42</v>
      </c>
      <c r="K272" s="61" t="s">
        <v>91</v>
      </c>
      <c r="L272" s="61"/>
      <c r="M272" s="413">
        <f>M273+M274+M275+M277+M279+M285+M286</f>
        <v>0</v>
      </c>
      <c r="N272" s="413">
        <f>N273+N274+N275+N277+N279+N285+N286</f>
        <v>841947</v>
      </c>
      <c r="O272" s="414">
        <f>O275+O278+O287</f>
        <v>620000</v>
      </c>
      <c r="P272" s="413">
        <f>P273+P274+P275+P277+P279+P285+P286+P287+P281+P282+P283</f>
        <v>1240925</v>
      </c>
      <c r="Q272" s="413">
        <f>Q273+Q274+Q275+Q277+Q279+Q285+Q286+Q287+Q281+Q282+Q283+Q280+Q284+Q276</f>
        <v>1518876</v>
      </c>
      <c r="R272" s="413">
        <f>R273+R274+R275+R277+R279+R285+R286+R287+R281+R282+R283+R280+R284+R276</f>
        <v>1294751</v>
      </c>
      <c r="S272" s="413">
        <f>S273+S274+S275+S277+S279+S285+S286+S287+S281+S282+S283+S280+S284+S276</f>
        <v>1281729</v>
      </c>
      <c r="T272" s="450">
        <f>S272/R272</f>
        <v>0.9899424677022841</v>
      </c>
      <c r="U272" s="130">
        <f>U273+U274+U275+U277+U279+U285+U286+U287+U278</f>
        <v>960000</v>
      </c>
      <c r="V272" s="128">
        <f>V273+V274+V275+V277+V279+V285+V286+V278</f>
        <v>530000</v>
      </c>
      <c r="W272" s="126">
        <f t="shared" si="103"/>
        <v>200.1491935483871</v>
      </c>
      <c r="X272" s="126">
        <f t="shared" si="104"/>
        <v>122.3986945222314</v>
      </c>
      <c r="Y272" s="126">
        <f t="shared" si="105"/>
        <v>6.517598985712357E-05</v>
      </c>
    </row>
    <row r="273" spans="1:25" ht="15" hidden="1">
      <c r="A273" s="380" t="s">
        <v>514</v>
      </c>
      <c r="B273" s="315"/>
      <c r="C273" s="315"/>
      <c r="D273" s="315"/>
      <c r="E273" s="315"/>
      <c r="F273" s="315"/>
      <c r="G273" s="315"/>
      <c r="H273" s="315"/>
      <c r="I273" s="315">
        <v>451</v>
      </c>
      <c r="J273" s="16">
        <v>4213</v>
      </c>
      <c r="K273" s="16" t="s">
        <v>295</v>
      </c>
      <c r="L273" s="16"/>
      <c r="M273" s="128">
        <v>0</v>
      </c>
      <c r="N273" s="128">
        <v>841947</v>
      </c>
      <c r="O273" s="156">
        <v>0</v>
      </c>
      <c r="P273" s="128">
        <v>0</v>
      </c>
      <c r="Q273" s="128">
        <v>0</v>
      </c>
      <c r="R273" s="128">
        <v>0</v>
      </c>
      <c r="S273" s="128">
        <v>0</v>
      </c>
      <c r="T273" s="391" t="e">
        <f>R273/Q273</f>
        <v>#DIV/0!</v>
      </c>
      <c r="U273" s="130">
        <v>0</v>
      </c>
      <c r="V273" s="128">
        <v>0</v>
      </c>
      <c r="W273" s="126" t="e">
        <f t="shared" si="103"/>
        <v>#DIV/0!</v>
      </c>
      <c r="X273" s="126" t="e">
        <f t="shared" si="104"/>
        <v>#DIV/0!</v>
      </c>
      <c r="Y273" s="126" t="e">
        <f t="shared" si="105"/>
        <v>#DIV/0!</v>
      </c>
    </row>
    <row r="274" spans="1:31" ht="15">
      <c r="A274" s="380" t="s">
        <v>514</v>
      </c>
      <c r="B274" s="315"/>
      <c r="C274" s="315">
        <v>2</v>
      </c>
      <c r="D274" s="315"/>
      <c r="E274" s="315">
        <v>4</v>
      </c>
      <c r="F274" s="315"/>
      <c r="G274" s="315"/>
      <c r="H274" s="315"/>
      <c r="I274" s="315">
        <v>451</v>
      </c>
      <c r="J274" s="16">
        <v>4213</v>
      </c>
      <c r="K274" s="16" t="s">
        <v>574</v>
      </c>
      <c r="L274" s="16"/>
      <c r="M274" s="128">
        <v>0</v>
      </c>
      <c r="N274" s="128">
        <v>0</v>
      </c>
      <c r="O274" s="156">
        <v>0</v>
      </c>
      <c r="P274" s="128">
        <v>9225</v>
      </c>
      <c r="Q274" s="128">
        <v>9225</v>
      </c>
      <c r="R274" s="128">
        <v>9225</v>
      </c>
      <c r="S274" s="128">
        <v>9225</v>
      </c>
      <c r="T274" s="391">
        <f>S274/R274</f>
        <v>1</v>
      </c>
      <c r="U274" s="130">
        <v>0</v>
      </c>
      <c r="V274" s="128">
        <v>0</v>
      </c>
      <c r="W274" s="126" t="e">
        <f t="shared" si="103"/>
        <v>#DIV/0!</v>
      </c>
      <c r="X274" s="126">
        <f t="shared" si="104"/>
        <v>100</v>
      </c>
      <c r="Y274" s="126">
        <f t="shared" si="105"/>
        <v>0.01084010840108401</v>
      </c>
      <c r="AE274" s="94"/>
    </row>
    <row r="275" spans="1:31" ht="15">
      <c r="A275" s="380" t="s">
        <v>514</v>
      </c>
      <c r="B275" s="315"/>
      <c r="C275" s="315">
        <v>2</v>
      </c>
      <c r="D275" s="315"/>
      <c r="E275" s="315">
        <v>4</v>
      </c>
      <c r="F275" s="315"/>
      <c r="G275" s="315"/>
      <c r="H275" s="315"/>
      <c r="I275" s="315">
        <v>451</v>
      </c>
      <c r="J275" s="16">
        <v>4213</v>
      </c>
      <c r="K275" s="16" t="s">
        <v>362</v>
      </c>
      <c r="L275" s="16"/>
      <c r="M275" s="128">
        <v>0</v>
      </c>
      <c r="N275" s="128">
        <v>0</v>
      </c>
      <c r="O275" s="156">
        <v>500000</v>
      </c>
      <c r="P275" s="128">
        <v>400000</v>
      </c>
      <c r="Q275" s="128">
        <v>550000</v>
      </c>
      <c r="R275" s="128">
        <v>610000</v>
      </c>
      <c r="S275" s="128">
        <v>596281</v>
      </c>
      <c r="T275" s="391">
        <f aca="true" t="shared" si="106" ref="T275:T288">S275/R275</f>
        <v>0.9775098360655737</v>
      </c>
      <c r="U275" s="130">
        <v>0</v>
      </c>
      <c r="V275" s="128">
        <v>0</v>
      </c>
      <c r="W275" s="126">
        <f t="shared" si="103"/>
        <v>80</v>
      </c>
      <c r="X275" s="126">
        <f t="shared" si="104"/>
        <v>137.5</v>
      </c>
      <c r="Y275" s="126">
        <f t="shared" si="105"/>
        <v>0.0001777290611028316</v>
      </c>
      <c r="AE275" s="94"/>
    </row>
    <row r="276" spans="1:31" ht="15">
      <c r="A276" s="380" t="s">
        <v>514</v>
      </c>
      <c r="B276" s="315"/>
      <c r="C276" s="315">
        <v>2</v>
      </c>
      <c r="D276" s="315"/>
      <c r="E276" s="315">
        <v>4</v>
      </c>
      <c r="F276" s="315"/>
      <c r="G276" s="315"/>
      <c r="H276" s="315"/>
      <c r="I276" s="315">
        <v>451</v>
      </c>
      <c r="J276" s="16">
        <v>4213</v>
      </c>
      <c r="K276" s="16" t="s">
        <v>570</v>
      </c>
      <c r="L276" s="16"/>
      <c r="M276" s="128"/>
      <c r="N276" s="128"/>
      <c r="O276" s="156">
        <v>0</v>
      </c>
      <c r="P276" s="128">
        <v>0</v>
      </c>
      <c r="Q276" s="128">
        <v>30000</v>
      </c>
      <c r="R276" s="128">
        <v>30000</v>
      </c>
      <c r="S276" s="128">
        <v>30777</v>
      </c>
      <c r="T276" s="391">
        <f t="shared" si="106"/>
        <v>1.0259</v>
      </c>
      <c r="U276" s="130"/>
      <c r="V276" s="128"/>
      <c r="W276" s="126" t="e">
        <f t="shared" si="103"/>
        <v>#DIV/0!</v>
      </c>
      <c r="X276" s="126" t="e">
        <f t="shared" si="104"/>
        <v>#DIV/0!</v>
      </c>
      <c r="Y276" s="126">
        <f t="shared" si="105"/>
        <v>0.003419666666666667</v>
      </c>
      <c r="AE276" s="94"/>
    </row>
    <row r="277" spans="1:31" ht="15">
      <c r="A277" s="380" t="s">
        <v>514</v>
      </c>
      <c r="B277" s="315"/>
      <c r="C277" s="315">
        <v>2</v>
      </c>
      <c r="D277" s="315"/>
      <c r="E277" s="315"/>
      <c r="F277" s="315"/>
      <c r="G277" s="315"/>
      <c r="H277" s="315"/>
      <c r="I277" s="315">
        <v>451</v>
      </c>
      <c r="J277" s="16">
        <v>4213</v>
      </c>
      <c r="K277" s="16" t="s">
        <v>571</v>
      </c>
      <c r="L277" s="16"/>
      <c r="M277" s="128">
        <v>0</v>
      </c>
      <c r="N277" s="128">
        <v>0</v>
      </c>
      <c r="O277" s="156">
        <v>0</v>
      </c>
      <c r="P277" s="128">
        <v>0</v>
      </c>
      <c r="Q277" s="128">
        <v>275000</v>
      </c>
      <c r="R277" s="128">
        <v>0</v>
      </c>
      <c r="S277" s="128">
        <v>0</v>
      </c>
      <c r="T277" s="391" t="e">
        <f t="shared" si="106"/>
        <v>#DIV/0!</v>
      </c>
      <c r="U277" s="130">
        <v>100000</v>
      </c>
      <c r="V277" s="128">
        <v>0</v>
      </c>
      <c r="W277" s="126" t="e">
        <f t="shared" si="103"/>
        <v>#DIV/0!</v>
      </c>
      <c r="X277" s="126" t="e">
        <f t="shared" si="104"/>
        <v>#DIV/0!</v>
      </c>
      <c r="Y277" s="126" t="e">
        <f t="shared" si="105"/>
        <v>#DIV/0!</v>
      </c>
      <c r="AE277" s="94"/>
    </row>
    <row r="278" spans="1:31" ht="15">
      <c r="A278" s="380" t="s">
        <v>514</v>
      </c>
      <c r="B278" s="315"/>
      <c r="C278" s="315"/>
      <c r="D278" s="315"/>
      <c r="E278" s="315"/>
      <c r="F278" s="315"/>
      <c r="G278" s="315"/>
      <c r="H278" s="315"/>
      <c r="I278" s="315">
        <v>451</v>
      </c>
      <c r="J278" s="16">
        <v>4213</v>
      </c>
      <c r="K278" s="16" t="s">
        <v>593</v>
      </c>
      <c r="L278" s="16"/>
      <c r="M278" s="128"/>
      <c r="N278" s="128">
        <v>0</v>
      </c>
      <c r="O278" s="156">
        <v>100000</v>
      </c>
      <c r="P278" s="128">
        <v>0</v>
      </c>
      <c r="Q278" s="128">
        <v>0</v>
      </c>
      <c r="R278" s="128">
        <v>0</v>
      </c>
      <c r="S278" s="128">
        <v>0</v>
      </c>
      <c r="T278" s="391" t="e">
        <f t="shared" si="106"/>
        <v>#DIV/0!</v>
      </c>
      <c r="U278" s="130">
        <v>800000</v>
      </c>
      <c r="V278" s="128">
        <v>0</v>
      </c>
      <c r="W278" s="126">
        <f t="shared" si="103"/>
        <v>0</v>
      </c>
      <c r="X278" s="126" t="e">
        <f t="shared" si="104"/>
        <v>#DIV/0!</v>
      </c>
      <c r="Y278" s="126" t="e">
        <f t="shared" si="105"/>
        <v>#DIV/0!</v>
      </c>
      <c r="AE278" s="94"/>
    </row>
    <row r="279" spans="1:31" ht="15">
      <c r="A279" s="380" t="s">
        <v>514</v>
      </c>
      <c r="B279" s="315"/>
      <c r="C279" s="315">
        <v>2</v>
      </c>
      <c r="D279" s="315"/>
      <c r="E279" s="315">
        <v>4</v>
      </c>
      <c r="F279" s="315"/>
      <c r="G279" s="315"/>
      <c r="H279" s="315"/>
      <c r="I279" s="315">
        <v>451</v>
      </c>
      <c r="J279" s="16">
        <v>4213</v>
      </c>
      <c r="K279" s="16" t="s">
        <v>475</v>
      </c>
      <c r="L279" s="16"/>
      <c r="M279" s="128">
        <v>0</v>
      </c>
      <c r="N279" s="128">
        <v>0</v>
      </c>
      <c r="O279" s="156">
        <v>0</v>
      </c>
      <c r="P279" s="128">
        <v>260000</v>
      </c>
      <c r="Q279" s="128">
        <v>263603</v>
      </c>
      <c r="R279" s="128">
        <v>254378</v>
      </c>
      <c r="S279" s="128">
        <v>254378</v>
      </c>
      <c r="T279" s="391">
        <f t="shared" si="106"/>
        <v>1</v>
      </c>
      <c r="U279" s="130">
        <v>0</v>
      </c>
      <c r="V279" s="128">
        <v>500000</v>
      </c>
      <c r="W279" s="126" t="e">
        <f t="shared" si="103"/>
        <v>#DIV/0!</v>
      </c>
      <c r="X279" s="126">
        <f t="shared" si="104"/>
        <v>101.38576923076923</v>
      </c>
      <c r="Y279" s="126">
        <f t="shared" si="105"/>
        <v>0.00037935835328126004</v>
      </c>
      <c r="AE279" s="94"/>
    </row>
    <row r="280" spans="1:31" ht="15">
      <c r="A280" s="380" t="s">
        <v>514</v>
      </c>
      <c r="B280" s="315"/>
      <c r="C280" s="315">
        <v>2</v>
      </c>
      <c r="D280" s="315"/>
      <c r="E280" s="315">
        <v>4</v>
      </c>
      <c r="F280" s="315"/>
      <c r="G280" s="315"/>
      <c r="H280" s="315"/>
      <c r="I280" s="315">
        <v>451</v>
      </c>
      <c r="J280" s="16">
        <v>4213</v>
      </c>
      <c r="K280" s="16" t="s">
        <v>568</v>
      </c>
      <c r="L280" s="16"/>
      <c r="M280" s="128"/>
      <c r="N280" s="128"/>
      <c r="O280" s="156">
        <v>0</v>
      </c>
      <c r="P280" s="128">
        <v>0</v>
      </c>
      <c r="Q280" s="128">
        <v>5100</v>
      </c>
      <c r="R280" s="128">
        <v>5100</v>
      </c>
      <c r="S280" s="128">
        <v>5088</v>
      </c>
      <c r="T280" s="391">
        <f t="shared" si="106"/>
        <v>0.9976470588235294</v>
      </c>
      <c r="U280" s="130"/>
      <c r="V280" s="128"/>
      <c r="W280" s="126" t="e">
        <f t="shared" si="103"/>
        <v>#DIV/0!</v>
      </c>
      <c r="X280" s="126" t="e">
        <f t="shared" si="104"/>
        <v>#DIV/0!</v>
      </c>
      <c r="Y280" s="126">
        <f t="shared" si="105"/>
        <v>0.01956170703575548</v>
      </c>
      <c r="AE280" s="94"/>
    </row>
    <row r="281" spans="1:31" ht="15">
      <c r="A281" s="380" t="s">
        <v>514</v>
      </c>
      <c r="B281" s="315"/>
      <c r="C281" s="315">
        <v>2</v>
      </c>
      <c r="D281" s="315"/>
      <c r="E281" s="315">
        <v>4</v>
      </c>
      <c r="F281" s="315"/>
      <c r="G281" s="315"/>
      <c r="H281" s="315"/>
      <c r="I281" s="315">
        <v>451</v>
      </c>
      <c r="J281" s="16">
        <v>4213</v>
      </c>
      <c r="K281" s="16" t="s">
        <v>476</v>
      </c>
      <c r="L281" s="16"/>
      <c r="M281" s="128"/>
      <c r="N281" s="128"/>
      <c r="O281" s="156">
        <v>0</v>
      </c>
      <c r="P281" s="128">
        <v>165000</v>
      </c>
      <c r="Q281" s="128">
        <v>100000</v>
      </c>
      <c r="R281" s="128">
        <v>100000</v>
      </c>
      <c r="S281" s="128">
        <v>100000</v>
      </c>
      <c r="T281" s="391">
        <f t="shared" si="106"/>
        <v>1</v>
      </c>
      <c r="U281" s="130"/>
      <c r="V281" s="128"/>
      <c r="W281" s="126" t="e">
        <f t="shared" si="103"/>
        <v>#DIV/0!</v>
      </c>
      <c r="X281" s="126">
        <f t="shared" si="104"/>
        <v>60.60606060606061</v>
      </c>
      <c r="Y281" s="126">
        <f t="shared" si="105"/>
        <v>0.001</v>
      </c>
      <c r="AE281" s="94"/>
    </row>
    <row r="282" spans="1:31" ht="15" hidden="1">
      <c r="A282" s="380" t="s">
        <v>514</v>
      </c>
      <c r="B282" s="315"/>
      <c r="C282" s="315"/>
      <c r="D282" s="315"/>
      <c r="E282" s="315">
        <v>4</v>
      </c>
      <c r="F282" s="315"/>
      <c r="G282" s="315">
        <v>6</v>
      </c>
      <c r="H282" s="315"/>
      <c r="I282" s="315">
        <v>451</v>
      </c>
      <c r="J282" s="16">
        <v>4213</v>
      </c>
      <c r="K282" s="16" t="s">
        <v>477</v>
      </c>
      <c r="L282" s="16"/>
      <c r="M282" s="128"/>
      <c r="N282" s="128"/>
      <c r="O282" s="156"/>
      <c r="P282" s="128">
        <v>0</v>
      </c>
      <c r="Q282" s="128">
        <v>0</v>
      </c>
      <c r="R282" s="128">
        <v>0</v>
      </c>
      <c r="S282" s="128">
        <v>0</v>
      </c>
      <c r="T282" s="391" t="e">
        <f t="shared" si="106"/>
        <v>#DIV/0!</v>
      </c>
      <c r="U282" s="130"/>
      <c r="V282" s="128"/>
      <c r="W282" s="126"/>
      <c r="X282" s="126" t="e">
        <f t="shared" si="104"/>
        <v>#DIV/0!</v>
      </c>
      <c r="Y282" s="126" t="e">
        <f t="shared" si="105"/>
        <v>#DIV/0!</v>
      </c>
      <c r="AE282" s="94"/>
    </row>
    <row r="283" spans="1:31" ht="15">
      <c r="A283" s="380" t="s">
        <v>514</v>
      </c>
      <c r="B283" s="315"/>
      <c r="C283" s="315">
        <v>2</v>
      </c>
      <c r="D283" s="315"/>
      <c r="E283" s="315">
        <v>4</v>
      </c>
      <c r="F283" s="315"/>
      <c r="G283" s="315"/>
      <c r="H283" s="315"/>
      <c r="I283" s="315">
        <v>451</v>
      </c>
      <c r="J283" s="16">
        <v>4213</v>
      </c>
      <c r="K283" s="16" t="s">
        <v>478</v>
      </c>
      <c r="L283" s="16"/>
      <c r="M283" s="128"/>
      <c r="N283" s="128"/>
      <c r="O283" s="156">
        <v>0</v>
      </c>
      <c r="P283" s="128">
        <v>400000</v>
      </c>
      <c r="Q283" s="128">
        <v>270600</v>
      </c>
      <c r="R283" s="128">
        <v>270600</v>
      </c>
      <c r="S283" s="128">
        <v>270600</v>
      </c>
      <c r="T283" s="391">
        <f t="shared" si="106"/>
        <v>1</v>
      </c>
      <c r="U283" s="130"/>
      <c r="V283" s="128"/>
      <c r="W283" s="126"/>
      <c r="X283" s="126">
        <f t="shared" si="104"/>
        <v>67.65</v>
      </c>
      <c r="Y283" s="126">
        <f t="shared" si="105"/>
        <v>0.0003695491500369549</v>
      </c>
      <c r="AE283" s="94"/>
    </row>
    <row r="284" spans="1:31" ht="15">
      <c r="A284" s="380" t="s">
        <v>514</v>
      </c>
      <c r="B284" s="315"/>
      <c r="C284" s="315">
        <v>2</v>
      </c>
      <c r="D284" s="315"/>
      <c r="E284" s="315">
        <v>4</v>
      </c>
      <c r="F284" s="315"/>
      <c r="G284" s="315"/>
      <c r="H284" s="315"/>
      <c r="I284" s="315">
        <v>451</v>
      </c>
      <c r="J284" s="16">
        <v>4213</v>
      </c>
      <c r="K284" s="16" t="s">
        <v>569</v>
      </c>
      <c r="L284" s="16"/>
      <c r="M284" s="128"/>
      <c r="N284" s="128"/>
      <c r="O284" s="156">
        <v>0</v>
      </c>
      <c r="P284" s="128">
        <v>0</v>
      </c>
      <c r="Q284" s="128">
        <v>8700</v>
      </c>
      <c r="R284" s="128">
        <v>8800</v>
      </c>
      <c r="S284" s="128">
        <v>8732</v>
      </c>
      <c r="T284" s="391">
        <f t="shared" si="106"/>
        <v>0.9922727272727273</v>
      </c>
      <c r="U284" s="130"/>
      <c r="V284" s="128"/>
      <c r="W284" s="126"/>
      <c r="X284" s="126" t="e">
        <f t="shared" si="104"/>
        <v>#DIV/0!</v>
      </c>
      <c r="Y284" s="126">
        <f t="shared" si="105"/>
        <v>0.011405433646812959</v>
      </c>
      <c r="AE284" s="94"/>
    </row>
    <row r="285" spans="1:31" ht="15" hidden="1">
      <c r="A285" s="380" t="s">
        <v>514</v>
      </c>
      <c r="B285" s="315"/>
      <c r="C285" s="315"/>
      <c r="D285" s="315"/>
      <c r="E285" s="315"/>
      <c r="F285" s="315"/>
      <c r="G285" s="315"/>
      <c r="H285" s="315"/>
      <c r="I285" s="315">
        <v>451</v>
      </c>
      <c r="J285" s="16">
        <v>4213</v>
      </c>
      <c r="K285" s="16" t="s">
        <v>296</v>
      </c>
      <c r="L285" s="16"/>
      <c r="M285" s="128">
        <v>0</v>
      </c>
      <c r="N285" s="128">
        <v>0</v>
      </c>
      <c r="O285" s="156">
        <v>0</v>
      </c>
      <c r="P285" s="128">
        <v>0</v>
      </c>
      <c r="Q285" s="128">
        <v>0</v>
      </c>
      <c r="R285" s="128">
        <v>0</v>
      </c>
      <c r="S285" s="128">
        <v>0</v>
      </c>
      <c r="T285" s="391" t="e">
        <f t="shared" si="106"/>
        <v>#DIV/0!</v>
      </c>
      <c r="U285" s="130">
        <v>30000</v>
      </c>
      <c r="V285" s="128">
        <v>30000</v>
      </c>
      <c r="W285" s="126" t="e">
        <f t="shared" si="103"/>
        <v>#DIV/0!</v>
      </c>
      <c r="X285" s="126" t="e">
        <f t="shared" si="104"/>
        <v>#DIV/0!</v>
      </c>
      <c r="Y285" s="126" t="e">
        <f t="shared" si="105"/>
        <v>#DIV/0!</v>
      </c>
      <c r="AE285" s="94"/>
    </row>
    <row r="286" spans="1:31" ht="15" hidden="1">
      <c r="A286" s="380" t="s">
        <v>514</v>
      </c>
      <c r="B286" s="315"/>
      <c r="C286" s="315"/>
      <c r="D286" s="315"/>
      <c r="E286" s="315"/>
      <c r="F286" s="315"/>
      <c r="G286" s="315"/>
      <c r="H286" s="315"/>
      <c r="I286" s="315">
        <v>451</v>
      </c>
      <c r="J286" s="16">
        <v>4213</v>
      </c>
      <c r="K286" s="16" t="s">
        <v>387</v>
      </c>
      <c r="L286" s="16"/>
      <c r="M286" s="128">
        <v>0</v>
      </c>
      <c r="N286" s="128">
        <v>0</v>
      </c>
      <c r="O286" s="156">
        <v>10000</v>
      </c>
      <c r="P286" s="128">
        <v>0</v>
      </c>
      <c r="Q286" s="128">
        <v>0</v>
      </c>
      <c r="R286" s="128">
        <v>0</v>
      </c>
      <c r="S286" s="128">
        <v>0</v>
      </c>
      <c r="T286" s="391" t="e">
        <f t="shared" si="106"/>
        <v>#DIV/0!</v>
      </c>
      <c r="U286" s="130">
        <v>0</v>
      </c>
      <c r="V286" s="128">
        <v>0</v>
      </c>
      <c r="W286" s="126">
        <f t="shared" si="103"/>
        <v>0</v>
      </c>
      <c r="X286" s="126" t="e">
        <f t="shared" si="104"/>
        <v>#DIV/0!</v>
      </c>
      <c r="Y286" s="126" t="e">
        <f t="shared" si="105"/>
        <v>#DIV/0!</v>
      </c>
      <c r="AE286" s="94"/>
    </row>
    <row r="287" spans="1:31" ht="15">
      <c r="A287" s="380" t="s">
        <v>514</v>
      </c>
      <c r="B287" s="315"/>
      <c r="C287" s="315">
        <v>2</v>
      </c>
      <c r="D287" s="315"/>
      <c r="E287" s="315"/>
      <c r="F287" s="315"/>
      <c r="G287" s="315"/>
      <c r="H287" s="315"/>
      <c r="I287" s="315">
        <v>451</v>
      </c>
      <c r="J287" s="16">
        <v>4213</v>
      </c>
      <c r="K287" s="16" t="s">
        <v>389</v>
      </c>
      <c r="L287" s="16"/>
      <c r="M287" s="128"/>
      <c r="N287" s="128"/>
      <c r="O287" s="156">
        <v>20000</v>
      </c>
      <c r="P287" s="128">
        <v>6700</v>
      </c>
      <c r="Q287" s="128">
        <v>6648</v>
      </c>
      <c r="R287" s="128">
        <v>6648</v>
      </c>
      <c r="S287" s="128">
        <v>6648</v>
      </c>
      <c r="T287" s="391">
        <f t="shared" si="106"/>
        <v>1</v>
      </c>
      <c r="U287" s="130">
        <v>30000</v>
      </c>
      <c r="V287" s="128">
        <v>0</v>
      </c>
      <c r="W287" s="126">
        <f t="shared" si="103"/>
        <v>33.5</v>
      </c>
      <c r="X287" s="126">
        <f t="shared" si="104"/>
        <v>99.22388059701493</v>
      </c>
      <c r="Y287" s="126">
        <f t="shared" si="105"/>
        <v>0.015042117930204574</v>
      </c>
      <c r="Z287" s="324">
        <v>6700</v>
      </c>
      <c r="AE287" s="94"/>
    </row>
    <row r="288" spans="1:31" s="209" customFormat="1" ht="15.75" thickBot="1">
      <c r="A288" s="380" t="s">
        <v>514</v>
      </c>
      <c r="B288" s="315"/>
      <c r="C288" s="315"/>
      <c r="D288" s="315"/>
      <c r="E288" s="315"/>
      <c r="F288" s="315"/>
      <c r="G288" s="315"/>
      <c r="H288" s="315"/>
      <c r="I288" s="315">
        <v>451</v>
      </c>
      <c r="J288" s="63">
        <v>426</v>
      </c>
      <c r="K288" s="63" t="s">
        <v>92</v>
      </c>
      <c r="L288" s="63"/>
      <c r="M288" s="204">
        <v>0</v>
      </c>
      <c r="N288" s="204">
        <v>0</v>
      </c>
      <c r="O288" s="205">
        <v>0</v>
      </c>
      <c r="P288" s="204">
        <v>0</v>
      </c>
      <c r="Q288" s="204">
        <v>0</v>
      </c>
      <c r="R288" s="204">
        <v>0</v>
      </c>
      <c r="S288" s="204">
        <v>0</v>
      </c>
      <c r="T288" s="391" t="e">
        <f t="shared" si="106"/>
        <v>#DIV/0!</v>
      </c>
      <c r="U288" s="207">
        <v>0</v>
      </c>
      <c r="V288" s="204">
        <v>0</v>
      </c>
      <c r="W288" s="208" t="e">
        <f t="shared" si="103"/>
        <v>#DIV/0!</v>
      </c>
      <c r="X288" s="208" t="e">
        <f t="shared" si="104"/>
        <v>#DIV/0!</v>
      </c>
      <c r="Y288" s="208" t="e">
        <f t="shared" si="105"/>
        <v>#DIV/0!</v>
      </c>
      <c r="Z288" s="324"/>
      <c r="AE288" s="395"/>
    </row>
    <row r="289" spans="1:25" ht="15">
      <c r="A289" s="380"/>
      <c r="B289" s="315"/>
      <c r="C289" s="315"/>
      <c r="D289" s="315"/>
      <c r="E289" s="315"/>
      <c r="F289" s="315"/>
      <c r="G289" s="315"/>
      <c r="H289" s="315"/>
      <c r="I289" s="315"/>
      <c r="J289" s="284"/>
      <c r="K289" s="284" t="s">
        <v>307</v>
      </c>
      <c r="L289" s="284"/>
      <c r="M289" s="196">
        <f aca="true" t="shared" si="107" ref="M289:V289">M271</f>
        <v>0</v>
      </c>
      <c r="N289" s="196">
        <f t="shared" si="107"/>
        <v>841947</v>
      </c>
      <c r="O289" s="196">
        <f t="shared" si="107"/>
        <v>620000</v>
      </c>
      <c r="P289" s="196">
        <f>P271</f>
        <v>1240925</v>
      </c>
      <c r="Q289" s="196">
        <f t="shared" si="107"/>
        <v>1518876</v>
      </c>
      <c r="R289" s="196">
        <f>R271</f>
        <v>1294751</v>
      </c>
      <c r="S289" s="196">
        <f>S271</f>
        <v>1281729</v>
      </c>
      <c r="T289" s="197">
        <f>S289/R289</f>
        <v>0.9899424677022841</v>
      </c>
      <c r="U289" s="198">
        <f t="shared" si="107"/>
        <v>960000</v>
      </c>
      <c r="V289" s="196">
        <f t="shared" si="107"/>
        <v>530000</v>
      </c>
      <c r="W289" s="199"/>
      <c r="X289" s="199"/>
      <c r="Y289" s="199"/>
    </row>
    <row r="290" spans="1:25" ht="15">
      <c r="A290" s="315"/>
      <c r="B290" s="315"/>
      <c r="C290" s="315"/>
      <c r="D290" s="315"/>
      <c r="E290" s="315"/>
      <c r="F290" s="315"/>
      <c r="G290" s="315"/>
      <c r="H290" s="315"/>
      <c r="I290" s="315"/>
      <c r="J290" s="278"/>
      <c r="K290" s="278"/>
      <c r="L290" s="278"/>
      <c r="M290" s="138"/>
      <c r="N290" s="138"/>
      <c r="O290" s="138"/>
      <c r="P290" s="138"/>
      <c r="Q290" s="138"/>
      <c r="R290" s="138"/>
      <c r="S290" s="138"/>
      <c r="T290" s="139"/>
      <c r="U290" s="149"/>
      <c r="V290" s="138"/>
      <c r="W290" s="150"/>
      <c r="X290" s="150"/>
      <c r="Y290" s="150"/>
    </row>
    <row r="291" spans="1:31" s="122" customFormat="1" ht="15" hidden="1">
      <c r="A291" s="378" t="s">
        <v>515</v>
      </c>
      <c r="B291" s="378"/>
      <c r="C291" s="378"/>
      <c r="D291" s="378"/>
      <c r="E291" s="378"/>
      <c r="F291" s="378"/>
      <c r="G291" s="378"/>
      <c r="H291" s="378"/>
      <c r="I291" s="378">
        <v>630</v>
      </c>
      <c r="J291" s="5" t="s">
        <v>152</v>
      </c>
      <c r="K291" s="5" t="s">
        <v>192</v>
      </c>
      <c r="L291" s="5"/>
      <c r="M291" s="120"/>
      <c r="N291" s="120"/>
      <c r="O291" s="120"/>
      <c r="P291" s="120"/>
      <c r="Q291" s="120"/>
      <c r="R291" s="120"/>
      <c r="S291" s="120"/>
      <c r="T291" s="144"/>
      <c r="U291" s="183"/>
      <c r="V291" s="181"/>
      <c r="W291" s="184"/>
      <c r="X291" s="184"/>
      <c r="Y291" s="184"/>
      <c r="Z291" s="325"/>
      <c r="AE291" s="181"/>
    </row>
    <row r="292" spans="1:31" s="122" customFormat="1" ht="15" hidden="1">
      <c r="A292" s="379" t="s">
        <v>515</v>
      </c>
      <c r="B292" s="379"/>
      <c r="C292" s="379"/>
      <c r="D292" s="379"/>
      <c r="E292" s="379"/>
      <c r="F292" s="379"/>
      <c r="G292" s="379"/>
      <c r="H292" s="379"/>
      <c r="I292" s="379">
        <v>630</v>
      </c>
      <c r="J292" s="279">
        <v>4</v>
      </c>
      <c r="K292" s="279" t="s">
        <v>8</v>
      </c>
      <c r="L292" s="279"/>
      <c r="M292" s="155">
        <f aca="true" t="shared" si="108" ref="M292:V292">M293</f>
        <v>0</v>
      </c>
      <c r="N292" s="155">
        <f t="shared" si="108"/>
        <v>255811</v>
      </c>
      <c r="O292" s="155">
        <f t="shared" si="108"/>
        <v>124000</v>
      </c>
      <c r="P292" s="155">
        <f t="shared" si="108"/>
        <v>30000</v>
      </c>
      <c r="Q292" s="155">
        <f t="shared" si="108"/>
        <v>0</v>
      </c>
      <c r="R292" s="155">
        <f t="shared" si="108"/>
        <v>0</v>
      </c>
      <c r="S292" s="155">
        <f t="shared" si="108"/>
        <v>0</v>
      </c>
      <c r="T292" s="158">
        <f t="shared" si="108"/>
        <v>0</v>
      </c>
      <c r="U292" s="423">
        <f t="shared" si="108"/>
        <v>746000</v>
      </c>
      <c r="V292" s="155">
        <f t="shared" si="108"/>
        <v>746000</v>
      </c>
      <c r="W292" s="424">
        <f aca="true" t="shared" si="109" ref="W292:W298">P292/O292*100</f>
        <v>24.193548387096776</v>
      </c>
      <c r="X292" s="424">
        <f aca="true" t="shared" si="110" ref="X292:X298">Q292/P292*100</f>
        <v>0</v>
      </c>
      <c r="Y292" s="424" t="e">
        <f aca="true" t="shared" si="111" ref="Y292:Y298">T292/Q292*100</f>
        <v>#DIV/0!</v>
      </c>
      <c r="Z292" s="325"/>
      <c r="AE292" s="181"/>
    </row>
    <row r="293" spans="1:31" s="122" customFormat="1" ht="15" hidden="1">
      <c r="A293" s="379" t="s">
        <v>515</v>
      </c>
      <c r="B293" s="379"/>
      <c r="C293" s="379"/>
      <c r="D293" s="379"/>
      <c r="E293" s="379"/>
      <c r="F293" s="379"/>
      <c r="G293" s="379"/>
      <c r="H293" s="379"/>
      <c r="I293" s="379">
        <v>630</v>
      </c>
      <c r="J293" s="65">
        <v>42</v>
      </c>
      <c r="K293" s="65" t="s">
        <v>90</v>
      </c>
      <c r="L293" s="65"/>
      <c r="M293" s="414">
        <f>M294+M295+M296+M299</f>
        <v>0</v>
      </c>
      <c r="N293" s="414">
        <f>N294+N295+N296+N299+N297</f>
        <v>255811</v>
      </c>
      <c r="O293" s="414">
        <f aca="true" t="shared" si="112" ref="O293:V293">O294+O295+O296+O299+O297+O298</f>
        <v>124000</v>
      </c>
      <c r="P293" s="414">
        <f t="shared" si="112"/>
        <v>30000</v>
      </c>
      <c r="Q293" s="414">
        <f t="shared" si="112"/>
        <v>0</v>
      </c>
      <c r="R293" s="414">
        <f>R294+R295+R296+R299+R297+R298</f>
        <v>0</v>
      </c>
      <c r="S293" s="414">
        <f>S294+S295+S296+S299+S297+S298</f>
        <v>0</v>
      </c>
      <c r="T293" s="444">
        <f t="shared" si="112"/>
        <v>0</v>
      </c>
      <c r="U293" s="252">
        <f t="shared" si="112"/>
        <v>746000</v>
      </c>
      <c r="V293" s="156">
        <f t="shared" si="112"/>
        <v>746000</v>
      </c>
      <c r="W293" s="424">
        <f t="shared" si="109"/>
        <v>24.193548387096776</v>
      </c>
      <c r="X293" s="424">
        <f t="shared" si="110"/>
        <v>0</v>
      </c>
      <c r="Y293" s="424" t="e">
        <f t="shared" si="111"/>
        <v>#DIV/0!</v>
      </c>
      <c r="Z293" s="325"/>
      <c r="AE293" s="181"/>
    </row>
    <row r="294" spans="1:31" s="122" customFormat="1" ht="15" hidden="1">
      <c r="A294" s="379" t="s">
        <v>515</v>
      </c>
      <c r="B294" s="379"/>
      <c r="C294" s="379"/>
      <c r="D294" s="379"/>
      <c r="E294" s="379">
        <v>4</v>
      </c>
      <c r="F294" s="379"/>
      <c r="G294" s="379">
        <v>6</v>
      </c>
      <c r="H294" s="379"/>
      <c r="I294" s="379">
        <v>630</v>
      </c>
      <c r="J294" s="22">
        <v>4214</v>
      </c>
      <c r="K294" s="22" t="s">
        <v>235</v>
      </c>
      <c r="L294" s="22"/>
      <c r="M294" s="156">
        <v>0</v>
      </c>
      <c r="N294" s="156">
        <v>240000</v>
      </c>
      <c r="O294" s="156">
        <v>0</v>
      </c>
      <c r="P294" s="156">
        <v>0</v>
      </c>
      <c r="Q294" s="156">
        <v>0</v>
      </c>
      <c r="R294" s="156">
        <v>0</v>
      </c>
      <c r="S294" s="156">
        <v>0</v>
      </c>
      <c r="T294" s="159">
        <v>0</v>
      </c>
      <c r="U294" s="252">
        <v>0</v>
      </c>
      <c r="V294" s="156">
        <v>0</v>
      </c>
      <c r="W294" s="424" t="e">
        <f t="shared" si="109"/>
        <v>#DIV/0!</v>
      </c>
      <c r="X294" s="424" t="e">
        <f t="shared" si="110"/>
        <v>#DIV/0!</v>
      </c>
      <c r="Y294" s="424" t="e">
        <f t="shared" si="111"/>
        <v>#DIV/0!</v>
      </c>
      <c r="Z294" s="325"/>
      <c r="AE294" s="181"/>
    </row>
    <row r="295" spans="1:31" s="122" customFormat="1" ht="15" hidden="1">
      <c r="A295" s="379" t="s">
        <v>515</v>
      </c>
      <c r="B295" s="379"/>
      <c r="C295" s="379"/>
      <c r="D295" s="379"/>
      <c r="E295" s="379">
        <v>4</v>
      </c>
      <c r="F295" s="379"/>
      <c r="G295" s="379">
        <v>6</v>
      </c>
      <c r="H295" s="379"/>
      <c r="I295" s="379">
        <v>630</v>
      </c>
      <c r="J295" s="22">
        <v>4214</v>
      </c>
      <c r="K295" s="22" t="s">
        <v>297</v>
      </c>
      <c r="L295" s="22"/>
      <c r="M295" s="156">
        <v>0</v>
      </c>
      <c r="N295" s="156">
        <v>0</v>
      </c>
      <c r="O295" s="156">
        <v>30000</v>
      </c>
      <c r="P295" s="156">
        <v>30000</v>
      </c>
      <c r="Q295" s="156">
        <v>0</v>
      </c>
      <c r="R295" s="156">
        <v>0</v>
      </c>
      <c r="S295" s="156">
        <v>0</v>
      </c>
      <c r="T295" s="159">
        <v>0</v>
      </c>
      <c r="U295" s="252">
        <v>0</v>
      </c>
      <c r="V295" s="156">
        <v>0</v>
      </c>
      <c r="W295" s="424">
        <f t="shared" si="109"/>
        <v>100</v>
      </c>
      <c r="X295" s="424">
        <f t="shared" si="110"/>
        <v>0</v>
      </c>
      <c r="Y295" s="424" t="e">
        <f t="shared" si="111"/>
        <v>#DIV/0!</v>
      </c>
      <c r="Z295" s="325"/>
      <c r="AE295" s="181"/>
    </row>
    <row r="296" spans="1:31" s="122" customFormat="1" ht="15" hidden="1">
      <c r="A296" s="379" t="s">
        <v>515</v>
      </c>
      <c r="B296" s="379"/>
      <c r="C296" s="379"/>
      <c r="D296" s="379"/>
      <c r="E296" s="379">
        <v>4</v>
      </c>
      <c r="F296" s="379"/>
      <c r="G296" s="379">
        <v>6</v>
      </c>
      <c r="H296" s="379"/>
      <c r="I296" s="379">
        <v>630</v>
      </c>
      <c r="J296" s="22">
        <v>4214</v>
      </c>
      <c r="K296" s="22" t="s">
        <v>298</v>
      </c>
      <c r="L296" s="22"/>
      <c r="M296" s="156">
        <v>0</v>
      </c>
      <c r="N296" s="156">
        <v>0</v>
      </c>
      <c r="O296" s="156">
        <v>0</v>
      </c>
      <c r="P296" s="156">
        <v>0</v>
      </c>
      <c r="Q296" s="156">
        <v>0</v>
      </c>
      <c r="R296" s="156">
        <v>0</v>
      </c>
      <c r="S296" s="156">
        <v>0</v>
      </c>
      <c r="T296" s="159">
        <v>0</v>
      </c>
      <c r="U296" s="252">
        <v>0</v>
      </c>
      <c r="V296" s="156">
        <v>0</v>
      </c>
      <c r="W296" s="424" t="e">
        <f t="shared" si="109"/>
        <v>#DIV/0!</v>
      </c>
      <c r="X296" s="424" t="e">
        <f t="shared" si="110"/>
        <v>#DIV/0!</v>
      </c>
      <c r="Y296" s="424" t="e">
        <f t="shared" si="111"/>
        <v>#DIV/0!</v>
      </c>
      <c r="Z296" s="325"/>
      <c r="AE296" s="181"/>
    </row>
    <row r="297" spans="1:31" s="122" customFormat="1" ht="15" hidden="1">
      <c r="A297" s="379" t="s">
        <v>515</v>
      </c>
      <c r="B297" s="379"/>
      <c r="C297" s="379"/>
      <c r="D297" s="379"/>
      <c r="E297" s="379">
        <v>4</v>
      </c>
      <c r="F297" s="379"/>
      <c r="G297" s="379">
        <v>6</v>
      </c>
      <c r="H297" s="379"/>
      <c r="I297" s="379">
        <v>630</v>
      </c>
      <c r="J297" s="22">
        <v>4214</v>
      </c>
      <c r="K297" s="22" t="s">
        <v>335</v>
      </c>
      <c r="L297" s="22"/>
      <c r="M297" s="156">
        <v>0</v>
      </c>
      <c r="N297" s="156">
        <v>0</v>
      </c>
      <c r="O297" s="156">
        <v>0</v>
      </c>
      <c r="P297" s="156">
        <v>0</v>
      </c>
      <c r="Q297" s="156">
        <v>0</v>
      </c>
      <c r="R297" s="156">
        <v>0</v>
      </c>
      <c r="S297" s="156">
        <v>0</v>
      </c>
      <c r="T297" s="159">
        <v>0</v>
      </c>
      <c r="U297" s="252">
        <v>500000</v>
      </c>
      <c r="V297" s="156">
        <v>500000</v>
      </c>
      <c r="W297" s="424" t="e">
        <f t="shared" si="109"/>
        <v>#DIV/0!</v>
      </c>
      <c r="X297" s="424" t="e">
        <f t="shared" si="110"/>
        <v>#DIV/0!</v>
      </c>
      <c r="Y297" s="424" t="e">
        <f t="shared" si="111"/>
        <v>#DIV/0!</v>
      </c>
      <c r="Z297" s="325"/>
      <c r="AE297" s="181"/>
    </row>
    <row r="298" spans="1:31" s="122" customFormat="1" ht="15" hidden="1">
      <c r="A298" s="379" t="s">
        <v>515</v>
      </c>
      <c r="B298" s="379"/>
      <c r="C298" s="379"/>
      <c r="D298" s="379"/>
      <c r="E298" s="379">
        <v>4</v>
      </c>
      <c r="F298" s="379"/>
      <c r="G298" s="379">
        <v>6</v>
      </c>
      <c r="H298" s="379"/>
      <c r="I298" s="379">
        <v>630</v>
      </c>
      <c r="J298" s="53">
        <v>4214</v>
      </c>
      <c r="K298" s="22" t="s">
        <v>349</v>
      </c>
      <c r="L298" s="425"/>
      <c r="M298" s="224">
        <v>0</v>
      </c>
      <c r="N298" s="224">
        <v>0</v>
      </c>
      <c r="O298" s="224">
        <v>94000</v>
      </c>
      <c r="P298" s="224">
        <v>0</v>
      </c>
      <c r="Q298" s="224">
        <v>0</v>
      </c>
      <c r="R298" s="224">
        <v>0</v>
      </c>
      <c r="S298" s="224">
        <v>0</v>
      </c>
      <c r="T298" s="388">
        <v>0</v>
      </c>
      <c r="U298" s="252">
        <v>246000</v>
      </c>
      <c r="V298" s="156">
        <v>246000</v>
      </c>
      <c r="W298" s="424">
        <f t="shared" si="109"/>
        <v>0</v>
      </c>
      <c r="X298" s="424" t="e">
        <f t="shared" si="110"/>
        <v>#DIV/0!</v>
      </c>
      <c r="Y298" s="424" t="e">
        <f t="shared" si="111"/>
        <v>#DIV/0!</v>
      </c>
      <c r="Z298" s="325"/>
      <c r="AE298" s="181"/>
    </row>
    <row r="299" spans="1:31" s="429" customFormat="1" ht="15.75" hidden="1" thickBot="1">
      <c r="A299" s="379" t="s">
        <v>515</v>
      </c>
      <c r="B299" s="379"/>
      <c r="C299" s="379"/>
      <c r="D299" s="379"/>
      <c r="E299" s="379"/>
      <c r="F299" s="379"/>
      <c r="G299" s="379"/>
      <c r="H299" s="379"/>
      <c r="I299" s="379">
        <v>630</v>
      </c>
      <c r="J299" s="68">
        <v>426</v>
      </c>
      <c r="K299" s="426" t="s">
        <v>92</v>
      </c>
      <c r="L299" s="68"/>
      <c r="M299" s="205">
        <v>0</v>
      </c>
      <c r="N299" s="205">
        <v>15811</v>
      </c>
      <c r="O299" s="205">
        <v>0</v>
      </c>
      <c r="P299" s="205">
        <v>0</v>
      </c>
      <c r="Q299" s="205">
        <v>0</v>
      </c>
      <c r="R299" s="205">
        <v>0</v>
      </c>
      <c r="S299" s="205">
        <v>0</v>
      </c>
      <c r="T299" s="210">
        <v>0</v>
      </c>
      <c r="U299" s="427">
        <v>0</v>
      </c>
      <c r="V299" s="205">
        <v>0</v>
      </c>
      <c r="W299" s="428">
        <v>0</v>
      </c>
      <c r="X299" s="428">
        <v>0</v>
      </c>
      <c r="Y299" s="428">
        <v>0</v>
      </c>
      <c r="Z299" s="325"/>
      <c r="AE299" s="430"/>
    </row>
    <row r="300" spans="1:31" s="122" customFormat="1" ht="15" hidden="1">
      <c r="A300" s="379"/>
      <c r="B300" s="379"/>
      <c r="C300" s="379"/>
      <c r="D300" s="379"/>
      <c r="E300" s="379"/>
      <c r="F300" s="379"/>
      <c r="G300" s="379"/>
      <c r="H300" s="379"/>
      <c r="I300" s="379"/>
      <c r="J300" s="431"/>
      <c r="K300" s="431" t="s">
        <v>307</v>
      </c>
      <c r="L300" s="431"/>
      <c r="M300" s="432">
        <f aca="true" t="shared" si="113" ref="M300:V300">M292</f>
        <v>0</v>
      </c>
      <c r="N300" s="432">
        <f t="shared" si="113"/>
        <v>255811</v>
      </c>
      <c r="O300" s="432">
        <f t="shared" si="113"/>
        <v>124000</v>
      </c>
      <c r="P300" s="432">
        <f>P292</f>
        <v>30000</v>
      </c>
      <c r="Q300" s="432">
        <f t="shared" si="113"/>
        <v>0</v>
      </c>
      <c r="R300" s="432">
        <f>R292</f>
        <v>0</v>
      </c>
      <c r="S300" s="432">
        <f>S292</f>
        <v>0</v>
      </c>
      <c r="T300" s="433">
        <f t="shared" si="113"/>
        <v>0</v>
      </c>
      <c r="U300" s="434">
        <f t="shared" si="113"/>
        <v>746000</v>
      </c>
      <c r="V300" s="432">
        <f t="shared" si="113"/>
        <v>746000</v>
      </c>
      <c r="W300" s="435"/>
      <c r="X300" s="435"/>
      <c r="Y300" s="435"/>
      <c r="Z300" s="325"/>
      <c r="AE300" s="181"/>
    </row>
    <row r="301" spans="1:31" s="429" customFormat="1" ht="15" hidden="1">
      <c r="A301" s="379"/>
      <c r="B301" s="379"/>
      <c r="C301" s="379"/>
      <c r="D301" s="379"/>
      <c r="E301" s="379"/>
      <c r="F301" s="379"/>
      <c r="G301" s="379"/>
      <c r="H301" s="379"/>
      <c r="I301" s="379"/>
      <c r="J301" s="436"/>
      <c r="K301" s="436"/>
      <c r="L301" s="436"/>
      <c r="M301" s="437"/>
      <c r="N301" s="437"/>
      <c r="O301" s="437"/>
      <c r="P301" s="437"/>
      <c r="Q301" s="437"/>
      <c r="R301" s="437"/>
      <c r="S301" s="437"/>
      <c r="T301" s="438"/>
      <c r="U301" s="439"/>
      <c r="V301" s="437"/>
      <c r="W301" s="440"/>
      <c r="X301" s="440"/>
      <c r="Y301" s="440"/>
      <c r="Z301" s="325"/>
      <c r="AE301" s="430"/>
    </row>
    <row r="302" spans="1:31" s="429" customFormat="1" ht="15" hidden="1">
      <c r="A302" s="378" t="s">
        <v>516</v>
      </c>
      <c r="B302" s="378"/>
      <c r="C302" s="378"/>
      <c r="D302" s="378"/>
      <c r="E302" s="378"/>
      <c r="F302" s="378"/>
      <c r="G302" s="378"/>
      <c r="H302" s="378"/>
      <c r="I302" s="378">
        <v>520</v>
      </c>
      <c r="J302" s="5" t="s">
        <v>153</v>
      </c>
      <c r="K302" s="5" t="s">
        <v>193</v>
      </c>
      <c r="L302" s="5"/>
      <c r="M302" s="230"/>
      <c r="N302" s="230"/>
      <c r="O302" s="230"/>
      <c r="P302" s="230"/>
      <c r="Q302" s="230"/>
      <c r="R302" s="230"/>
      <c r="S302" s="230"/>
      <c r="T302" s="231"/>
      <c r="U302" s="441"/>
      <c r="V302" s="430"/>
      <c r="W302" s="442"/>
      <c r="X302" s="442"/>
      <c r="Y302" s="442"/>
      <c r="Z302" s="325"/>
      <c r="AE302" s="430"/>
    </row>
    <row r="303" spans="1:31" s="122" customFormat="1" ht="15" hidden="1">
      <c r="A303" s="379" t="s">
        <v>516</v>
      </c>
      <c r="B303" s="379"/>
      <c r="C303" s="379"/>
      <c r="D303" s="379"/>
      <c r="E303" s="379"/>
      <c r="F303" s="379"/>
      <c r="G303" s="379"/>
      <c r="H303" s="379"/>
      <c r="I303" s="379">
        <v>520</v>
      </c>
      <c r="J303" s="279">
        <v>4</v>
      </c>
      <c r="K303" s="279" t="s">
        <v>8</v>
      </c>
      <c r="L303" s="279"/>
      <c r="M303" s="155">
        <f aca="true" t="shared" si="114" ref="M303:V303">M304</f>
        <v>256490</v>
      </c>
      <c r="N303" s="155">
        <f t="shared" si="114"/>
        <v>0</v>
      </c>
      <c r="O303" s="155">
        <f t="shared" si="114"/>
        <v>80000</v>
      </c>
      <c r="P303" s="155">
        <f t="shared" si="114"/>
        <v>10000</v>
      </c>
      <c r="Q303" s="155">
        <f t="shared" si="114"/>
        <v>0</v>
      </c>
      <c r="R303" s="155">
        <f t="shared" si="114"/>
        <v>0</v>
      </c>
      <c r="S303" s="155">
        <f t="shared" si="114"/>
        <v>0</v>
      </c>
      <c r="T303" s="158">
        <f t="shared" si="114"/>
        <v>0</v>
      </c>
      <c r="U303" s="423">
        <f t="shared" si="114"/>
        <v>80000</v>
      </c>
      <c r="V303" s="155">
        <f t="shared" si="114"/>
        <v>80000</v>
      </c>
      <c r="W303" s="424">
        <f aca="true" t="shared" si="115" ref="W303:W308">P303/O303*100</f>
        <v>12.5</v>
      </c>
      <c r="X303" s="424">
        <f aca="true" t="shared" si="116" ref="X303:X308">Q303/P303*100</f>
        <v>0</v>
      </c>
      <c r="Y303" s="424" t="e">
        <f aca="true" t="shared" si="117" ref="Y303:Y308">T303/Q303*100</f>
        <v>#DIV/0!</v>
      </c>
      <c r="Z303" s="325"/>
      <c r="AE303" s="181"/>
    </row>
    <row r="304" spans="1:31" s="122" customFormat="1" ht="15" hidden="1">
      <c r="A304" s="379" t="s">
        <v>516</v>
      </c>
      <c r="B304" s="379"/>
      <c r="C304" s="379"/>
      <c r="D304" s="379"/>
      <c r="E304" s="379"/>
      <c r="F304" s="379"/>
      <c r="G304" s="379"/>
      <c r="H304" s="379"/>
      <c r="I304" s="379">
        <v>520</v>
      </c>
      <c r="J304" s="65">
        <v>42</v>
      </c>
      <c r="K304" s="65" t="s">
        <v>584</v>
      </c>
      <c r="L304" s="65"/>
      <c r="M304" s="414">
        <f aca="true" t="shared" si="118" ref="M304:V304">M305+M308+M306+M307</f>
        <v>256490</v>
      </c>
      <c r="N304" s="414">
        <f t="shared" si="118"/>
        <v>0</v>
      </c>
      <c r="O304" s="414">
        <f t="shared" si="118"/>
        <v>80000</v>
      </c>
      <c r="P304" s="414">
        <f>P305+P308+P306+P307</f>
        <v>10000</v>
      </c>
      <c r="Q304" s="414">
        <f t="shared" si="118"/>
        <v>0</v>
      </c>
      <c r="R304" s="414">
        <f>R305+R308+R306+R307</f>
        <v>0</v>
      </c>
      <c r="S304" s="414">
        <f>S305+S308+S306+S307</f>
        <v>0</v>
      </c>
      <c r="T304" s="444">
        <f t="shared" si="118"/>
        <v>0</v>
      </c>
      <c r="U304" s="252">
        <f t="shared" si="118"/>
        <v>80000</v>
      </c>
      <c r="V304" s="156">
        <f t="shared" si="118"/>
        <v>80000</v>
      </c>
      <c r="W304" s="424">
        <f t="shared" si="115"/>
        <v>12.5</v>
      </c>
      <c r="X304" s="424">
        <f t="shared" si="116"/>
        <v>0</v>
      </c>
      <c r="Y304" s="424" t="e">
        <f t="shared" si="117"/>
        <v>#DIV/0!</v>
      </c>
      <c r="Z304" s="325"/>
      <c r="AE304" s="181"/>
    </row>
    <row r="305" spans="1:31" s="429" customFormat="1" ht="15" hidden="1">
      <c r="A305" s="379" t="s">
        <v>516</v>
      </c>
      <c r="B305" s="379"/>
      <c r="C305" s="379"/>
      <c r="D305" s="379"/>
      <c r="E305" s="379"/>
      <c r="F305" s="379"/>
      <c r="G305" s="379"/>
      <c r="H305" s="379"/>
      <c r="I305" s="379">
        <v>520</v>
      </c>
      <c r="J305" s="68">
        <v>421</v>
      </c>
      <c r="K305" s="68" t="s">
        <v>56</v>
      </c>
      <c r="L305" s="68"/>
      <c r="M305" s="205">
        <v>0</v>
      </c>
      <c r="N305" s="205">
        <v>0</v>
      </c>
      <c r="O305" s="205">
        <v>0</v>
      </c>
      <c r="P305" s="205">
        <v>0</v>
      </c>
      <c r="Q305" s="205">
        <v>0</v>
      </c>
      <c r="R305" s="205">
        <v>0</v>
      </c>
      <c r="S305" s="205">
        <v>0</v>
      </c>
      <c r="T305" s="210">
        <v>0</v>
      </c>
      <c r="U305" s="427">
        <v>0</v>
      </c>
      <c r="V305" s="205">
        <v>0</v>
      </c>
      <c r="W305" s="428" t="e">
        <f t="shared" si="115"/>
        <v>#DIV/0!</v>
      </c>
      <c r="X305" s="428" t="e">
        <f t="shared" si="116"/>
        <v>#DIV/0!</v>
      </c>
      <c r="Y305" s="428" t="e">
        <f t="shared" si="117"/>
        <v>#DIV/0!</v>
      </c>
      <c r="Z305" s="325"/>
      <c r="AE305" s="430"/>
    </row>
    <row r="306" spans="1:31" s="429" customFormat="1" ht="15" hidden="1">
      <c r="A306" s="379" t="s">
        <v>516</v>
      </c>
      <c r="B306" s="379"/>
      <c r="C306" s="379"/>
      <c r="D306" s="379"/>
      <c r="E306" s="379">
        <v>4</v>
      </c>
      <c r="F306" s="379"/>
      <c r="G306" s="379">
        <v>6</v>
      </c>
      <c r="H306" s="379"/>
      <c r="I306" s="379">
        <v>520</v>
      </c>
      <c r="J306" s="22">
        <v>4214</v>
      </c>
      <c r="K306" s="22" t="s">
        <v>300</v>
      </c>
      <c r="L306" s="68"/>
      <c r="M306" s="205">
        <v>0</v>
      </c>
      <c r="N306" s="205">
        <v>0</v>
      </c>
      <c r="O306" s="205">
        <v>0</v>
      </c>
      <c r="P306" s="205">
        <v>0</v>
      </c>
      <c r="Q306" s="205">
        <v>0</v>
      </c>
      <c r="R306" s="205">
        <v>0</v>
      </c>
      <c r="S306" s="205">
        <v>0</v>
      </c>
      <c r="T306" s="210">
        <v>0</v>
      </c>
      <c r="U306" s="427">
        <v>0</v>
      </c>
      <c r="V306" s="205">
        <v>0</v>
      </c>
      <c r="W306" s="428" t="e">
        <f t="shared" si="115"/>
        <v>#DIV/0!</v>
      </c>
      <c r="X306" s="428" t="e">
        <f t="shared" si="116"/>
        <v>#DIV/0!</v>
      </c>
      <c r="Y306" s="428" t="e">
        <f t="shared" si="117"/>
        <v>#DIV/0!</v>
      </c>
      <c r="Z306" s="325"/>
      <c r="AE306" s="430"/>
    </row>
    <row r="307" spans="1:31" s="429" customFormat="1" ht="15.75" hidden="1" thickBot="1">
      <c r="A307" s="379" t="s">
        <v>516</v>
      </c>
      <c r="B307" s="379"/>
      <c r="C307" s="379"/>
      <c r="D307" s="379"/>
      <c r="E307" s="379">
        <v>4</v>
      </c>
      <c r="F307" s="379"/>
      <c r="G307" s="379">
        <v>6</v>
      </c>
      <c r="H307" s="379"/>
      <c r="I307" s="379">
        <v>520</v>
      </c>
      <c r="J307" s="22">
        <v>4214</v>
      </c>
      <c r="K307" s="22" t="s">
        <v>299</v>
      </c>
      <c r="L307" s="68"/>
      <c r="M307" s="205">
        <v>0</v>
      </c>
      <c r="N307" s="205">
        <v>0</v>
      </c>
      <c r="O307" s="205">
        <v>80000</v>
      </c>
      <c r="P307" s="205">
        <v>10000</v>
      </c>
      <c r="Q307" s="205">
        <v>0</v>
      </c>
      <c r="R307" s="205">
        <v>0</v>
      </c>
      <c r="S307" s="205">
        <v>0</v>
      </c>
      <c r="T307" s="210">
        <v>0</v>
      </c>
      <c r="U307" s="427">
        <v>80000</v>
      </c>
      <c r="V307" s="205">
        <v>80000</v>
      </c>
      <c r="W307" s="428">
        <f t="shared" si="115"/>
        <v>12.5</v>
      </c>
      <c r="X307" s="428">
        <f t="shared" si="116"/>
        <v>0</v>
      </c>
      <c r="Y307" s="428" t="e">
        <f t="shared" si="117"/>
        <v>#DIV/0!</v>
      </c>
      <c r="Z307" s="325"/>
      <c r="AE307" s="430"/>
    </row>
    <row r="308" spans="1:31" s="429" customFormat="1" ht="15.75" hidden="1" thickBot="1">
      <c r="A308" s="379" t="s">
        <v>516</v>
      </c>
      <c r="B308" s="379"/>
      <c r="C308" s="379"/>
      <c r="D308" s="379"/>
      <c r="E308" s="379"/>
      <c r="F308" s="379"/>
      <c r="G308" s="379"/>
      <c r="H308" s="379"/>
      <c r="I308" s="379">
        <v>520</v>
      </c>
      <c r="J308" s="68">
        <v>426</v>
      </c>
      <c r="K308" s="68" t="s">
        <v>92</v>
      </c>
      <c r="L308" s="68"/>
      <c r="M308" s="205">
        <v>256490</v>
      </c>
      <c r="N308" s="205">
        <v>0</v>
      </c>
      <c r="O308" s="205">
        <v>0</v>
      </c>
      <c r="P308" s="205">
        <v>0</v>
      </c>
      <c r="Q308" s="205">
        <v>0</v>
      </c>
      <c r="R308" s="205">
        <v>0</v>
      </c>
      <c r="S308" s="205">
        <v>0</v>
      </c>
      <c r="T308" s="210">
        <v>0</v>
      </c>
      <c r="U308" s="427">
        <v>0</v>
      </c>
      <c r="V308" s="205">
        <v>0</v>
      </c>
      <c r="W308" s="428" t="e">
        <f t="shared" si="115"/>
        <v>#DIV/0!</v>
      </c>
      <c r="X308" s="428" t="e">
        <f t="shared" si="116"/>
        <v>#DIV/0!</v>
      </c>
      <c r="Y308" s="428" t="e">
        <f t="shared" si="117"/>
        <v>#DIV/0!</v>
      </c>
      <c r="Z308" s="325"/>
      <c r="AE308" s="430"/>
    </row>
    <row r="309" spans="1:31" s="122" customFormat="1" ht="15" hidden="1">
      <c r="A309" s="379"/>
      <c r="B309" s="379"/>
      <c r="C309" s="379"/>
      <c r="D309" s="379"/>
      <c r="E309" s="379"/>
      <c r="F309" s="379"/>
      <c r="G309" s="379"/>
      <c r="H309" s="379"/>
      <c r="I309" s="379"/>
      <c r="J309" s="284"/>
      <c r="K309" s="284" t="s">
        <v>307</v>
      </c>
      <c r="L309" s="284"/>
      <c r="M309" s="196">
        <f aca="true" t="shared" si="119" ref="M309:V309">M303</f>
        <v>256490</v>
      </c>
      <c r="N309" s="196">
        <f t="shared" si="119"/>
        <v>0</v>
      </c>
      <c r="O309" s="196">
        <f t="shared" si="119"/>
        <v>80000</v>
      </c>
      <c r="P309" s="196">
        <f>P303</f>
        <v>10000</v>
      </c>
      <c r="Q309" s="196">
        <f t="shared" si="119"/>
        <v>0</v>
      </c>
      <c r="R309" s="196">
        <f>R303</f>
        <v>0</v>
      </c>
      <c r="S309" s="196">
        <f>S303</f>
        <v>0</v>
      </c>
      <c r="T309" s="197">
        <f t="shared" si="119"/>
        <v>0</v>
      </c>
      <c r="U309" s="434">
        <f t="shared" si="119"/>
        <v>80000</v>
      </c>
      <c r="V309" s="432">
        <f t="shared" si="119"/>
        <v>80000</v>
      </c>
      <c r="W309" s="435"/>
      <c r="X309" s="435"/>
      <c r="Y309" s="435"/>
      <c r="Z309" s="325"/>
      <c r="AE309" s="181"/>
    </row>
    <row r="310" spans="1:31" s="429" customFormat="1" ht="15" hidden="1">
      <c r="A310" s="379"/>
      <c r="B310" s="379"/>
      <c r="C310" s="379"/>
      <c r="D310" s="379"/>
      <c r="E310" s="379"/>
      <c r="F310" s="379"/>
      <c r="G310" s="379"/>
      <c r="H310" s="379"/>
      <c r="I310" s="379"/>
      <c r="J310" s="436"/>
      <c r="K310" s="436"/>
      <c r="L310" s="436"/>
      <c r="M310" s="437"/>
      <c r="N310" s="437"/>
      <c r="O310" s="437"/>
      <c r="P310" s="437"/>
      <c r="Q310" s="437"/>
      <c r="R310" s="437"/>
      <c r="S310" s="437"/>
      <c r="T310" s="438"/>
      <c r="U310" s="439"/>
      <c r="V310" s="437"/>
      <c r="W310" s="440"/>
      <c r="X310" s="440"/>
      <c r="Y310" s="440"/>
      <c r="Z310" s="325"/>
      <c r="AE310" s="430"/>
    </row>
    <row r="311" spans="1:31" s="429" customFormat="1" ht="15" hidden="1">
      <c r="A311" s="378" t="s">
        <v>517</v>
      </c>
      <c r="B311" s="378"/>
      <c r="C311" s="378"/>
      <c r="D311" s="378"/>
      <c r="E311" s="378"/>
      <c r="F311" s="378"/>
      <c r="G311" s="378"/>
      <c r="H311" s="378"/>
      <c r="I311" s="378">
        <v>640</v>
      </c>
      <c r="J311" s="5" t="s">
        <v>154</v>
      </c>
      <c r="K311" s="5" t="s">
        <v>236</v>
      </c>
      <c r="L311" s="5"/>
      <c r="M311" s="230"/>
      <c r="N311" s="230"/>
      <c r="O311" s="230"/>
      <c r="P311" s="230"/>
      <c r="Q311" s="230"/>
      <c r="R311" s="230"/>
      <c r="S311" s="230"/>
      <c r="T311" s="231"/>
      <c r="U311" s="441"/>
      <c r="V311" s="430"/>
      <c r="W311" s="442"/>
      <c r="X311" s="442"/>
      <c r="Y311" s="442"/>
      <c r="Z311" s="325"/>
      <c r="AE311" s="430"/>
    </row>
    <row r="312" spans="1:31" s="122" customFormat="1" ht="15" hidden="1">
      <c r="A312" s="379" t="s">
        <v>518</v>
      </c>
      <c r="B312" s="379"/>
      <c r="C312" s="379"/>
      <c r="D312" s="379"/>
      <c r="E312" s="379"/>
      <c r="F312" s="379"/>
      <c r="G312" s="379"/>
      <c r="H312" s="379"/>
      <c r="I312" s="379">
        <v>640</v>
      </c>
      <c r="J312" s="279">
        <v>4</v>
      </c>
      <c r="K312" s="279" t="s">
        <v>8</v>
      </c>
      <c r="L312" s="279"/>
      <c r="M312" s="155">
        <f aca="true" t="shared" si="120" ref="M312:V313">M313</f>
        <v>0</v>
      </c>
      <c r="N312" s="155">
        <f t="shared" si="120"/>
        <v>0</v>
      </c>
      <c r="O312" s="155">
        <f t="shared" si="120"/>
        <v>612448</v>
      </c>
      <c r="P312" s="155">
        <f t="shared" si="120"/>
        <v>1612448</v>
      </c>
      <c r="Q312" s="155">
        <f t="shared" si="120"/>
        <v>0</v>
      </c>
      <c r="R312" s="155">
        <f t="shared" si="120"/>
        <v>0</v>
      </c>
      <c r="S312" s="155">
        <f t="shared" si="120"/>
        <v>0</v>
      </c>
      <c r="T312" s="158">
        <f>Q312/P312</f>
        <v>0</v>
      </c>
      <c r="U312" s="423">
        <f t="shared" si="120"/>
        <v>100000</v>
      </c>
      <c r="V312" s="155">
        <f t="shared" si="120"/>
        <v>612448</v>
      </c>
      <c r="W312" s="424">
        <f aca="true" t="shared" si="121" ref="W312:X316">P312/O312*100</f>
        <v>263.27916819060556</v>
      </c>
      <c r="X312" s="424">
        <f t="shared" si="121"/>
        <v>0</v>
      </c>
      <c r="Y312" s="424" t="e">
        <f>T312/Q312*100</f>
        <v>#DIV/0!</v>
      </c>
      <c r="Z312" s="325"/>
      <c r="AE312" s="181"/>
    </row>
    <row r="313" spans="1:31" s="122" customFormat="1" ht="15" hidden="1">
      <c r="A313" s="379" t="s">
        <v>518</v>
      </c>
      <c r="B313" s="379"/>
      <c r="C313" s="379"/>
      <c r="D313" s="379"/>
      <c r="E313" s="379"/>
      <c r="F313" s="379"/>
      <c r="G313" s="379"/>
      <c r="H313" s="379"/>
      <c r="I313" s="379">
        <v>640</v>
      </c>
      <c r="J313" s="65">
        <v>42</v>
      </c>
      <c r="K313" s="65" t="s">
        <v>90</v>
      </c>
      <c r="L313" s="65"/>
      <c r="M313" s="414">
        <f>M314</f>
        <v>0</v>
      </c>
      <c r="N313" s="414">
        <f t="shared" si="120"/>
        <v>0</v>
      </c>
      <c r="O313" s="414">
        <f t="shared" si="120"/>
        <v>612448</v>
      </c>
      <c r="P313" s="414">
        <f t="shared" si="120"/>
        <v>1612448</v>
      </c>
      <c r="Q313" s="414">
        <f t="shared" si="120"/>
        <v>0</v>
      </c>
      <c r="R313" s="414">
        <f t="shared" si="120"/>
        <v>0</v>
      </c>
      <c r="S313" s="414">
        <f t="shared" si="120"/>
        <v>0</v>
      </c>
      <c r="T313" s="444">
        <f>Q313/P313</f>
        <v>0</v>
      </c>
      <c r="U313" s="252">
        <f t="shared" si="120"/>
        <v>100000</v>
      </c>
      <c r="V313" s="156">
        <f t="shared" si="120"/>
        <v>612448</v>
      </c>
      <c r="W313" s="424">
        <f t="shared" si="121"/>
        <v>263.27916819060556</v>
      </c>
      <c r="X313" s="424">
        <f t="shared" si="121"/>
        <v>0</v>
      </c>
      <c r="Y313" s="424" t="e">
        <f>T313/Q313*100</f>
        <v>#DIV/0!</v>
      </c>
      <c r="Z313" s="325"/>
      <c r="AE313" s="181"/>
    </row>
    <row r="314" spans="1:31" s="429" customFormat="1" ht="15" hidden="1">
      <c r="A314" s="379" t="s">
        <v>518</v>
      </c>
      <c r="B314" s="379"/>
      <c r="C314" s="379"/>
      <c r="D314" s="379"/>
      <c r="E314" s="379"/>
      <c r="F314" s="379"/>
      <c r="G314" s="379"/>
      <c r="H314" s="379"/>
      <c r="I314" s="379">
        <v>640</v>
      </c>
      <c r="J314" s="68">
        <v>421</v>
      </c>
      <c r="K314" s="68" t="s">
        <v>56</v>
      </c>
      <c r="L314" s="68"/>
      <c r="M314" s="205">
        <f aca="true" t="shared" si="122" ref="M314:V314">M315+M316</f>
        <v>0</v>
      </c>
      <c r="N314" s="205">
        <f t="shared" si="122"/>
        <v>0</v>
      </c>
      <c r="O314" s="205">
        <f t="shared" si="122"/>
        <v>612448</v>
      </c>
      <c r="P314" s="205">
        <f>P315+P316</f>
        <v>1612448</v>
      </c>
      <c r="Q314" s="205">
        <f t="shared" si="122"/>
        <v>0</v>
      </c>
      <c r="R314" s="205">
        <f>R315+R316</f>
        <v>0</v>
      </c>
      <c r="S314" s="205">
        <f>S315+S316</f>
        <v>0</v>
      </c>
      <c r="T314" s="210">
        <f>Q314/P314</f>
        <v>0</v>
      </c>
      <c r="U314" s="427">
        <f t="shared" si="122"/>
        <v>100000</v>
      </c>
      <c r="V314" s="205">
        <f t="shared" si="122"/>
        <v>612448</v>
      </c>
      <c r="W314" s="428">
        <f t="shared" si="121"/>
        <v>263.27916819060556</v>
      </c>
      <c r="X314" s="428">
        <f t="shared" si="121"/>
        <v>0</v>
      </c>
      <c r="Y314" s="428" t="e">
        <f>T314/Q314*100</f>
        <v>#DIV/0!</v>
      </c>
      <c r="Z314" s="325"/>
      <c r="AE314" s="430"/>
    </row>
    <row r="315" spans="1:31" s="429" customFormat="1" ht="15" hidden="1">
      <c r="A315" s="379" t="s">
        <v>518</v>
      </c>
      <c r="B315" s="379"/>
      <c r="C315" s="379"/>
      <c r="D315" s="379"/>
      <c r="E315" s="379">
        <v>4</v>
      </c>
      <c r="F315" s="379"/>
      <c r="G315" s="379">
        <v>6</v>
      </c>
      <c r="H315" s="379"/>
      <c r="I315" s="379">
        <v>640</v>
      </c>
      <c r="J315" s="22">
        <v>4214</v>
      </c>
      <c r="K315" s="22" t="s">
        <v>357</v>
      </c>
      <c r="L315" s="68"/>
      <c r="M315" s="205">
        <v>0</v>
      </c>
      <c r="N315" s="205">
        <v>0</v>
      </c>
      <c r="O315" s="205">
        <v>612448</v>
      </c>
      <c r="P315" s="205">
        <v>0</v>
      </c>
      <c r="Q315" s="205">
        <v>0</v>
      </c>
      <c r="R315" s="205">
        <v>0</v>
      </c>
      <c r="S315" s="205">
        <v>0</v>
      </c>
      <c r="T315" s="210" t="e">
        <f>Q315/P315</f>
        <v>#DIV/0!</v>
      </c>
      <c r="U315" s="427">
        <v>0</v>
      </c>
      <c r="V315" s="205">
        <v>0</v>
      </c>
      <c r="W315" s="428">
        <f t="shared" si="121"/>
        <v>0</v>
      </c>
      <c r="X315" s="428" t="e">
        <f t="shared" si="121"/>
        <v>#DIV/0!</v>
      </c>
      <c r="Y315" s="428" t="e">
        <f>T315/Q315*100</f>
        <v>#DIV/0!</v>
      </c>
      <c r="Z315" s="325"/>
      <c r="AE315" s="430"/>
    </row>
    <row r="316" spans="1:31" s="429" customFormat="1" ht="15.75" hidden="1" thickBot="1">
      <c r="A316" s="379" t="s">
        <v>518</v>
      </c>
      <c r="B316" s="379"/>
      <c r="C316" s="379"/>
      <c r="D316" s="379"/>
      <c r="E316" s="379">
        <v>4</v>
      </c>
      <c r="F316" s="379"/>
      <c r="G316" s="379">
        <v>6</v>
      </c>
      <c r="H316" s="379"/>
      <c r="I316" s="379"/>
      <c r="J316" s="22">
        <v>4214</v>
      </c>
      <c r="K316" s="22" t="s">
        <v>474</v>
      </c>
      <c r="L316" s="68"/>
      <c r="M316" s="205">
        <v>0</v>
      </c>
      <c r="N316" s="205">
        <v>0</v>
      </c>
      <c r="O316" s="205">
        <v>0</v>
      </c>
      <c r="P316" s="205">
        <v>1612448</v>
      </c>
      <c r="Q316" s="205">
        <v>0</v>
      </c>
      <c r="R316" s="205">
        <v>0</v>
      </c>
      <c r="S316" s="205">
        <v>0</v>
      </c>
      <c r="T316" s="210">
        <v>0</v>
      </c>
      <c r="U316" s="427">
        <v>100000</v>
      </c>
      <c r="V316" s="205">
        <v>612448</v>
      </c>
      <c r="W316" s="428" t="e">
        <f t="shared" si="121"/>
        <v>#DIV/0!</v>
      </c>
      <c r="X316" s="428">
        <f t="shared" si="121"/>
        <v>0</v>
      </c>
      <c r="Y316" s="428" t="e">
        <f>T316/Q316*100</f>
        <v>#DIV/0!</v>
      </c>
      <c r="Z316" s="325"/>
      <c r="AE316" s="430"/>
    </row>
    <row r="317" spans="1:31" s="122" customFormat="1" ht="15" hidden="1">
      <c r="A317" s="379"/>
      <c r="B317" s="379"/>
      <c r="C317" s="379"/>
      <c r="D317" s="379"/>
      <c r="E317" s="379"/>
      <c r="F317" s="379"/>
      <c r="G317" s="379"/>
      <c r="H317" s="379"/>
      <c r="I317" s="379"/>
      <c r="J317" s="284"/>
      <c r="K317" s="284" t="s">
        <v>307</v>
      </c>
      <c r="L317" s="284"/>
      <c r="M317" s="196">
        <f aca="true" t="shared" si="123" ref="M317:V317">M312</f>
        <v>0</v>
      </c>
      <c r="N317" s="196">
        <f t="shared" si="123"/>
        <v>0</v>
      </c>
      <c r="O317" s="196">
        <f t="shared" si="123"/>
        <v>612448</v>
      </c>
      <c r="P317" s="196">
        <f>P312</f>
        <v>1612448</v>
      </c>
      <c r="Q317" s="196">
        <f t="shared" si="123"/>
        <v>0</v>
      </c>
      <c r="R317" s="196">
        <f>R312</f>
        <v>0</v>
      </c>
      <c r="S317" s="196">
        <f>S312</f>
        <v>0</v>
      </c>
      <c r="T317" s="197">
        <f t="shared" si="123"/>
        <v>0</v>
      </c>
      <c r="U317" s="434">
        <f t="shared" si="123"/>
        <v>100000</v>
      </c>
      <c r="V317" s="432">
        <f t="shared" si="123"/>
        <v>612448</v>
      </c>
      <c r="W317" s="435"/>
      <c r="X317" s="435"/>
      <c r="Y317" s="435"/>
      <c r="Z317" s="325"/>
      <c r="AE317" s="181"/>
    </row>
    <row r="318" spans="1:31" s="209" customFormat="1" ht="15">
      <c r="A318" s="380"/>
      <c r="B318" s="315"/>
      <c r="C318" s="315"/>
      <c r="D318" s="315"/>
      <c r="E318" s="315"/>
      <c r="F318" s="315"/>
      <c r="G318" s="315"/>
      <c r="H318" s="315"/>
      <c r="I318" s="315"/>
      <c r="J318" s="26"/>
      <c r="K318" s="26"/>
      <c r="L318" s="290"/>
      <c r="M318" s="226"/>
      <c r="N318" s="226"/>
      <c r="O318" s="226"/>
      <c r="P318" s="226"/>
      <c r="Q318" s="226"/>
      <c r="R318" s="226"/>
      <c r="S318" s="226"/>
      <c r="T318" s="227"/>
      <c r="U318" s="228"/>
      <c r="V318" s="226"/>
      <c r="W318" s="229"/>
      <c r="X318" s="229"/>
      <c r="Y318" s="229"/>
      <c r="Z318" s="324"/>
      <c r="AE318" s="395"/>
    </row>
    <row r="319" spans="1:31" s="209" customFormat="1" ht="15">
      <c r="A319" s="378" t="s">
        <v>519</v>
      </c>
      <c r="B319" s="378"/>
      <c r="C319" s="378"/>
      <c r="D319" s="378"/>
      <c r="E319" s="378"/>
      <c r="F319" s="378"/>
      <c r="G319" s="378"/>
      <c r="H319" s="378"/>
      <c r="I319" s="378">
        <v>650</v>
      </c>
      <c r="J319" s="5" t="s">
        <v>132</v>
      </c>
      <c r="K319" s="5" t="s">
        <v>237</v>
      </c>
      <c r="L319" s="5"/>
      <c r="M319" s="230"/>
      <c r="N319" s="230"/>
      <c r="O319" s="230"/>
      <c r="P319" s="230"/>
      <c r="Q319" s="230"/>
      <c r="R319" s="230"/>
      <c r="S319" s="230"/>
      <c r="T319" s="231"/>
      <c r="U319" s="232"/>
      <c r="V319" s="230"/>
      <c r="W319" s="233"/>
      <c r="X319" s="233"/>
      <c r="Y319" s="233"/>
      <c r="Z319" s="324"/>
      <c r="AE319" s="395"/>
    </row>
    <row r="320" spans="1:25" ht="15">
      <c r="A320" s="380" t="s">
        <v>519</v>
      </c>
      <c r="B320" s="315"/>
      <c r="C320" s="315"/>
      <c r="D320" s="315"/>
      <c r="E320" s="315"/>
      <c r="F320" s="315"/>
      <c r="G320" s="315"/>
      <c r="H320" s="315"/>
      <c r="I320" s="315">
        <v>650</v>
      </c>
      <c r="J320" s="64">
        <v>3</v>
      </c>
      <c r="K320" s="64" t="s">
        <v>7</v>
      </c>
      <c r="L320" s="64"/>
      <c r="M320" s="123">
        <f aca="true" t="shared" si="124" ref="M320:V320">M321</f>
        <v>0</v>
      </c>
      <c r="N320" s="123">
        <f>N321</f>
        <v>24000</v>
      </c>
      <c r="O320" s="155">
        <f t="shared" si="124"/>
        <v>15000</v>
      </c>
      <c r="P320" s="123">
        <f t="shared" si="124"/>
        <v>100000</v>
      </c>
      <c r="Q320" s="123">
        <f t="shared" si="124"/>
        <v>100000</v>
      </c>
      <c r="R320" s="123">
        <f t="shared" si="124"/>
        <v>100500</v>
      </c>
      <c r="S320" s="123">
        <f t="shared" si="124"/>
        <v>67065</v>
      </c>
      <c r="T320" s="124">
        <f>S320/R320</f>
        <v>0.6673134328358209</v>
      </c>
      <c r="U320" s="125">
        <f t="shared" si="124"/>
        <v>45000</v>
      </c>
      <c r="V320" s="123">
        <f t="shared" si="124"/>
        <v>45000</v>
      </c>
      <c r="W320" s="126">
        <f aca="true" t="shared" si="125" ref="W320:W331">P320/O320*100</f>
        <v>666.6666666666667</v>
      </c>
      <c r="X320" s="126">
        <f aca="true" t="shared" si="126" ref="X320:X331">Q320/P320*100</f>
        <v>100</v>
      </c>
      <c r="Y320" s="126">
        <f aca="true" t="shared" si="127" ref="Y320:Y331">T320/Q320*100</f>
        <v>0.0006673134328358209</v>
      </c>
    </row>
    <row r="321" spans="1:25" ht="15">
      <c r="A321" s="380" t="s">
        <v>519</v>
      </c>
      <c r="B321" s="315"/>
      <c r="C321" s="315"/>
      <c r="D321" s="315"/>
      <c r="E321" s="315"/>
      <c r="F321" s="315"/>
      <c r="G321" s="315"/>
      <c r="H321" s="315"/>
      <c r="I321" s="315">
        <v>650</v>
      </c>
      <c r="J321" s="61">
        <v>32</v>
      </c>
      <c r="K321" s="283" t="s">
        <v>39</v>
      </c>
      <c r="L321" s="62"/>
      <c r="M321" s="413">
        <f>M322+M323+M324+M327+M328+M329+M330</f>
        <v>0</v>
      </c>
      <c r="N321" s="413">
        <f aca="true" t="shared" si="128" ref="N321:V321">N322+N323+N324</f>
        <v>24000</v>
      </c>
      <c r="O321" s="414">
        <f t="shared" si="128"/>
        <v>15000</v>
      </c>
      <c r="P321" s="413">
        <f>P322+P323+P324</f>
        <v>100000</v>
      </c>
      <c r="Q321" s="413">
        <f t="shared" si="128"/>
        <v>100000</v>
      </c>
      <c r="R321" s="413">
        <f>R322+R323+R324</f>
        <v>100500</v>
      </c>
      <c r="S321" s="413">
        <f>S322+S323+S324</f>
        <v>67065</v>
      </c>
      <c r="T321" s="415">
        <f>S321/R321</f>
        <v>0.6673134328358209</v>
      </c>
      <c r="U321" s="130">
        <f t="shared" si="128"/>
        <v>45000</v>
      </c>
      <c r="V321" s="128">
        <f t="shared" si="128"/>
        <v>45000</v>
      </c>
      <c r="W321" s="126">
        <f t="shared" si="125"/>
        <v>666.6666666666667</v>
      </c>
      <c r="X321" s="126">
        <f t="shared" si="126"/>
        <v>100</v>
      </c>
      <c r="Y321" s="126">
        <f t="shared" si="127"/>
        <v>0.0006673134328358209</v>
      </c>
    </row>
    <row r="322" spans="1:25" ht="15">
      <c r="A322" s="380" t="s">
        <v>519</v>
      </c>
      <c r="B322" s="315"/>
      <c r="C322" s="315">
        <v>2</v>
      </c>
      <c r="D322" s="315">
        <v>3</v>
      </c>
      <c r="E322" s="315">
        <v>4</v>
      </c>
      <c r="F322" s="315"/>
      <c r="G322" s="315"/>
      <c r="H322" s="315"/>
      <c r="I322" s="315">
        <v>650</v>
      </c>
      <c r="J322" s="16">
        <v>3237</v>
      </c>
      <c r="K322" s="16" t="s">
        <v>302</v>
      </c>
      <c r="L322" s="16"/>
      <c r="M322" s="128">
        <v>0</v>
      </c>
      <c r="N322" s="128">
        <v>14637</v>
      </c>
      <c r="O322" s="156">
        <v>0</v>
      </c>
      <c r="P322" s="128">
        <v>0</v>
      </c>
      <c r="Q322" s="128">
        <v>0</v>
      </c>
      <c r="R322" s="128">
        <v>0</v>
      </c>
      <c r="S322" s="128">
        <v>0</v>
      </c>
      <c r="T322" s="129" t="e">
        <f>S322/R322</f>
        <v>#DIV/0!</v>
      </c>
      <c r="U322" s="130">
        <v>15000</v>
      </c>
      <c r="V322" s="128">
        <v>15000</v>
      </c>
      <c r="W322" s="126" t="e">
        <f t="shared" si="125"/>
        <v>#DIV/0!</v>
      </c>
      <c r="X322" s="126" t="e">
        <f t="shared" si="126"/>
        <v>#DIV/0!</v>
      </c>
      <c r="Y322" s="126" t="e">
        <f t="shared" si="127"/>
        <v>#DIV/0!</v>
      </c>
    </row>
    <row r="323" spans="1:25" ht="15">
      <c r="A323" s="380" t="s">
        <v>519</v>
      </c>
      <c r="B323" s="315"/>
      <c r="C323" s="315">
        <v>2</v>
      </c>
      <c r="D323" s="315">
        <v>3</v>
      </c>
      <c r="E323" s="315">
        <v>4</v>
      </c>
      <c r="F323" s="315"/>
      <c r="G323" s="315"/>
      <c r="H323" s="315"/>
      <c r="I323" s="315">
        <v>650</v>
      </c>
      <c r="J323" s="16">
        <v>3237</v>
      </c>
      <c r="K323" s="16" t="s">
        <v>301</v>
      </c>
      <c r="L323" s="16"/>
      <c r="M323" s="128">
        <v>0</v>
      </c>
      <c r="N323" s="128">
        <v>0</v>
      </c>
      <c r="O323" s="156">
        <v>15000</v>
      </c>
      <c r="P323" s="128">
        <v>40000</v>
      </c>
      <c r="Q323" s="128">
        <v>25000</v>
      </c>
      <c r="R323" s="128">
        <v>25500</v>
      </c>
      <c r="S323" s="128">
        <v>5240</v>
      </c>
      <c r="T323" s="129">
        <f>S323/R323</f>
        <v>0.2054901960784314</v>
      </c>
      <c r="U323" s="130">
        <v>30000</v>
      </c>
      <c r="V323" s="128">
        <v>30000</v>
      </c>
      <c r="W323" s="126">
        <f t="shared" si="125"/>
        <v>266.66666666666663</v>
      </c>
      <c r="X323" s="126">
        <f t="shared" si="126"/>
        <v>62.5</v>
      </c>
      <c r="Y323" s="126">
        <f t="shared" si="127"/>
        <v>0.0008219607843137256</v>
      </c>
    </row>
    <row r="324" spans="1:25" ht="15.75" thickBot="1">
      <c r="A324" s="380" t="s">
        <v>519</v>
      </c>
      <c r="B324" s="315"/>
      <c r="C324" s="315">
        <v>2</v>
      </c>
      <c r="D324" s="315">
        <v>3</v>
      </c>
      <c r="E324" s="315">
        <v>4</v>
      </c>
      <c r="F324" s="315"/>
      <c r="G324" s="315"/>
      <c r="H324" s="315"/>
      <c r="I324" s="315">
        <v>650</v>
      </c>
      <c r="J324" s="16">
        <v>3237</v>
      </c>
      <c r="K324" s="16" t="s">
        <v>572</v>
      </c>
      <c r="L324" s="16"/>
      <c r="M324" s="128">
        <v>0</v>
      </c>
      <c r="N324" s="128">
        <v>9363</v>
      </c>
      <c r="O324" s="156">
        <v>0</v>
      </c>
      <c r="P324" s="128">
        <v>60000</v>
      </c>
      <c r="Q324" s="128">
        <v>75000</v>
      </c>
      <c r="R324" s="128">
        <v>75000</v>
      </c>
      <c r="S324" s="128">
        <v>61825</v>
      </c>
      <c r="T324" s="129">
        <f>S324/R324</f>
        <v>0.8243333333333334</v>
      </c>
      <c r="U324" s="130">
        <v>0</v>
      </c>
      <c r="V324" s="128">
        <v>0</v>
      </c>
      <c r="W324" s="126" t="e">
        <f t="shared" si="125"/>
        <v>#DIV/0!</v>
      </c>
      <c r="X324" s="126">
        <f t="shared" si="126"/>
        <v>125</v>
      </c>
      <c r="Y324" s="126">
        <f t="shared" si="127"/>
        <v>0.001099111111111111</v>
      </c>
    </row>
    <row r="325" spans="1:25" ht="15.75" hidden="1" thickBot="1">
      <c r="A325" s="380" t="s">
        <v>519</v>
      </c>
      <c r="B325" s="315"/>
      <c r="C325" s="315"/>
      <c r="D325" s="315"/>
      <c r="E325" s="315"/>
      <c r="F325" s="315"/>
      <c r="G325" s="315"/>
      <c r="H325" s="315"/>
      <c r="I325" s="315">
        <v>650</v>
      </c>
      <c r="J325" s="64">
        <v>4</v>
      </c>
      <c r="K325" s="64" t="s">
        <v>8</v>
      </c>
      <c r="L325" s="64"/>
      <c r="M325" s="216">
        <f aca="true" t="shared" si="129" ref="M325:V325">M326</f>
        <v>0</v>
      </c>
      <c r="N325" s="234">
        <f t="shared" si="129"/>
        <v>91567</v>
      </c>
      <c r="O325" s="235">
        <f t="shared" si="129"/>
        <v>0</v>
      </c>
      <c r="P325" s="216">
        <f t="shared" si="129"/>
        <v>0</v>
      </c>
      <c r="Q325" s="216">
        <f t="shared" si="129"/>
        <v>0</v>
      </c>
      <c r="R325" s="216">
        <f t="shared" si="129"/>
        <v>0</v>
      </c>
      <c r="S325" s="216">
        <f t="shared" si="129"/>
        <v>0</v>
      </c>
      <c r="T325" s="225">
        <f t="shared" si="129"/>
        <v>0</v>
      </c>
      <c r="U325" s="130">
        <f t="shared" si="129"/>
        <v>300000</v>
      </c>
      <c r="V325" s="128">
        <f t="shared" si="129"/>
        <v>300000</v>
      </c>
      <c r="W325" s="126" t="e">
        <f t="shared" si="125"/>
        <v>#DIV/0!</v>
      </c>
      <c r="X325" s="126" t="e">
        <f t="shared" si="126"/>
        <v>#DIV/0!</v>
      </c>
      <c r="Y325" s="126" t="e">
        <f t="shared" si="127"/>
        <v>#DIV/0!</v>
      </c>
    </row>
    <row r="326" spans="1:25" ht="15.75" hidden="1" thickBot="1">
      <c r="A326" s="380" t="s">
        <v>519</v>
      </c>
      <c r="B326" s="315"/>
      <c r="C326" s="315"/>
      <c r="D326" s="315"/>
      <c r="E326" s="315"/>
      <c r="F326" s="315"/>
      <c r="G326" s="315"/>
      <c r="H326" s="315"/>
      <c r="I326" s="315">
        <v>650</v>
      </c>
      <c r="J326" s="16">
        <v>42</v>
      </c>
      <c r="K326" s="16" t="s">
        <v>90</v>
      </c>
      <c r="L326" s="16"/>
      <c r="M326" s="216">
        <f>M327+M328+M329+M330</f>
        <v>0</v>
      </c>
      <c r="N326" s="216">
        <f>N327+N328+N329+N330+N331</f>
        <v>91567</v>
      </c>
      <c r="O326" s="224">
        <f>O327+O328+O329+O330+O331</f>
        <v>0</v>
      </c>
      <c r="P326" s="216">
        <f>P327+P328+P329+P330</f>
        <v>0</v>
      </c>
      <c r="Q326" s="216">
        <f>Q327+Q328+Q329+Q330</f>
        <v>0</v>
      </c>
      <c r="R326" s="216">
        <f>R327+R328+R329+R330</f>
        <v>0</v>
      </c>
      <c r="S326" s="216">
        <f>S327+S328+S329+S330</f>
        <v>0</v>
      </c>
      <c r="T326" s="225">
        <f>T327+T328+T329+T330</f>
        <v>0</v>
      </c>
      <c r="U326" s="130">
        <f>U327+U328+U329+U330+U331</f>
        <v>300000</v>
      </c>
      <c r="V326" s="128">
        <f>V327+V328+V329+V330+V331</f>
        <v>300000</v>
      </c>
      <c r="W326" s="126" t="e">
        <f t="shared" si="125"/>
        <v>#DIV/0!</v>
      </c>
      <c r="X326" s="126" t="e">
        <f t="shared" si="126"/>
        <v>#DIV/0!</v>
      </c>
      <c r="Y326" s="126" t="e">
        <f t="shared" si="127"/>
        <v>#DIV/0!</v>
      </c>
    </row>
    <row r="327" spans="1:25" ht="15.75" hidden="1" thickBot="1">
      <c r="A327" s="380" t="s">
        <v>519</v>
      </c>
      <c r="B327" s="315"/>
      <c r="C327" s="315"/>
      <c r="D327" s="315"/>
      <c r="E327" s="315">
        <v>4</v>
      </c>
      <c r="F327" s="315"/>
      <c r="G327" s="315">
        <v>6</v>
      </c>
      <c r="H327" s="315"/>
      <c r="I327" s="315">
        <v>650</v>
      </c>
      <c r="J327" s="49">
        <v>4264</v>
      </c>
      <c r="K327" s="16" t="s">
        <v>359</v>
      </c>
      <c r="L327" s="49"/>
      <c r="M327" s="216">
        <v>0</v>
      </c>
      <c r="N327" s="216">
        <v>0</v>
      </c>
      <c r="O327" s="224">
        <v>0</v>
      </c>
      <c r="P327" s="216">
        <v>0</v>
      </c>
      <c r="Q327" s="216">
        <v>0</v>
      </c>
      <c r="R327" s="216">
        <v>0</v>
      </c>
      <c r="S327" s="216">
        <v>0</v>
      </c>
      <c r="T327" s="225">
        <v>0</v>
      </c>
      <c r="U327" s="130">
        <v>0</v>
      </c>
      <c r="V327" s="128">
        <v>0</v>
      </c>
      <c r="W327" s="126" t="e">
        <f t="shared" si="125"/>
        <v>#DIV/0!</v>
      </c>
      <c r="X327" s="126" t="e">
        <f t="shared" si="126"/>
        <v>#DIV/0!</v>
      </c>
      <c r="Y327" s="126" t="e">
        <f t="shared" si="127"/>
        <v>#DIV/0!</v>
      </c>
    </row>
    <row r="328" spans="1:25" ht="15.75" hidden="1" thickBot="1">
      <c r="A328" s="380" t="s">
        <v>519</v>
      </c>
      <c r="B328" s="315"/>
      <c r="C328" s="315"/>
      <c r="D328" s="315"/>
      <c r="E328" s="315">
        <v>4</v>
      </c>
      <c r="F328" s="315"/>
      <c r="G328" s="315">
        <v>6</v>
      </c>
      <c r="H328" s="315"/>
      <c r="I328" s="315">
        <v>650</v>
      </c>
      <c r="J328" s="49">
        <v>4264</v>
      </c>
      <c r="K328" s="16" t="s">
        <v>360</v>
      </c>
      <c r="L328" s="49"/>
      <c r="M328" s="216">
        <v>0</v>
      </c>
      <c r="N328" s="216">
        <v>0</v>
      </c>
      <c r="O328" s="224">
        <v>0</v>
      </c>
      <c r="P328" s="216">
        <v>0</v>
      </c>
      <c r="Q328" s="216">
        <v>0</v>
      </c>
      <c r="R328" s="216">
        <v>0</v>
      </c>
      <c r="S328" s="216">
        <v>0</v>
      </c>
      <c r="T328" s="225">
        <v>0</v>
      </c>
      <c r="U328" s="130">
        <v>0</v>
      </c>
      <c r="V328" s="128">
        <v>0</v>
      </c>
      <c r="W328" s="126" t="e">
        <f t="shared" si="125"/>
        <v>#DIV/0!</v>
      </c>
      <c r="X328" s="126" t="e">
        <f t="shared" si="126"/>
        <v>#DIV/0!</v>
      </c>
      <c r="Y328" s="126" t="e">
        <f t="shared" si="127"/>
        <v>#DIV/0!</v>
      </c>
    </row>
    <row r="329" spans="1:25" ht="15.75" hidden="1" thickBot="1">
      <c r="A329" s="380" t="s">
        <v>519</v>
      </c>
      <c r="B329" s="315"/>
      <c r="C329" s="315"/>
      <c r="D329" s="315"/>
      <c r="E329" s="315">
        <v>4</v>
      </c>
      <c r="F329" s="315"/>
      <c r="G329" s="315">
        <v>6</v>
      </c>
      <c r="H329" s="315"/>
      <c r="I329" s="315">
        <v>650</v>
      </c>
      <c r="J329" s="49">
        <v>4264</v>
      </c>
      <c r="K329" s="16" t="s">
        <v>361</v>
      </c>
      <c r="L329" s="49"/>
      <c r="M329" s="216">
        <v>0</v>
      </c>
      <c r="N329" s="216">
        <v>48585</v>
      </c>
      <c r="O329" s="224">
        <v>0</v>
      </c>
      <c r="P329" s="216">
        <v>0</v>
      </c>
      <c r="Q329" s="216">
        <v>0</v>
      </c>
      <c r="R329" s="216">
        <v>0</v>
      </c>
      <c r="S329" s="216">
        <v>0</v>
      </c>
      <c r="T329" s="225">
        <v>0</v>
      </c>
      <c r="U329" s="130">
        <v>0</v>
      </c>
      <c r="V329" s="128">
        <v>0</v>
      </c>
      <c r="W329" s="126" t="e">
        <f t="shared" si="125"/>
        <v>#DIV/0!</v>
      </c>
      <c r="X329" s="126" t="e">
        <f t="shared" si="126"/>
        <v>#DIV/0!</v>
      </c>
      <c r="Y329" s="126" t="e">
        <f t="shared" si="127"/>
        <v>#DIV/0!</v>
      </c>
    </row>
    <row r="330" spans="1:25" ht="15.75" hidden="1" thickBot="1">
      <c r="A330" s="380" t="s">
        <v>519</v>
      </c>
      <c r="B330" s="315"/>
      <c r="C330" s="315"/>
      <c r="D330" s="315"/>
      <c r="E330" s="315">
        <v>4</v>
      </c>
      <c r="F330" s="315"/>
      <c r="G330" s="315">
        <v>6</v>
      </c>
      <c r="H330" s="315"/>
      <c r="I330" s="315">
        <v>650</v>
      </c>
      <c r="J330" s="49">
        <v>4264</v>
      </c>
      <c r="K330" s="16" t="s">
        <v>337</v>
      </c>
      <c r="L330" s="49"/>
      <c r="M330" s="216">
        <v>0</v>
      </c>
      <c r="N330" s="216">
        <v>0</v>
      </c>
      <c r="O330" s="224">
        <v>0</v>
      </c>
      <c r="P330" s="216">
        <v>0</v>
      </c>
      <c r="Q330" s="216">
        <v>0</v>
      </c>
      <c r="R330" s="216">
        <v>0</v>
      </c>
      <c r="S330" s="216">
        <v>0</v>
      </c>
      <c r="T330" s="225">
        <v>0</v>
      </c>
      <c r="U330" s="130">
        <v>100000</v>
      </c>
      <c r="V330" s="128">
        <v>100000</v>
      </c>
      <c r="W330" s="126" t="e">
        <f t="shared" si="125"/>
        <v>#DIV/0!</v>
      </c>
      <c r="X330" s="126" t="e">
        <f t="shared" si="126"/>
        <v>#DIV/0!</v>
      </c>
      <c r="Y330" s="126" t="e">
        <f t="shared" si="127"/>
        <v>#DIV/0!</v>
      </c>
    </row>
    <row r="331" spans="1:25" ht="15.75" hidden="1" thickBot="1">
      <c r="A331" s="380" t="s">
        <v>519</v>
      </c>
      <c r="B331" s="315"/>
      <c r="C331" s="315"/>
      <c r="D331" s="315"/>
      <c r="E331" s="315">
        <v>4</v>
      </c>
      <c r="F331" s="315"/>
      <c r="G331" s="315">
        <v>6</v>
      </c>
      <c r="H331" s="315"/>
      <c r="I331" s="315">
        <v>650</v>
      </c>
      <c r="J331" s="49">
        <v>4264</v>
      </c>
      <c r="K331" s="16" t="s">
        <v>353</v>
      </c>
      <c r="L331" s="49"/>
      <c r="M331" s="216">
        <v>0</v>
      </c>
      <c r="N331" s="216">
        <v>42982</v>
      </c>
      <c r="O331" s="224">
        <v>0</v>
      </c>
      <c r="P331" s="216">
        <v>0</v>
      </c>
      <c r="Q331" s="216">
        <v>0</v>
      </c>
      <c r="R331" s="216">
        <v>0</v>
      </c>
      <c r="S331" s="216">
        <v>0</v>
      </c>
      <c r="T331" s="225">
        <v>0</v>
      </c>
      <c r="U331" s="130">
        <v>200000</v>
      </c>
      <c r="V331" s="128">
        <v>200000</v>
      </c>
      <c r="W331" s="126" t="e">
        <f t="shared" si="125"/>
        <v>#DIV/0!</v>
      </c>
      <c r="X331" s="126" t="e">
        <f t="shared" si="126"/>
        <v>#DIV/0!</v>
      </c>
      <c r="Y331" s="126" t="e">
        <f t="shared" si="127"/>
        <v>#DIV/0!</v>
      </c>
    </row>
    <row r="332" spans="1:25" ht="15">
      <c r="A332" s="379"/>
      <c r="B332" s="379"/>
      <c r="C332" s="379"/>
      <c r="D332" s="379"/>
      <c r="E332" s="379"/>
      <c r="F332" s="379"/>
      <c r="G332" s="379"/>
      <c r="H332" s="379"/>
      <c r="I332" s="379"/>
      <c r="J332" s="284"/>
      <c r="K332" s="284" t="s">
        <v>307</v>
      </c>
      <c r="L332" s="284"/>
      <c r="M332" s="196">
        <f aca="true" t="shared" si="130" ref="M332:V332">M320+M325</f>
        <v>0</v>
      </c>
      <c r="N332" s="196">
        <f t="shared" si="130"/>
        <v>115567</v>
      </c>
      <c r="O332" s="196">
        <f>O320</f>
        <v>15000</v>
      </c>
      <c r="P332" s="196">
        <f>P320+P325</f>
        <v>100000</v>
      </c>
      <c r="Q332" s="196">
        <f t="shared" si="130"/>
        <v>100000</v>
      </c>
      <c r="R332" s="196">
        <f>R320+R325</f>
        <v>100500</v>
      </c>
      <c r="S332" s="196">
        <f>S320+S325</f>
        <v>67065</v>
      </c>
      <c r="T332" s="197">
        <f>S332/R332</f>
        <v>0.6673134328358209</v>
      </c>
      <c r="U332" s="198">
        <f t="shared" si="130"/>
        <v>345000</v>
      </c>
      <c r="V332" s="196">
        <f t="shared" si="130"/>
        <v>345000</v>
      </c>
      <c r="W332" s="199"/>
      <c r="X332" s="199"/>
      <c r="Y332" s="199"/>
    </row>
    <row r="333" spans="1:25" ht="15">
      <c r="A333" s="379"/>
      <c r="B333" s="379"/>
      <c r="C333" s="379"/>
      <c r="D333" s="379"/>
      <c r="E333" s="379"/>
      <c r="F333" s="379"/>
      <c r="G333" s="379"/>
      <c r="H333" s="379"/>
      <c r="I333" s="379"/>
      <c r="J333" s="26"/>
      <c r="K333" s="26"/>
      <c r="L333" s="26"/>
      <c r="M333" s="212"/>
      <c r="N333" s="212"/>
      <c r="O333" s="212"/>
      <c r="P333" s="212"/>
      <c r="Q333" s="212"/>
      <c r="R333" s="212"/>
      <c r="S333" s="212"/>
      <c r="T333" s="213"/>
      <c r="U333" s="214"/>
      <c r="V333" s="212"/>
      <c r="W333" s="215"/>
      <c r="X333" s="215"/>
      <c r="Y333" s="215"/>
    </row>
    <row r="334" spans="1:31" s="190" customFormat="1" ht="15">
      <c r="A334" s="377" t="s">
        <v>520</v>
      </c>
      <c r="B334" s="377"/>
      <c r="C334" s="377"/>
      <c r="D334" s="377"/>
      <c r="E334" s="377"/>
      <c r="F334" s="377"/>
      <c r="G334" s="377"/>
      <c r="H334" s="377"/>
      <c r="I334" s="377"/>
      <c r="J334" s="276" t="s">
        <v>156</v>
      </c>
      <c r="K334" s="276" t="s">
        <v>155</v>
      </c>
      <c r="L334" s="276"/>
      <c r="M334" s="116"/>
      <c r="N334" s="116"/>
      <c r="O334" s="116"/>
      <c r="P334" s="116"/>
      <c r="Q334" s="116"/>
      <c r="R334" s="116"/>
      <c r="S334" s="116"/>
      <c r="T334" s="236"/>
      <c r="U334" s="237"/>
      <c r="V334" s="116"/>
      <c r="W334" s="238"/>
      <c r="X334" s="238"/>
      <c r="Y334" s="238"/>
      <c r="Z334" s="324"/>
      <c r="AE334" s="394"/>
    </row>
    <row r="335" spans="1:31" s="190" customFormat="1" ht="15">
      <c r="A335" s="378" t="s">
        <v>521</v>
      </c>
      <c r="B335" s="378"/>
      <c r="C335" s="378"/>
      <c r="D335" s="378"/>
      <c r="E335" s="378"/>
      <c r="F335" s="378"/>
      <c r="G335" s="378"/>
      <c r="H335" s="378"/>
      <c r="I335" s="378">
        <v>510</v>
      </c>
      <c r="J335" s="5" t="s">
        <v>124</v>
      </c>
      <c r="K335" s="5" t="s">
        <v>157</v>
      </c>
      <c r="L335" s="5"/>
      <c r="M335" s="239"/>
      <c r="N335" s="239"/>
      <c r="O335" s="239"/>
      <c r="P335" s="239"/>
      <c r="Q335" s="239"/>
      <c r="R335" s="239"/>
      <c r="S335" s="239"/>
      <c r="T335" s="240"/>
      <c r="U335" s="241"/>
      <c r="V335" s="239"/>
      <c r="W335" s="242"/>
      <c r="X335" s="242"/>
      <c r="Y335" s="242"/>
      <c r="Z335" s="324"/>
      <c r="AE335" s="394"/>
    </row>
    <row r="336" spans="1:25" ht="15">
      <c r="A336" s="380" t="s">
        <v>522</v>
      </c>
      <c r="B336" s="315"/>
      <c r="C336" s="315"/>
      <c r="D336" s="315"/>
      <c r="E336" s="315"/>
      <c r="F336" s="315"/>
      <c r="G336" s="315"/>
      <c r="H336" s="315"/>
      <c r="I336" s="315">
        <v>510</v>
      </c>
      <c r="J336" s="64">
        <v>3</v>
      </c>
      <c r="K336" s="64" t="s">
        <v>7</v>
      </c>
      <c r="L336" s="64"/>
      <c r="M336" s="123">
        <f aca="true" t="shared" si="131" ref="M336:V336">M337</f>
        <v>20130</v>
      </c>
      <c r="N336" s="123">
        <f t="shared" si="131"/>
        <v>18350</v>
      </c>
      <c r="O336" s="155">
        <f t="shared" si="131"/>
        <v>80000</v>
      </c>
      <c r="P336" s="123">
        <f t="shared" si="131"/>
        <v>80000</v>
      </c>
      <c r="Q336" s="123">
        <f t="shared" si="131"/>
        <v>101696</v>
      </c>
      <c r="R336" s="123">
        <f t="shared" si="131"/>
        <v>91424</v>
      </c>
      <c r="S336" s="123">
        <f t="shared" si="131"/>
        <v>91423</v>
      </c>
      <c r="T336" s="124">
        <f>S336/R336</f>
        <v>0.9999890619530977</v>
      </c>
      <c r="U336" s="125">
        <f t="shared" si="131"/>
        <v>25000</v>
      </c>
      <c r="V336" s="123">
        <f t="shared" si="131"/>
        <v>25000</v>
      </c>
      <c r="W336" s="126">
        <f aca="true" t="shared" si="132" ref="W336:W346">P336/O336*100</f>
        <v>100</v>
      </c>
      <c r="X336" s="126">
        <f>Q336/P336*100</f>
        <v>127.12</v>
      </c>
      <c r="Y336" s="126">
        <f>T336/Q336*100</f>
        <v>0.0009833120889249309</v>
      </c>
    </row>
    <row r="337" spans="1:25" ht="15">
      <c r="A337" s="380" t="s">
        <v>521</v>
      </c>
      <c r="B337" s="315"/>
      <c r="C337" s="315"/>
      <c r="D337" s="315"/>
      <c r="E337" s="315"/>
      <c r="F337" s="315"/>
      <c r="G337" s="315"/>
      <c r="H337" s="315"/>
      <c r="I337" s="315">
        <v>510</v>
      </c>
      <c r="J337" s="61">
        <v>32</v>
      </c>
      <c r="K337" s="283" t="s">
        <v>39</v>
      </c>
      <c r="L337" s="62"/>
      <c r="M337" s="413">
        <f>M338+M342</f>
        <v>20130</v>
      </c>
      <c r="N337" s="413">
        <f>N338+N342</f>
        <v>18350</v>
      </c>
      <c r="O337" s="414">
        <f>O338+O342+O339</f>
        <v>80000</v>
      </c>
      <c r="P337" s="413">
        <f>P338+P342+P339</f>
        <v>80000</v>
      </c>
      <c r="Q337" s="413">
        <f>Q338+Q342+Q339+Q341+Q340</f>
        <v>101696</v>
      </c>
      <c r="R337" s="413">
        <f>R338+R342+R339+R341+R340</f>
        <v>91424</v>
      </c>
      <c r="S337" s="413">
        <f>S338+S342+S339+S341+S340</f>
        <v>91423</v>
      </c>
      <c r="T337" s="415">
        <f>S337/R337</f>
        <v>0.9999890619530977</v>
      </c>
      <c r="U337" s="130">
        <f>U338+U342</f>
        <v>25000</v>
      </c>
      <c r="V337" s="128">
        <f>V338+V342</f>
        <v>25000</v>
      </c>
      <c r="W337" s="126">
        <f t="shared" si="132"/>
        <v>100</v>
      </c>
      <c r="X337" s="126">
        <f>Q337/P337*100</f>
        <v>127.12</v>
      </c>
      <c r="Y337" s="126">
        <f>T337/Q337*100</f>
        <v>0.0009833120889249309</v>
      </c>
    </row>
    <row r="338" spans="1:26" ht="15">
      <c r="A338" s="380" t="s">
        <v>521</v>
      </c>
      <c r="B338" s="315"/>
      <c r="C338" s="315">
        <v>2</v>
      </c>
      <c r="D338" s="315">
        <v>3</v>
      </c>
      <c r="E338" s="315">
        <v>4</v>
      </c>
      <c r="F338" s="315"/>
      <c r="G338" s="315"/>
      <c r="H338" s="315"/>
      <c r="I338" s="315">
        <v>510</v>
      </c>
      <c r="J338" s="16">
        <v>3232</v>
      </c>
      <c r="K338" s="16" t="s">
        <v>358</v>
      </c>
      <c r="L338" s="16"/>
      <c r="M338" s="128">
        <v>20130</v>
      </c>
      <c r="N338" s="128">
        <v>18350</v>
      </c>
      <c r="O338" s="156">
        <v>40000</v>
      </c>
      <c r="P338" s="128">
        <v>60000</v>
      </c>
      <c r="Q338" s="128">
        <v>60000</v>
      </c>
      <c r="R338" s="128">
        <v>69900</v>
      </c>
      <c r="S338" s="128">
        <v>69899</v>
      </c>
      <c r="T338" s="129">
        <f>S338/R338</f>
        <v>0.9999856938483548</v>
      </c>
      <c r="U338" s="130">
        <v>25000</v>
      </c>
      <c r="V338" s="128">
        <v>25000</v>
      </c>
      <c r="W338" s="126">
        <f t="shared" si="132"/>
        <v>150</v>
      </c>
      <c r="X338" s="126">
        <f>Q338/P338*100</f>
        <v>100</v>
      </c>
      <c r="Y338" s="126">
        <f>T338/Q338*100</f>
        <v>0.0016666428230805914</v>
      </c>
      <c r="Z338" s="324">
        <v>30750</v>
      </c>
    </row>
    <row r="339" spans="1:25" ht="15">
      <c r="A339" s="380" t="s">
        <v>521</v>
      </c>
      <c r="B339" s="315"/>
      <c r="C339" s="315"/>
      <c r="D339" s="315">
        <v>3</v>
      </c>
      <c r="E339" s="315">
        <v>4</v>
      </c>
      <c r="F339" s="315"/>
      <c r="G339" s="315"/>
      <c r="H339" s="315"/>
      <c r="I339" s="315">
        <v>510</v>
      </c>
      <c r="J339" s="16">
        <v>3232</v>
      </c>
      <c r="K339" s="16" t="s">
        <v>375</v>
      </c>
      <c r="L339" s="16"/>
      <c r="M339" s="128"/>
      <c r="N339" s="128">
        <v>0</v>
      </c>
      <c r="O339" s="156">
        <v>40000</v>
      </c>
      <c r="P339" s="128">
        <v>20000</v>
      </c>
      <c r="Q339" s="128">
        <v>20000</v>
      </c>
      <c r="R339" s="128">
        <v>0</v>
      </c>
      <c r="S339" s="128">
        <v>0</v>
      </c>
      <c r="T339" s="129" t="e">
        <f aca="true" t="shared" si="133" ref="T339:T346">S339/R339</f>
        <v>#DIV/0!</v>
      </c>
      <c r="U339" s="130">
        <v>0</v>
      </c>
      <c r="V339" s="128">
        <v>0</v>
      </c>
      <c r="W339" s="126"/>
      <c r="X339" s="126"/>
      <c r="Y339" s="126"/>
    </row>
    <row r="340" spans="1:25" ht="15">
      <c r="A340" s="380" t="s">
        <v>521</v>
      </c>
      <c r="B340" s="315"/>
      <c r="C340" s="315">
        <v>2</v>
      </c>
      <c r="D340" s="315"/>
      <c r="E340" s="315"/>
      <c r="F340" s="315"/>
      <c r="G340" s="315"/>
      <c r="H340" s="315"/>
      <c r="I340" s="315">
        <v>510</v>
      </c>
      <c r="J340" s="16">
        <v>3232</v>
      </c>
      <c r="K340" s="16" t="s">
        <v>565</v>
      </c>
      <c r="L340" s="16"/>
      <c r="M340" s="128"/>
      <c r="N340" s="128"/>
      <c r="O340" s="156">
        <v>0</v>
      </c>
      <c r="P340" s="128">
        <v>0</v>
      </c>
      <c r="Q340" s="128">
        <v>6530</v>
      </c>
      <c r="R340" s="128">
        <v>6530</v>
      </c>
      <c r="S340" s="128">
        <v>6530</v>
      </c>
      <c r="T340" s="129">
        <f t="shared" si="133"/>
        <v>1</v>
      </c>
      <c r="U340" s="130"/>
      <c r="V340" s="128"/>
      <c r="W340" s="126"/>
      <c r="X340" s="126"/>
      <c r="Y340" s="126"/>
    </row>
    <row r="341" spans="1:25" ht="15">
      <c r="A341" s="380" t="s">
        <v>521</v>
      </c>
      <c r="B341" s="315"/>
      <c r="C341" s="315">
        <v>2</v>
      </c>
      <c r="D341" s="315"/>
      <c r="E341" s="315"/>
      <c r="F341" s="315"/>
      <c r="G341" s="315"/>
      <c r="H341" s="315"/>
      <c r="I341" s="315">
        <v>510</v>
      </c>
      <c r="J341" s="16">
        <v>3232</v>
      </c>
      <c r="K341" s="24" t="s">
        <v>591</v>
      </c>
      <c r="L341" s="23"/>
      <c r="M341" s="128"/>
      <c r="N341" s="128"/>
      <c r="O341" s="156">
        <v>0</v>
      </c>
      <c r="P341" s="128">
        <v>0</v>
      </c>
      <c r="Q341" s="128">
        <v>10000</v>
      </c>
      <c r="R341" s="128">
        <v>9828</v>
      </c>
      <c r="S341" s="128">
        <v>9828</v>
      </c>
      <c r="T341" s="129">
        <f t="shared" si="133"/>
        <v>1</v>
      </c>
      <c r="U341" s="130"/>
      <c r="V341" s="128"/>
      <c r="W341" s="126"/>
      <c r="X341" s="126"/>
      <c r="Y341" s="126"/>
    </row>
    <row r="342" spans="1:25" ht="15">
      <c r="A342" s="380" t="s">
        <v>522</v>
      </c>
      <c r="B342" s="315"/>
      <c r="C342" s="315">
        <v>2</v>
      </c>
      <c r="D342" s="315">
        <v>3</v>
      </c>
      <c r="E342" s="315">
        <v>4</v>
      </c>
      <c r="F342" s="315"/>
      <c r="G342" s="315"/>
      <c r="H342" s="315"/>
      <c r="I342" s="315">
        <v>510</v>
      </c>
      <c r="J342" s="16">
        <v>3237</v>
      </c>
      <c r="K342" s="16" t="s">
        <v>292</v>
      </c>
      <c r="L342" s="16"/>
      <c r="M342" s="128">
        <v>0</v>
      </c>
      <c r="N342" s="128">
        <v>0</v>
      </c>
      <c r="O342" s="156">
        <v>0</v>
      </c>
      <c r="P342" s="128">
        <v>0</v>
      </c>
      <c r="Q342" s="128">
        <v>5166</v>
      </c>
      <c r="R342" s="128">
        <v>5166</v>
      </c>
      <c r="S342" s="128">
        <v>5166</v>
      </c>
      <c r="T342" s="129">
        <f t="shared" si="133"/>
        <v>1</v>
      </c>
      <c r="U342" s="130">
        <v>0</v>
      </c>
      <c r="V342" s="128">
        <v>0</v>
      </c>
      <c r="W342" s="126" t="e">
        <f t="shared" si="132"/>
        <v>#DIV/0!</v>
      </c>
      <c r="X342" s="126" t="e">
        <f>Q342/P342*100</f>
        <v>#DIV/0!</v>
      </c>
      <c r="Y342" s="126">
        <f>T342/Q342*100</f>
        <v>0.01935733643050716</v>
      </c>
    </row>
    <row r="343" spans="1:25" ht="15">
      <c r="A343" s="380" t="s">
        <v>522</v>
      </c>
      <c r="B343" s="315"/>
      <c r="C343" s="315"/>
      <c r="D343" s="315"/>
      <c r="E343" s="315"/>
      <c r="F343" s="315"/>
      <c r="G343" s="315"/>
      <c r="H343" s="315"/>
      <c r="I343" s="315">
        <v>510</v>
      </c>
      <c r="J343" s="64">
        <v>4</v>
      </c>
      <c r="K343" s="64" t="s">
        <v>8</v>
      </c>
      <c r="L343" s="64"/>
      <c r="M343" s="123">
        <f aca="true" t="shared" si="134" ref="M343:V343">M344</f>
        <v>0</v>
      </c>
      <c r="N343" s="123">
        <f t="shared" si="134"/>
        <v>0</v>
      </c>
      <c r="O343" s="155">
        <f t="shared" si="134"/>
        <v>2439000</v>
      </c>
      <c r="P343" s="123">
        <f t="shared" si="134"/>
        <v>86000</v>
      </c>
      <c r="Q343" s="123">
        <f t="shared" si="134"/>
        <v>43000</v>
      </c>
      <c r="R343" s="123">
        <f t="shared" si="134"/>
        <v>0</v>
      </c>
      <c r="S343" s="123">
        <f t="shared" si="134"/>
        <v>0</v>
      </c>
      <c r="T343" s="129" t="e">
        <f t="shared" si="133"/>
        <v>#DIV/0!</v>
      </c>
      <c r="U343" s="130">
        <f t="shared" si="134"/>
        <v>0</v>
      </c>
      <c r="V343" s="128">
        <f t="shared" si="134"/>
        <v>0</v>
      </c>
      <c r="W343" s="126">
        <f t="shared" si="132"/>
        <v>3.5260352603526037</v>
      </c>
      <c r="X343" s="126">
        <f>Q343/P343*100</f>
        <v>50</v>
      </c>
      <c r="Y343" s="126" t="e">
        <f>T343/Q343*100</f>
        <v>#DIV/0!</v>
      </c>
    </row>
    <row r="344" spans="1:25" ht="15">
      <c r="A344" s="380" t="s">
        <v>522</v>
      </c>
      <c r="B344" s="315"/>
      <c r="C344" s="315"/>
      <c r="D344" s="315"/>
      <c r="E344" s="315"/>
      <c r="F344" s="315"/>
      <c r="G344" s="315"/>
      <c r="H344" s="315"/>
      <c r="I344" s="315">
        <v>510</v>
      </c>
      <c r="J344" s="61">
        <v>42</v>
      </c>
      <c r="K344" s="61" t="s">
        <v>90</v>
      </c>
      <c r="L344" s="61"/>
      <c r="M344" s="413">
        <f aca="true" t="shared" si="135" ref="M344:V344">M345+M346</f>
        <v>0</v>
      </c>
      <c r="N344" s="413">
        <f t="shared" si="135"/>
        <v>0</v>
      </c>
      <c r="O344" s="414">
        <f t="shared" si="135"/>
        <v>2439000</v>
      </c>
      <c r="P344" s="413">
        <f>P345+P346</f>
        <v>86000</v>
      </c>
      <c r="Q344" s="413">
        <f t="shared" si="135"/>
        <v>43000</v>
      </c>
      <c r="R344" s="413">
        <f>R345+R346</f>
        <v>0</v>
      </c>
      <c r="S344" s="413">
        <f>S345+S346</f>
        <v>0</v>
      </c>
      <c r="T344" s="129" t="e">
        <f t="shared" si="133"/>
        <v>#DIV/0!</v>
      </c>
      <c r="U344" s="130">
        <f t="shared" si="135"/>
        <v>0</v>
      </c>
      <c r="V344" s="128">
        <f t="shared" si="135"/>
        <v>0</v>
      </c>
      <c r="W344" s="126">
        <f t="shared" si="132"/>
        <v>3.5260352603526037</v>
      </c>
      <c r="X344" s="126">
        <f>Q344/P344*100</f>
        <v>50</v>
      </c>
      <c r="Y344" s="126" t="e">
        <f>T344/Q344*100</f>
        <v>#DIV/0!</v>
      </c>
    </row>
    <row r="345" spans="1:27" ht="15">
      <c r="A345" s="380" t="s">
        <v>522</v>
      </c>
      <c r="B345" s="315"/>
      <c r="C345" s="315"/>
      <c r="D345" s="315"/>
      <c r="E345" s="315">
        <v>4</v>
      </c>
      <c r="F345" s="315"/>
      <c r="G345" s="315">
        <v>6</v>
      </c>
      <c r="H345" s="315"/>
      <c r="I345" s="315">
        <v>510</v>
      </c>
      <c r="J345" s="38">
        <v>4264</v>
      </c>
      <c r="K345" s="26" t="s">
        <v>303</v>
      </c>
      <c r="L345" s="38"/>
      <c r="M345" s="131">
        <v>0</v>
      </c>
      <c r="N345" s="131">
        <v>0</v>
      </c>
      <c r="O345" s="160">
        <v>39000</v>
      </c>
      <c r="P345" s="131">
        <v>86000</v>
      </c>
      <c r="Q345" s="131">
        <v>43000</v>
      </c>
      <c r="R345" s="131">
        <v>0</v>
      </c>
      <c r="S345" s="131">
        <v>0</v>
      </c>
      <c r="T345" s="129" t="e">
        <f t="shared" si="133"/>
        <v>#DIV/0!</v>
      </c>
      <c r="U345" s="130">
        <v>0</v>
      </c>
      <c r="V345" s="128">
        <v>0</v>
      </c>
      <c r="W345" s="126">
        <f t="shared" si="132"/>
        <v>220.51282051282053</v>
      </c>
      <c r="X345" s="126">
        <f>Q345/P345*100</f>
        <v>50</v>
      </c>
      <c r="Y345" s="126" t="e">
        <f>T345/Q345*100</f>
        <v>#DIV/0!</v>
      </c>
      <c r="AA345" s="327" t="s">
        <v>418</v>
      </c>
    </row>
    <row r="346" spans="1:27" ht="15.75" thickBot="1">
      <c r="A346" s="380" t="s">
        <v>522</v>
      </c>
      <c r="B346" s="315"/>
      <c r="C346" s="315"/>
      <c r="D346" s="315"/>
      <c r="E346" s="315">
        <v>4</v>
      </c>
      <c r="F346" s="315"/>
      <c r="G346" s="315">
        <v>6</v>
      </c>
      <c r="H346" s="315"/>
      <c r="I346" s="315">
        <v>510</v>
      </c>
      <c r="J346" s="16">
        <v>4214</v>
      </c>
      <c r="K346" s="16" t="s">
        <v>304</v>
      </c>
      <c r="L346" s="16"/>
      <c r="M346" s="128">
        <v>0</v>
      </c>
      <c r="N346" s="128">
        <v>0</v>
      </c>
      <c r="O346" s="156">
        <v>2400000</v>
      </c>
      <c r="P346" s="128">
        <v>0</v>
      </c>
      <c r="Q346" s="128">
        <v>0</v>
      </c>
      <c r="R346" s="128">
        <v>0</v>
      </c>
      <c r="S346" s="128">
        <v>0</v>
      </c>
      <c r="T346" s="129" t="e">
        <f t="shared" si="133"/>
        <v>#DIV/0!</v>
      </c>
      <c r="U346" s="130">
        <v>0</v>
      </c>
      <c r="V346" s="128">
        <v>0</v>
      </c>
      <c r="W346" s="126">
        <f t="shared" si="132"/>
        <v>0</v>
      </c>
      <c r="X346" s="126" t="e">
        <f>Q346/P346*100</f>
        <v>#DIV/0!</v>
      </c>
      <c r="Y346" s="126" t="e">
        <f>T346/Q346*100</f>
        <v>#DIV/0!</v>
      </c>
      <c r="AA346" s="327" t="s">
        <v>419</v>
      </c>
    </row>
    <row r="347" spans="1:27" ht="15.75" thickBot="1">
      <c r="A347" s="379"/>
      <c r="B347" s="379"/>
      <c r="C347" s="379"/>
      <c r="D347" s="379"/>
      <c r="E347" s="379"/>
      <c r="F347" s="379"/>
      <c r="G347" s="379"/>
      <c r="H347" s="379"/>
      <c r="I347" s="379"/>
      <c r="J347" s="284"/>
      <c r="K347" s="284" t="s">
        <v>307</v>
      </c>
      <c r="L347" s="284"/>
      <c r="M347" s="196">
        <f aca="true" t="shared" si="136" ref="M347:V347">M336+M343</f>
        <v>20130</v>
      </c>
      <c r="N347" s="196">
        <f t="shared" si="136"/>
        <v>18350</v>
      </c>
      <c r="O347" s="196">
        <f t="shared" si="136"/>
        <v>2519000</v>
      </c>
      <c r="P347" s="196">
        <f>P336+P343</f>
        <v>166000</v>
      </c>
      <c r="Q347" s="196">
        <f>Q336+Q343</f>
        <v>144696</v>
      </c>
      <c r="R347" s="196">
        <f>R336+R343</f>
        <v>91424</v>
      </c>
      <c r="S347" s="196">
        <f>S336+S343</f>
        <v>91423</v>
      </c>
      <c r="T347" s="197">
        <f>S347/R347</f>
        <v>0.9999890619530977</v>
      </c>
      <c r="U347" s="198">
        <f t="shared" si="136"/>
        <v>25000</v>
      </c>
      <c r="V347" s="196">
        <f t="shared" si="136"/>
        <v>25000</v>
      </c>
      <c r="W347" s="199"/>
      <c r="X347" s="199"/>
      <c r="Y347" s="199"/>
      <c r="Z347" s="324">
        <v>30750</v>
      </c>
      <c r="AA347" s="103" t="s">
        <v>436</v>
      </c>
    </row>
    <row r="348" spans="1:25" ht="15.75" thickBot="1">
      <c r="A348" s="379"/>
      <c r="B348" s="379"/>
      <c r="C348" s="379"/>
      <c r="D348" s="379"/>
      <c r="E348" s="379"/>
      <c r="F348" s="379"/>
      <c r="G348" s="379"/>
      <c r="H348" s="379"/>
      <c r="I348" s="379"/>
      <c r="J348" s="281"/>
      <c r="K348" s="281" t="s">
        <v>313</v>
      </c>
      <c r="L348" s="281"/>
      <c r="M348" s="164">
        <f>M207+M213+M241+M250+M256+M267+M289+M300+M309+M317+M332+M347</f>
        <v>1538575</v>
      </c>
      <c r="N348" s="164">
        <f>N207+N213+N241+N250+N256+N267+N289+N300+N309+N317+N332+N347</f>
        <v>2341329</v>
      </c>
      <c r="O348" s="164">
        <f>O207+O213+O241+O250+O256+O267+O289+O300+O309+O317+O332+O347</f>
        <v>4880448</v>
      </c>
      <c r="P348" s="164">
        <f>P207+P213+P241+P250+P256+P267+P289+P300+P309+P317+P332+P347+P234</f>
        <v>4248668</v>
      </c>
      <c r="Q348" s="164">
        <f>Q207+Q213+Q241+Q250+Q256+Q267+Q289+Q300+Q309+Q317+Q332+Q347+Q234</f>
        <v>2806945</v>
      </c>
      <c r="R348" s="164">
        <f>R207+R213+R241+R250+R256+R267+R289+R300+R309+R317+R332+R347+R234</f>
        <v>2460155</v>
      </c>
      <c r="S348" s="164">
        <f>S207+S213+S241+S250+S256+S267+S289+S300+S309+S317+S332+S347+S234</f>
        <v>2307281</v>
      </c>
      <c r="T348" s="165">
        <f>S348/R348</f>
        <v>0.937860012885367</v>
      </c>
      <c r="U348" s="166">
        <f>U207+U213+U241+U250+U256+U267+U289+U300+U309+U317+U332+U347</f>
        <v>4701000</v>
      </c>
      <c r="V348" s="164">
        <f>V207+V213+V241+V250+V256+V267+V289+V300+V309+V317+V332+V347</f>
        <v>4783448</v>
      </c>
      <c r="W348" s="167"/>
      <c r="X348" s="167"/>
      <c r="Y348" s="167"/>
    </row>
    <row r="349" spans="1:25" ht="15.75" thickTop="1">
      <c r="A349" s="379"/>
      <c r="B349" s="379"/>
      <c r="C349" s="379"/>
      <c r="D349" s="379"/>
      <c r="E349" s="379"/>
      <c r="F349" s="379"/>
      <c r="G349" s="379"/>
      <c r="H349" s="379"/>
      <c r="I349" s="379"/>
      <c r="J349" s="43"/>
      <c r="K349" s="282" t="s">
        <v>309</v>
      </c>
      <c r="L349" s="43"/>
      <c r="M349" s="168">
        <f aca="true" t="shared" si="137" ref="M349:V349">M172+M198+M348</f>
        <v>3362910</v>
      </c>
      <c r="N349" s="168">
        <f t="shared" si="137"/>
        <v>4141660</v>
      </c>
      <c r="O349" s="168">
        <f t="shared" si="137"/>
        <v>6650948</v>
      </c>
      <c r="P349" s="168">
        <f>P172+P198+P348</f>
        <v>5987149</v>
      </c>
      <c r="Q349" s="168">
        <f>Q172+Q198+Q348</f>
        <v>4845091</v>
      </c>
      <c r="R349" s="168">
        <f>R172+R198+R348</f>
        <v>4575970</v>
      </c>
      <c r="S349" s="168">
        <f>S172+S198+S348</f>
        <v>4182752.67</v>
      </c>
      <c r="T349" s="169">
        <f>S349/R349</f>
        <v>0.914069076064747</v>
      </c>
      <c r="U349" s="170">
        <f t="shared" si="137"/>
        <v>6804242</v>
      </c>
      <c r="V349" s="168">
        <f t="shared" si="137"/>
        <v>6901690</v>
      </c>
      <c r="W349" s="171"/>
      <c r="X349" s="171"/>
      <c r="Y349" s="171"/>
    </row>
    <row r="350" spans="1:25" ht="15">
      <c r="A350" s="379"/>
      <c r="B350" s="379"/>
      <c r="C350" s="379"/>
      <c r="D350" s="379"/>
      <c r="E350" s="379"/>
      <c r="F350" s="379"/>
      <c r="G350" s="379"/>
      <c r="H350" s="379"/>
      <c r="I350" s="379"/>
      <c r="J350" s="26"/>
      <c r="K350" s="26"/>
      <c r="L350" s="26"/>
      <c r="M350" s="212"/>
      <c r="N350" s="212"/>
      <c r="O350" s="212"/>
      <c r="P350" s="212"/>
      <c r="Q350" s="212"/>
      <c r="R350" s="212"/>
      <c r="S350" s="212"/>
      <c r="T350" s="213"/>
      <c r="U350" s="214"/>
      <c r="V350" s="212"/>
      <c r="W350" s="215"/>
      <c r="X350" s="215"/>
      <c r="Y350" s="215"/>
    </row>
    <row r="351" spans="1:25" ht="15">
      <c r="A351" s="322"/>
      <c r="B351" s="315"/>
      <c r="C351" s="315"/>
      <c r="D351" s="315"/>
      <c r="E351" s="315"/>
      <c r="F351" s="315"/>
      <c r="G351" s="315"/>
      <c r="H351" s="315"/>
      <c r="I351" s="315"/>
      <c r="J351" s="274" t="s">
        <v>269</v>
      </c>
      <c r="K351" s="274" t="s">
        <v>268</v>
      </c>
      <c r="L351" s="274"/>
      <c r="M351" s="109"/>
      <c r="N351" s="109"/>
      <c r="O351" s="109"/>
      <c r="P351" s="109"/>
      <c r="Q351" s="109"/>
      <c r="R351" s="109"/>
      <c r="S351" s="109"/>
      <c r="T351" s="175"/>
      <c r="U351" s="176"/>
      <c r="V351" s="109"/>
      <c r="W351" s="177"/>
      <c r="X351" s="177"/>
      <c r="Y351" s="177"/>
    </row>
    <row r="352" spans="1:25" ht="15">
      <c r="A352" s="315"/>
      <c r="B352" s="315"/>
      <c r="C352" s="315"/>
      <c r="D352" s="315"/>
      <c r="E352" s="315"/>
      <c r="F352" s="315"/>
      <c r="G352" s="315"/>
      <c r="H352" s="315"/>
      <c r="I352" s="315"/>
      <c r="J352" s="275" t="s">
        <v>276</v>
      </c>
      <c r="K352" s="6" t="s">
        <v>251</v>
      </c>
      <c r="L352" s="6"/>
      <c r="M352" s="112"/>
      <c r="N352" s="112"/>
      <c r="O352" s="112"/>
      <c r="P352" s="112"/>
      <c r="Q352" s="112"/>
      <c r="R352" s="112"/>
      <c r="S352" s="112"/>
      <c r="T352" s="178"/>
      <c r="U352" s="179"/>
      <c r="V352" s="112"/>
      <c r="W352" s="180"/>
      <c r="X352" s="180"/>
      <c r="Y352" s="180"/>
    </row>
    <row r="353" spans="1:25" ht="15">
      <c r="A353" s="379"/>
      <c r="B353" s="379"/>
      <c r="C353" s="379"/>
      <c r="D353" s="379"/>
      <c r="E353" s="379"/>
      <c r="F353" s="379"/>
      <c r="G353" s="379"/>
      <c r="H353" s="379"/>
      <c r="I353" s="379">
        <v>900</v>
      </c>
      <c r="J353" s="12" t="s">
        <v>240</v>
      </c>
      <c r="K353" s="12" t="s">
        <v>112</v>
      </c>
      <c r="L353" s="12"/>
      <c r="M353" s="181"/>
      <c r="N353" s="181"/>
      <c r="O353" s="181"/>
      <c r="P353" s="181"/>
      <c r="Q353" s="181"/>
      <c r="R353" s="181"/>
      <c r="S353" s="181"/>
      <c r="T353" s="182"/>
      <c r="U353" s="183"/>
      <c r="V353" s="181"/>
      <c r="W353" s="184"/>
      <c r="X353" s="184"/>
      <c r="Y353" s="184"/>
    </row>
    <row r="354" spans="1:31" s="190" customFormat="1" ht="15">
      <c r="A354" s="377" t="s">
        <v>523</v>
      </c>
      <c r="B354" s="377"/>
      <c r="C354" s="377"/>
      <c r="D354" s="377"/>
      <c r="E354" s="377"/>
      <c r="F354" s="377"/>
      <c r="G354" s="377"/>
      <c r="H354" s="377"/>
      <c r="I354" s="377"/>
      <c r="J354" s="276" t="s">
        <v>159</v>
      </c>
      <c r="K354" s="276" t="s">
        <v>158</v>
      </c>
      <c r="L354" s="276"/>
      <c r="M354" s="116"/>
      <c r="N354" s="116"/>
      <c r="O354" s="116"/>
      <c r="P354" s="116"/>
      <c r="Q354" s="116"/>
      <c r="R354" s="116"/>
      <c r="S354" s="116"/>
      <c r="T354" s="236"/>
      <c r="U354" s="237"/>
      <c r="V354" s="116"/>
      <c r="W354" s="238"/>
      <c r="X354" s="238"/>
      <c r="Y354" s="238"/>
      <c r="Z354" s="324"/>
      <c r="AE354" s="394"/>
    </row>
    <row r="355" spans="1:31" s="190" customFormat="1" ht="15">
      <c r="A355" s="378" t="s">
        <v>524</v>
      </c>
      <c r="B355" s="378"/>
      <c r="C355" s="378"/>
      <c r="D355" s="378"/>
      <c r="E355" s="378"/>
      <c r="F355" s="378"/>
      <c r="G355" s="378"/>
      <c r="H355" s="378"/>
      <c r="I355" s="378">
        <v>911</v>
      </c>
      <c r="J355" s="5" t="s">
        <v>124</v>
      </c>
      <c r="K355" s="5" t="s">
        <v>160</v>
      </c>
      <c r="L355" s="5"/>
      <c r="M355" s="239"/>
      <c r="N355" s="239"/>
      <c r="O355" s="239"/>
      <c r="P355" s="239"/>
      <c r="Q355" s="239"/>
      <c r="R355" s="239"/>
      <c r="S355" s="239"/>
      <c r="T355" s="240"/>
      <c r="U355" s="241"/>
      <c r="V355" s="239"/>
      <c r="W355" s="242"/>
      <c r="X355" s="242"/>
      <c r="Y355" s="242"/>
      <c r="Z355" s="324"/>
      <c r="AE355" s="394"/>
    </row>
    <row r="356" spans="1:25" ht="15">
      <c r="A356" s="379" t="s">
        <v>524</v>
      </c>
      <c r="B356" s="315"/>
      <c r="C356" s="315"/>
      <c r="D356" s="315"/>
      <c r="E356" s="315"/>
      <c r="F356" s="315"/>
      <c r="G356" s="315"/>
      <c r="H356" s="315"/>
      <c r="I356" s="315">
        <v>911</v>
      </c>
      <c r="J356" s="64">
        <v>3</v>
      </c>
      <c r="K356" s="64" t="s">
        <v>7</v>
      </c>
      <c r="L356" s="64"/>
      <c r="M356" s="123">
        <f aca="true" t="shared" si="138" ref="M356:V356">M357+M361</f>
        <v>15962</v>
      </c>
      <c r="N356" s="123">
        <f t="shared" si="138"/>
        <v>21354</v>
      </c>
      <c r="O356" s="155">
        <f t="shared" si="138"/>
        <v>22600</v>
      </c>
      <c r="P356" s="123">
        <f>P357+P361</f>
        <v>23429</v>
      </c>
      <c r="Q356" s="123">
        <f t="shared" si="138"/>
        <v>21829</v>
      </c>
      <c r="R356" s="123">
        <f>R357+R361</f>
        <v>21829</v>
      </c>
      <c r="S356" s="123">
        <f>S357+S361</f>
        <v>21829</v>
      </c>
      <c r="T356" s="124">
        <f aca="true" t="shared" si="139" ref="T356:T363">S356/R356</f>
        <v>1</v>
      </c>
      <c r="U356" s="125">
        <f t="shared" si="138"/>
        <v>22600</v>
      </c>
      <c r="V356" s="123">
        <f t="shared" si="138"/>
        <v>22600</v>
      </c>
      <c r="W356" s="126">
        <f aca="true" t="shared" si="140" ref="W356:W362">P356/O356*100</f>
        <v>103.66814159292035</v>
      </c>
      <c r="X356" s="126">
        <f aca="true" t="shared" si="141" ref="X356:X362">Q356/P356*100</f>
        <v>93.1708566306714</v>
      </c>
      <c r="Y356" s="126">
        <f aca="true" t="shared" si="142" ref="Y356:Y362">T356/Q356*100</f>
        <v>0.0045810618901461365</v>
      </c>
    </row>
    <row r="357" spans="1:25" ht="15">
      <c r="A357" s="379" t="s">
        <v>524</v>
      </c>
      <c r="B357" s="315"/>
      <c r="C357" s="315"/>
      <c r="D357" s="315"/>
      <c r="E357" s="315"/>
      <c r="F357" s="315"/>
      <c r="G357" s="315"/>
      <c r="H357" s="315"/>
      <c r="I357" s="315">
        <v>911</v>
      </c>
      <c r="J357" s="61">
        <v>32</v>
      </c>
      <c r="K357" s="283" t="s">
        <v>39</v>
      </c>
      <c r="L357" s="62"/>
      <c r="M357" s="413">
        <f aca="true" t="shared" si="143" ref="M357:V357">M358+M359</f>
        <v>8922</v>
      </c>
      <c r="N357" s="413">
        <f t="shared" si="143"/>
        <v>9914</v>
      </c>
      <c r="O357" s="414">
        <f t="shared" si="143"/>
        <v>13000</v>
      </c>
      <c r="P357" s="413">
        <f>P358+P359</f>
        <v>13829</v>
      </c>
      <c r="Q357" s="413">
        <f>Q358+Q359</f>
        <v>13829</v>
      </c>
      <c r="R357" s="413">
        <f>R358+R359</f>
        <v>13829</v>
      </c>
      <c r="S357" s="413">
        <f>S358+S359</f>
        <v>13829</v>
      </c>
      <c r="T357" s="415">
        <f t="shared" si="139"/>
        <v>1</v>
      </c>
      <c r="U357" s="130">
        <f t="shared" si="143"/>
        <v>13000</v>
      </c>
      <c r="V357" s="128">
        <f t="shared" si="143"/>
        <v>13000</v>
      </c>
      <c r="W357" s="126">
        <f t="shared" si="140"/>
        <v>106.37692307692308</v>
      </c>
      <c r="X357" s="126">
        <f t="shared" si="141"/>
        <v>100</v>
      </c>
      <c r="Y357" s="126">
        <f t="shared" si="142"/>
        <v>0.007231180851833104</v>
      </c>
    </row>
    <row r="358" spans="1:25" ht="15">
      <c r="A358" s="379" t="s">
        <v>524</v>
      </c>
      <c r="B358" s="315"/>
      <c r="C358" s="315">
        <v>2</v>
      </c>
      <c r="D358" s="315">
        <v>3</v>
      </c>
      <c r="E358" s="315">
        <v>4</v>
      </c>
      <c r="F358" s="315"/>
      <c r="G358" s="315"/>
      <c r="H358" s="315"/>
      <c r="I358" s="315">
        <v>911</v>
      </c>
      <c r="J358" s="16">
        <v>3237</v>
      </c>
      <c r="K358" s="24" t="s">
        <v>194</v>
      </c>
      <c r="L358" s="23"/>
      <c r="M358" s="128">
        <v>8922</v>
      </c>
      <c r="N358" s="128">
        <v>9914</v>
      </c>
      <c r="O358" s="156">
        <v>10000</v>
      </c>
      <c r="P358" s="128">
        <v>9914</v>
      </c>
      <c r="Q358" s="128">
        <v>9914</v>
      </c>
      <c r="R358" s="128">
        <v>9914</v>
      </c>
      <c r="S358" s="128">
        <v>9914</v>
      </c>
      <c r="T358" s="129">
        <f t="shared" si="139"/>
        <v>1</v>
      </c>
      <c r="U358" s="130">
        <v>10000</v>
      </c>
      <c r="V358" s="128">
        <v>10000</v>
      </c>
      <c r="W358" s="126">
        <f t="shared" si="140"/>
        <v>99.14</v>
      </c>
      <c r="X358" s="126">
        <f t="shared" si="141"/>
        <v>100</v>
      </c>
      <c r="Y358" s="126">
        <f t="shared" si="142"/>
        <v>0.010086746015735325</v>
      </c>
    </row>
    <row r="359" spans="1:31" s="209" customFormat="1" ht="15">
      <c r="A359" s="379" t="s">
        <v>524</v>
      </c>
      <c r="B359" s="315"/>
      <c r="C359" s="315"/>
      <c r="D359" s="315"/>
      <c r="E359" s="315"/>
      <c r="F359" s="315"/>
      <c r="G359" s="315"/>
      <c r="H359" s="315"/>
      <c r="I359" s="315">
        <v>911</v>
      </c>
      <c r="J359" s="63">
        <v>322</v>
      </c>
      <c r="K359" s="63" t="s">
        <v>86</v>
      </c>
      <c r="L359" s="63"/>
      <c r="M359" s="204">
        <f aca="true" t="shared" si="144" ref="M359:V359">M360</f>
        <v>0</v>
      </c>
      <c r="N359" s="204">
        <f t="shared" si="144"/>
        <v>0</v>
      </c>
      <c r="O359" s="205">
        <f t="shared" si="144"/>
        <v>3000</v>
      </c>
      <c r="P359" s="204">
        <f t="shared" si="144"/>
        <v>3915</v>
      </c>
      <c r="Q359" s="204">
        <f t="shared" si="144"/>
        <v>3915</v>
      </c>
      <c r="R359" s="204">
        <f t="shared" si="144"/>
        <v>3915</v>
      </c>
      <c r="S359" s="204">
        <f t="shared" si="144"/>
        <v>3915</v>
      </c>
      <c r="T359" s="129">
        <f t="shared" si="139"/>
        <v>1</v>
      </c>
      <c r="U359" s="207">
        <f t="shared" si="144"/>
        <v>3000</v>
      </c>
      <c r="V359" s="204">
        <f t="shared" si="144"/>
        <v>3000</v>
      </c>
      <c r="W359" s="208">
        <f t="shared" si="140"/>
        <v>130.5</v>
      </c>
      <c r="X359" s="208">
        <f t="shared" si="141"/>
        <v>100</v>
      </c>
      <c r="Y359" s="208">
        <f t="shared" si="142"/>
        <v>0.02554278416347382</v>
      </c>
      <c r="Z359" s="324"/>
      <c r="AE359" s="395"/>
    </row>
    <row r="360" spans="1:31" s="209" customFormat="1" ht="15">
      <c r="A360" s="379" t="s">
        <v>524</v>
      </c>
      <c r="B360" s="315"/>
      <c r="C360" s="315"/>
      <c r="D360" s="315"/>
      <c r="E360" s="315">
        <v>4</v>
      </c>
      <c r="F360" s="315"/>
      <c r="G360" s="315"/>
      <c r="H360" s="315"/>
      <c r="I360" s="315">
        <v>911</v>
      </c>
      <c r="J360" s="16">
        <v>3221</v>
      </c>
      <c r="K360" s="24" t="s">
        <v>305</v>
      </c>
      <c r="L360" s="23"/>
      <c r="M360" s="204">
        <v>0</v>
      </c>
      <c r="N360" s="204">
        <v>0</v>
      </c>
      <c r="O360" s="205">
        <v>3000</v>
      </c>
      <c r="P360" s="204">
        <v>3915</v>
      </c>
      <c r="Q360" s="204">
        <v>3915</v>
      </c>
      <c r="R360" s="204">
        <v>3915</v>
      </c>
      <c r="S360" s="204">
        <v>3915</v>
      </c>
      <c r="T360" s="129">
        <f t="shared" si="139"/>
        <v>1</v>
      </c>
      <c r="U360" s="207">
        <v>3000</v>
      </c>
      <c r="V360" s="204">
        <v>3000</v>
      </c>
      <c r="W360" s="208">
        <f t="shared" si="140"/>
        <v>130.5</v>
      </c>
      <c r="X360" s="208">
        <f t="shared" si="141"/>
        <v>100</v>
      </c>
      <c r="Y360" s="208">
        <f t="shared" si="142"/>
        <v>0.02554278416347382</v>
      </c>
      <c r="Z360" s="324">
        <v>3915</v>
      </c>
      <c r="AE360" s="395"/>
    </row>
    <row r="361" spans="1:31" s="209" customFormat="1" ht="15">
      <c r="A361" s="379" t="s">
        <v>524</v>
      </c>
      <c r="B361" s="315"/>
      <c r="C361" s="315"/>
      <c r="D361" s="315"/>
      <c r="E361" s="315"/>
      <c r="F361" s="315"/>
      <c r="G361" s="315"/>
      <c r="H361" s="315"/>
      <c r="I361" s="315">
        <v>911</v>
      </c>
      <c r="J361" s="61">
        <v>38</v>
      </c>
      <c r="K361" s="283" t="s">
        <v>249</v>
      </c>
      <c r="L361" s="62"/>
      <c r="M361" s="413">
        <f aca="true" t="shared" si="145" ref="M361:V361">M362</f>
        <v>7040</v>
      </c>
      <c r="N361" s="413">
        <f t="shared" si="145"/>
        <v>11440</v>
      </c>
      <c r="O361" s="414">
        <f t="shared" si="145"/>
        <v>9600</v>
      </c>
      <c r="P361" s="413">
        <f t="shared" si="145"/>
        <v>9600</v>
      </c>
      <c r="Q361" s="413">
        <f t="shared" si="145"/>
        <v>8000</v>
      </c>
      <c r="R361" s="413">
        <f t="shared" si="145"/>
        <v>8000</v>
      </c>
      <c r="S361" s="413">
        <f t="shared" si="145"/>
        <v>8000</v>
      </c>
      <c r="T361" s="415">
        <f t="shared" si="139"/>
        <v>1</v>
      </c>
      <c r="U361" s="207">
        <f t="shared" si="145"/>
        <v>9600</v>
      </c>
      <c r="V361" s="204">
        <f t="shared" si="145"/>
        <v>9600</v>
      </c>
      <c r="W361" s="208">
        <f t="shared" si="140"/>
        <v>100</v>
      </c>
      <c r="X361" s="208">
        <f t="shared" si="141"/>
        <v>83.33333333333334</v>
      </c>
      <c r="Y361" s="208">
        <f t="shared" si="142"/>
        <v>0.0125</v>
      </c>
      <c r="Z361" s="324"/>
      <c r="AE361" s="395"/>
    </row>
    <row r="362" spans="1:31" s="209" customFormat="1" ht="15.75" thickBot="1">
      <c r="A362" s="379" t="s">
        <v>524</v>
      </c>
      <c r="B362" s="315">
        <v>1</v>
      </c>
      <c r="C362" s="315">
        <v>2</v>
      </c>
      <c r="D362" s="315"/>
      <c r="E362" s="315">
        <v>4</v>
      </c>
      <c r="F362" s="315"/>
      <c r="G362" s="315"/>
      <c r="H362" s="315"/>
      <c r="I362" s="315">
        <v>911</v>
      </c>
      <c r="J362" s="16">
        <v>3811</v>
      </c>
      <c r="K362" s="16" t="s">
        <v>250</v>
      </c>
      <c r="L362" s="16"/>
      <c r="M362" s="204">
        <v>7040</v>
      </c>
      <c r="N362" s="204">
        <v>11440</v>
      </c>
      <c r="O362" s="205">
        <v>9600</v>
      </c>
      <c r="P362" s="204">
        <v>9600</v>
      </c>
      <c r="Q362" s="204">
        <v>8000</v>
      </c>
      <c r="R362" s="204">
        <v>8000</v>
      </c>
      <c r="S362" s="204">
        <v>8000</v>
      </c>
      <c r="T362" s="129">
        <f t="shared" si="139"/>
        <v>1</v>
      </c>
      <c r="U362" s="207">
        <v>9600</v>
      </c>
      <c r="V362" s="204">
        <v>9600</v>
      </c>
      <c r="W362" s="208">
        <f t="shared" si="140"/>
        <v>100</v>
      </c>
      <c r="X362" s="208">
        <f t="shared" si="141"/>
        <v>83.33333333333334</v>
      </c>
      <c r="Y362" s="208">
        <f t="shared" si="142"/>
        <v>0.0125</v>
      </c>
      <c r="Z362" s="324"/>
      <c r="AE362" s="395"/>
    </row>
    <row r="363" spans="1:27" ht="15">
      <c r="A363" s="379"/>
      <c r="B363" s="379"/>
      <c r="C363" s="379"/>
      <c r="D363" s="379"/>
      <c r="E363" s="379"/>
      <c r="F363" s="379"/>
      <c r="G363" s="379"/>
      <c r="H363" s="379"/>
      <c r="I363" s="379"/>
      <c r="J363" s="284"/>
      <c r="K363" s="284" t="s">
        <v>307</v>
      </c>
      <c r="L363" s="284"/>
      <c r="M363" s="196">
        <f aca="true" t="shared" si="146" ref="M363:V363">M356</f>
        <v>15962</v>
      </c>
      <c r="N363" s="196">
        <f t="shared" si="146"/>
        <v>21354</v>
      </c>
      <c r="O363" s="196">
        <f t="shared" si="146"/>
        <v>22600</v>
      </c>
      <c r="P363" s="196">
        <f>P356</f>
        <v>23429</v>
      </c>
      <c r="Q363" s="196">
        <f t="shared" si="146"/>
        <v>21829</v>
      </c>
      <c r="R363" s="196">
        <f>R356</f>
        <v>21829</v>
      </c>
      <c r="S363" s="196">
        <f>S356</f>
        <v>21829</v>
      </c>
      <c r="T363" s="197">
        <f t="shared" si="139"/>
        <v>1</v>
      </c>
      <c r="U363" s="198">
        <f t="shared" si="146"/>
        <v>22600</v>
      </c>
      <c r="V363" s="196">
        <f t="shared" si="146"/>
        <v>22600</v>
      </c>
      <c r="W363" s="199"/>
      <c r="X363" s="199"/>
      <c r="Y363" s="199"/>
      <c r="Z363" s="324">
        <v>3915</v>
      </c>
      <c r="AA363" s="103" t="s">
        <v>436</v>
      </c>
    </row>
    <row r="364" spans="1:25" ht="15">
      <c r="A364" s="379"/>
      <c r="B364" s="379"/>
      <c r="C364" s="379"/>
      <c r="D364" s="379"/>
      <c r="E364" s="379"/>
      <c r="F364" s="379"/>
      <c r="G364" s="379"/>
      <c r="H364" s="379"/>
      <c r="I364" s="379"/>
      <c r="J364" s="26"/>
      <c r="K364" s="26"/>
      <c r="L364" s="26"/>
      <c r="M364" s="212"/>
      <c r="N364" s="212"/>
      <c r="O364" s="212"/>
      <c r="P364" s="212"/>
      <c r="Q364" s="212"/>
      <c r="R364" s="212"/>
      <c r="S364" s="212"/>
      <c r="T364" s="213"/>
      <c r="U364" s="214"/>
      <c r="V364" s="212"/>
      <c r="W364" s="215"/>
      <c r="X364" s="215"/>
      <c r="Y364" s="215"/>
    </row>
    <row r="365" spans="1:31" s="190" customFormat="1" ht="15">
      <c r="A365" s="377" t="s">
        <v>525</v>
      </c>
      <c r="B365" s="377"/>
      <c r="C365" s="377"/>
      <c r="D365" s="377"/>
      <c r="E365" s="377"/>
      <c r="F365" s="377"/>
      <c r="G365" s="377"/>
      <c r="H365" s="377"/>
      <c r="I365" s="377"/>
      <c r="J365" s="276" t="s">
        <v>162</v>
      </c>
      <c r="K365" s="276" t="s">
        <v>161</v>
      </c>
      <c r="L365" s="276"/>
      <c r="M365" s="116"/>
      <c r="N365" s="116"/>
      <c r="O365" s="116"/>
      <c r="P365" s="116"/>
      <c r="Q365" s="116"/>
      <c r="R365" s="116"/>
      <c r="S365" s="116"/>
      <c r="T365" s="236"/>
      <c r="U365" s="237"/>
      <c r="V365" s="116"/>
      <c r="W365" s="238"/>
      <c r="X365" s="238"/>
      <c r="Y365" s="238"/>
      <c r="Z365" s="324"/>
      <c r="AE365" s="394"/>
    </row>
    <row r="366" spans="1:31" s="190" customFormat="1" ht="15">
      <c r="A366" s="378" t="s">
        <v>526</v>
      </c>
      <c r="B366" s="378"/>
      <c r="C366" s="378"/>
      <c r="D366" s="378"/>
      <c r="E366" s="378"/>
      <c r="F366" s="378"/>
      <c r="G366" s="378"/>
      <c r="H366" s="378"/>
      <c r="I366" s="378">
        <v>922</v>
      </c>
      <c r="J366" s="5" t="s">
        <v>164</v>
      </c>
      <c r="K366" s="5" t="s">
        <v>163</v>
      </c>
      <c r="L366" s="5"/>
      <c r="M366" s="239"/>
      <c r="N366" s="239"/>
      <c r="O366" s="239"/>
      <c r="P366" s="239"/>
      <c r="Q366" s="239"/>
      <c r="R366" s="239"/>
      <c r="S366" s="239"/>
      <c r="T366" s="240"/>
      <c r="U366" s="241"/>
      <c r="V366" s="239"/>
      <c r="W366" s="242"/>
      <c r="X366" s="242"/>
      <c r="Y366" s="242"/>
      <c r="Z366" s="324"/>
      <c r="AE366" s="394"/>
    </row>
    <row r="367" spans="1:25" ht="15">
      <c r="A367" s="379" t="s">
        <v>526</v>
      </c>
      <c r="B367" s="315"/>
      <c r="C367" s="315"/>
      <c r="D367" s="315"/>
      <c r="E367" s="315"/>
      <c r="F367" s="315"/>
      <c r="G367" s="315"/>
      <c r="H367" s="315"/>
      <c r="I367" s="315">
        <v>922</v>
      </c>
      <c r="J367" s="64">
        <v>3</v>
      </c>
      <c r="K367" s="64" t="s">
        <v>7</v>
      </c>
      <c r="L367" s="64"/>
      <c r="M367" s="123">
        <f aca="true" t="shared" si="147" ref="M367:V368">M368</f>
        <v>198440</v>
      </c>
      <c r="N367" s="123">
        <f t="shared" si="147"/>
        <v>147461</v>
      </c>
      <c r="O367" s="155">
        <f t="shared" si="147"/>
        <v>40000</v>
      </c>
      <c r="P367" s="123">
        <f t="shared" si="147"/>
        <v>40000</v>
      </c>
      <c r="Q367" s="123">
        <f t="shared" si="147"/>
        <v>40000</v>
      </c>
      <c r="R367" s="123">
        <f t="shared" si="147"/>
        <v>30000</v>
      </c>
      <c r="S367" s="123">
        <f t="shared" si="147"/>
        <v>24550</v>
      </c>
      <c r="T367" s="124">
        <f>S367/R367</f>
        <v>0.8183333333333334</v>
      </c>
      <c r="U367" s="125">
        <f t="shared" si="147"/>
        <v>65000</v>
      </c>
      <c r="V367" s="123">
        <f t="shared" si="147"/>
        <v>65000</v>
      </c>
      <c r="W367" s="126">
        <f aca="true" t="shared" si="148" ref="W367:X369">P367/O367*100</f>
        <v>100</v>
      </c>
      <c r="X367" s="126">
        <f t="shared" si="148"/>
        <v>100</v>
      </c>
      <c r="Y367" s="126">
        <f>T367/Q367*100</f>
        <v>0.0020458333333333335</v>
      </c>
    </row>
    <row r="368" spans="1:25" ht="15">
      <c r="A368" s="379" t="s">
        <v>526</v>
      </c>
      <c r="B368" s="315"/>
      <c r="C368" s="315"/>
      <c r="D368" s="315"/>
      <c r="E368" s="315"/>
      <c r="F368" s="315"/>
      <c r="G368" s="315"/>
      <c r="H368" s="315"/>
      <c r="I368" s="315">
        <v>922</v>
      </c>
      <c r="J368" s="61">
        <v>37</v>
      </c>
      <c r="K368" s="61" t="s">
        <v>93</v>
      </c>
      <c r="L368" s="61"/>
      <c r="M368" s="413">
        <f t="shared" si="147"/>
        <v>198440</v>
      </c>
      <c r="N368" s="413">
        <f t="shared" si="147"/>
        <v>147461</v>
      </c>
      <c r="O368" s="414">
        <f t="shared" si="147"/>
        <v>40000</v>
      </c>
      <c r="P368" s="413">
        <f t="shared" si="147"/>
        <v>40000</v>
      </c>
      <c r="Q368" s="413">
        <f t="shared" si="147"/>
        <v>40000</v>
      </c>
      <c r="R368" s="413">
        <f t="shared" si="147"/>
        <v>30000</v>
      </c>
      <c r="S368" s="413">
        <f t="shared" si="147"/>
        <v>24550</v>
      </c>
      <c r="T368" s="415">
        <f>S368/R368</f>
        <v>0.8183333333333334</v>
      </c>
      <c r="U368" s="130">
        <f t="shared" si="147"/>
        <v>65000</v>
      </c>
      <c r="V368" s="128">
        <f t="shared" si="147"/>
        <v>65000</v>
      </c>
      <c r="W368" s="126">
        <f t="shared" si="148"/>
        <v>100</v>
      </c>
      <c r="X368" s="126">
        <f t="shared" si="148"/>
        <v>100</v>
      </c>
      <c r="Y368" s="126">
        <f>T368/Q368*100</f>
        <v>0.0020458333333333335</v>
      </c>
    </row>
    <row r="369" spans="1:26" ht="15.75" thickBot="1">
      <c r="A369" s="379" t="s">
        <v>526</v>
      </c>
      <c r="B369" s="315"/>
      <c r="C369" s="315">
        <v>2</v>
      </c>
      <c r="D369" s="315"/>
      <c r="E369" s="315"/>
      <c r="F369" s="315">
        <v>4</v>
      </c>
      <c r="G369" s="315"/>
      <c r="H369" s="315"/>
      <c r="I369" s="315">
        <v>922</v>
      </c>
      <c r="J369" s="16">
        <v>3721</v>
      </c>
      <c r="K369" s="16" t="s">
        <v>94</v>
      </c>
      <c r="L369" s="16"/>
      <c r="M369" s="128">
        <v>198440</v>
      </c>
      <c r="N369" s="128">
        <v>147461</v>
      </c>
      <c r="O369" s="156">
        <v>40000</v>
      </c>
      <c r="P369" s="128">
        <v>40000</v>
      </c>
      <c r="Q369" s="128">
        <v>40000</v>
      </c>
      <c r="R369" s="128">
        <v>30000</v>
      </c>
      <c r="S369" s="128">
        <v>24550</v>
      </c>
      <c r="T369" s="129">
        <f>S369/R369</f>
        <v>0.8183333333333334</v>
      </c>
      <c r="U369" s="130">
        <v>65000</v>
      </c>
      <c r="V369" s="128">
        <v>65000</v>
      </c>
      <c r="W369" s="126">
        <f t="shared" si="148"/>
        <v>100</v>
      </c>
      <c r="X369" s="126">
        <f t="shared" si="148"/>
        <v>100</v>
      </c>
      <c r="Y369" s="126">
        <f>T369/Q369*100</f>
        <v>0.0020458333333333335</v>
      </c>
      <c r="Z369" s="324">
        <v>8852</v>
      </c>
    </row>
    <row r="370" spans="1:27" ht="15">
      <c r="A370" s="379"/>
      <c r="B370" s="315"/>
      <c r="C370" s="315"/>
      <c r="D370" s="315"/>
      <c r="E370" s="315"/>
      <c r="F370" s="315"/>
      <c r="G370" s="315"/>
      <c r="H370" s="315"/>
      <c r="I370" s="315"/>
      <c r="J370" s="284"/>
      <c r="K370" s="284" t="s">
        <v>307</v>
      </c>
      <c r="L370" s="284"/>
      <c r="M370" s="196">
        <f aca="true" t="shared" si="149" ref="M370:V370">M367</f>
        <v>198440</v>
      </c>
      <c r="N370" s="196">
        <f t="shared" si="149"/>
        <v>147461</v>
      </c>
      <c r="O370" s="196">
        <f t="shared" si="149"/>
        <v>40000</v>
      </c>
      <c r="P370" s="196">
        <f>P367</f>
        <v>40000</v>
      </c>
      <c r="Q370" s="196">
        <f t="shared" si="149"/>
        <v>40000</v>
      </c>
      <c r="R370" s="196">
        <f>R367</f>
        <v>30000</v>
      </c>
      <c r="S370" s="196">
        <f>S367</f>
        <v>24550</v>
      </c>
      <c r="T370" s="197">
        <f>S370/R370</f>
        <v>0.8183333333333334</v>
      </c>
      <c r="U370" s="198">
        <f t="shared" si="149"/>
        <v>65000</v>
      </c>
      <c r="V370" s="196">
        <f t="shared" si="149"/>
        <v>65000</v>
      </c>
      <c r="W370" s="199"/>
      <c r="X370" s="199"/>
      <c r="Y370" s="199"/>
      <c r="Z370" s="324">
        <v>8852</v>
      </c>
      <c r="AA370" s="103" t="s">
        <v>436</v>
      </c>
    </row>
    <row r="371" spans="1:25" ht="15">
      <c r="A371" s="379"/>
      <c r="B371" s="315"/>
      <c r="C371" s="315"/>
      <c r="D371" s="315"/>
      <c r="E371" s="315"/>
      <c r="F371" s="315"/>
      <c r="G371" s="315"/>
      <c r="H371" s="315"/>
      <c r="I371" s="315"/>
      <c r="J371" s="26"/>
      <c r="K371" s="26"/>
      <c r="L371" s="26"/>
      <c r="M371" s="212"/>
      <c r="N371" s="212"/>
      <c r="O371" s="212"/>
      <c r="P371" s="212"/>
      <c r="Q371" s="212"/>
      <c r="R371" s="212"/>
      <c r="S371" s="212"/>
      <c r="T371" s="213"/>
      <c r="U371" s="214"/>
      <c r="V371" s="212"/>
      <c r="W371" s="215"/>
      <c r="X371" s="215"/>
      <c r="Y371" s="215"/>
    </row>
    <row r="372" spans="1:25" ht="15">
      <c r="A372" s="377" t="s">
        <v>527</v>
      </c>
      <c r="B372" s="377"/>
      <c r="C372" s="377"/>
      <c r="D372" s="377"/>
      <c r="E372" s="377"/>
      <c r="F372" s="377"/>
      <c r="G372" s="377"/>
      <c r="H372" s="377"/>
      <c r="I372" s="377"/>
      <c r="J372" s="276" t="s">
        <v>166</v>
      </c>
      <c r="K372" s="276" t="s">
        <v>165</v>
      </c>
      <c r="L372" s="276"/>
      <c r="M372" s="116"/>
      <c r="N372" s="116"/>
      <c r="O372" s="116"/>
      <c r="P372" s="151"/>
      <c r="Q372" s="151"/>
      <c r="R372" s="151"/>
      <c r="S372" s="151"/>
      <c r="T372" s="152"/>
      <c r="U372" s="153"/>
      <c r="V372" s="151"/>
      <c r="W372" s="154"/>
      <c r="X372" s="154"/>
      <c r="Y372" s="154"/>
    </row>
    <row r="373" spans="1:25" ht="15">
      <c r="A373" s="378" t="s">
        <v>528</v>
      </c>
      <c r="B373" s="378"/>
      <c r="C373" s="378"/>
      <c r="D373" s="378"/>
      <c r="E373" s="378"/>
      <c r="F373" s="378"/>
      <c r="G373" s="378"/>
      <c r="H373" s="378"/>
      <c r="I373" s="378">
        <v>1040</v>
      </c>
      <c r="J373" s="5" t="s">
        <v>124</v>
      </c>
      <c r="K373" s="5" t="s">
        <v>167</v>
      </c>
      <c r="L373" s="5"/>
      <c r="M373" s="120"/>
      <c r="N373" s="120"/>
      <c r="O373" s="120"/>
      <c r="P373" s="120"/>
      <c r="Q373" s="120"/>
      <c r="R373" s="120"/>
      <c r="S373" s="120"/>
      <c r="T373" s="144"/>
      <c r="U373" s="145"/>
      <c r="V373" s="120"/>
      <c r="W373" s="146"/>
      <c r="X373" s="146"/>
      <c r="Y373" s="146"/>
    </row>
    <row r="374" spans="1:25" ht="15">
      <c r="A374" s="380" t="s">
        <v>528</v>
      </c>
      <c r="B374" s="315"/>
      <c r="C374" s="315"/>
      <c r="D374" s="315"/>
      <c r="E374" s="315"/>
      <c r="F374" s="315"/>
      <c r="G374" s="315"/>
      <c r="H374" s="315"/>
      <c r="I374" s="315">
        <v>1040</v>
      </c>
      <c r="J374" s="64">
        <v>3</v>
      </c>
      <c r="K374" s="64" t="s">
        <v>7</v>
      </c>
      <c r="L374" s="64"/>
      <c r="M374" s="123">
        <f aca="true" t="shared" si="150" ref="M374:V375">M375</f>
        <v>0</v>
      </c>
      <c r="N374" s="123">
        <f t="shared" si="150"/>
        <v>0</v>
      </c>
      <c r="O374" s="123">
        <f t="shared" si="150"/>
        <v>25000</v>
      </c>
      <c r="P374" s="123">
        <f t="shared" si="150"/>
        <v>25000</v>
      </c>
      <c r="Q374" s="123">
        <f t="shared" si="150"/>
        <v>25000</v>
      </c>
      <c r="R374" s="123">
        <f t="shared" si="150"/>
        <v>20000</v>
      </c>
      <c r="S374" s="123">
        <f t="shared" si="150"/>
        <v>20000</v>
      </c>
      <c r="T374" s="124">
        <f>S374/R374</f>
        <v>1</v>
      </c>
      <c r="U374" s="125">
        <f t="shared" si="150"/>
        <v>25000</v>
      </c>
      <c r="V374" s="123">
        <f t="shared" si="150"/>
        <v>25000</v>
      </c>
      <c r="W374" s="126">
        <f aca="true" t="shared" si="151" ref="W374:X376">P374/O374*100</f>
        <v>100</v>
      </c>
      <c r="X374" s="126">
        <f t="shared" si="151"/>
        <v>100</v>
      </c>
      <c r="Y374" s="126">
        <f>T374/Q374*100</f>
        <v>0.004</v>
      </c>
    </row>
    <row r="375" spans="1:25" ht="15">
      <c r="A375" s="380" t="s">
        <v>528</v>
      </c>
      <c r="B375" s="315"/>
      <c r="C375" s="315"/>
      <c r="D375" s="315"/>
      <c r="E375" s="315"/>
      <c r="F375" s="315"/>
      <c r="G375" s="315"/>
      <c r="H375" s="315"/>
      <c r="I375" s="315">
        <v>1040</v>
      </c>
      <c r="J375" s="61">
        <v>37</v>
      </c>
      <c r="K375" s="61" t="s">
        <v>585</v>
      </c>
      <c r="L375" s="61"/>
      <c r="M375" s="413">
        <f t="shared" si="150"/>
        <v>0</v>
      </c>
      <c r="N375" s="413">
        <f t="shared" si="150"/>
        <v>0</v>
      </c>
      <c r="O375" s="413">
        <f t="shared" si="150"/>
        <v>25000</v>
      </c>
      <c r="P375" s="413">
        <f t="shared" si="150"/>
        <v>25000</v>
      </c>
      <c r="Q375" s="413">
        <f t="shared" si="150"/>
        <v>25000</v>
      </c>
      <c r="R375" s="413">
        <f t="shared" si="150"/>
        <v>20000</v>
      </c>
      <c r="S375" s="413">
        <f t="shared" si="150"/>
        <v>20000</v>
      </c>
      <c r="T375" s="415">
        <f>S375/R375</f>
        <v>1</v>
      </c>
      <c r="U375" s="130">
        <f t="shared" si="150"/>
        <v>25000</v>
      </c>
      <c r="V375" s="128">
        <f t="shared" si="150"/>
        <v>25000</v>
      </c>
      <c r="W375" s="126">
        <f t="shared" si="151"/>
        <v>100</v>
      </c>
      <c r="X375" s="126">
        <f t="shared" si="151"/>
        <v>100</v>
      </c>
      <c r="Y375" s="126">
        <f>T375/Q375*100</f>
        <v>0.004</v>
      </c>
    </row>
    <row r="376" spans="1:26" ht="15.75" thickBot="1">
      <c r="A376" s="380" t="s">
        <v>528</v>
      </c>
      <c r="B376" s="315"/>
      <c r="C376" s="315">
        <v>2</v>
      </c>
      <c r="D376" s="315"/>
      <c r="E376" s="315"/>
      <c r="F376" s="315">
        <v>4</v>
      </c>
      <c r="G376" s="315"/>
      <c r="H376" s="315"/>
      <c r="I376" s="315">
        <v>1040</v>
      </c>
      <c r="J376" s="16">
        <v>3721</v>
      </c>
      <c r="K376" s="16" t="s">
        <v>94</v>
      </c>
      <c r="L376" s="16"/>
      <c r="M376" s="128">
        <v>0</v>
      </c>
      <c r="N376" s="128">
        <v>0</v>
      </c>
      <c r="O376" s="128">
        <v>25000</v>
      </c>
      <c r="P376" s="128">
        <v>25000</v>
      </c>
      <c r="Q376" s="128">
        <v>25000</v>
      </c>
      <c r="R376" s="128">
        <v>20000</v>
      </c>
      <c r="S376" s="128">
        <v>20000</v>
      </c>
      <c r="T376" s="129">
        <f>S376/R376</f>
        <v>1</v>
      </c>
      <c r="U376" s="130">
        <v>25000</v>
      </c>
      <c r="V376" s="128">
        <v>25000</v>
      </c>
      <c r="W376" s="126">
        <f t="shared" si="151"/>
        <v>100</v>
      </c>
      <c r="X376" s="126">
        <f t="shared" si="151"/>
        <v>100</v>
      </c>
      <c r="Y376" s="126">
        <f>T376/Q376*100</f>
        <v>0.004</v>
      </c>
      <c r="Z376" s="324">
        <v>2000</v>
      </c>
    </row>
    <row r="377" spans="1:27" ht="15.75" thickBot="1">
      <c r="A377" s="380"/>
      <c r="B377" s="315"/>
      <c r="C377" s="315"/>
      <c r="D377" s="315"/>
      <c r="E377" s="315"/>
      <c r="F377" s="315"/>
      <c r="G377" s="315"/>
      <c r="H377" s="315"/>
      <c r="I377" s="315"/>
      <c r="J377" s="284"/>
      <c r="K377" s="284" t="s">
        <v>307</v>
      </c>
      <c r="L377" s="284"/>
      <c r="M377" s="196">
        <f aca="true" t="shared" si="152" ref="M377:V377">M374</f>
        <v>0</v>
      </c>
      <c r="N377" s="196">
        <f t="shared" si="152"/>
        <v>0</v>
      </c>
      <c r="O377" s="196">
        <f t="shared" si="152"/>
        <v>25000</v>
      </c>
      <c r="P377" s="196">
        <f>P374</f>
        <v>25000</v>
      </c>
      <c r="Q377" s="196">
        <f t="shared" si="152"/>
        <v>25000</v>
      </c>
      <c r="R377" s="196">
        <f>R374</f>
        <v>20000</v>
      </c>
      <c r="S377" s="196">
        <f>S374</f>
        <v>20000</v>
      </c>
      <c r="T377" s="197">
        <f>S377/R377</f>
        <v>1</v>
      </c>
      <c r="U377" s="198">
        <f t="shared" si="152"/>
        <v>25000</v>
      </c>
      <c r="V377" s="196">
        <f t="shared" si="152"/>
        <v>25000</v>
      </c>
      <c r="W377" s="199"/>
      <c r="X377" s="199"/>
      <c r="Y377" s="199"/>
      <c r="Z377" s="324">
        <v>2000</v>
      </c>
      <c r="AA377" s="103" t="s">
        <v>436</v>
      </c>
    </row>
    <row r="378" spans="1:25" ht="15.75" thickBot="1">
      <c r="A378" s="322"/>
      <c r="B378" s="315"/>
      <c r="C378" s="315"/>
      <c r="D378" s="315"/>
      <c r="E378" s="315"/>
      <c r="F378" s="315"/>
      <c r="G378" s="315"/>
      <c r="H378" s="315"/>
      <c r="I378" s="315"/>
      <c r="J378" s="281"/>
      <c r="K378" s="281" t="s">
        <v>314</v>
      </c>
      <c r="L378" s="281"/>
      <c r="M378" s="164">
        <f aca="true" t="shared" si="153" ref="M378:V378">M363+M370+M377</f>
        <v>214402</v>
      </c>
      <c r="N378" s="164">
        <f t="shared" si="153"/>
        <v>168815</v>
      </c>
      <c r="O378" s="164">
        <f t="shared" si="153"/>
        <v>87600</v>
      </c>
      <c r="P378" s="164">
        <f t="shared" si="153"/>
        <v>88429</v>
      </c>
      <c r="Q378" s="164">
        <f t="shared" si="153"/>
        <v>86829</v>
      </c>
      <c r="R378" s="164">
        <f t="shared" si="153"/>
        <v>71829</v>
      </c>
      <c r="S378" s="164">
        <f t="shared" si="153"/>
        <v>66379</v>
      </c>
      <c r="T378" s="165">
        <f>S378/R378</f>
        <v>0.9241253532695708</v>
      </c>
      <c r="U378" s="166">
        <f t="shared" si="153"/>
        <v>112600</v>
      </c>
      <c r="V378" s="164">
        <f t="shared" si="153"/>
        <v>112600</v>
      </c>
      <c r="W378" s="167"/>
      <c r="X378" s="167"/>
      <c r="Y378" s="167"/>
    </row>
    <row r="379" spans="1:25" ht="15.75" thickTop="1">
      <c r="A379" s="315"/>
      <c r="B379" s="315"/>
      <c r="C379" s="315"/>
      <c r="D379" s="315"/>
      <c r="E379" s="315"/>
      <c r="F379" s="315"/>
      <c r="G379" s="315"/>
      <c r="H379" s="315"/>
      <c r="I379" s="315"/>
      <c r="J379" s="26"/>
      <c r="K379" s="26"/>
      <c r="L379" s="26"/>
      <c r="M379" s="212"/>
      <c r="N379" s="212"/>
      <c r="O379" s="212"/>
      <c r="P379" s="212"/>
      <c r="Q379" s="212"/>
      <c r="R379" s="212"/>
      <c r="S379" s="212"/>
      <c r="T379" s="213"/>
      <c r="U379" s="214"/>
      <c r="V379" s="212"/>
      <c r="W379" s="215"/>
      <c r="X379" s="215"/>
      <c r="Y379" s="215"/>
    </row>
    <row r="380" spans="1:25" ht="15">
      <c r="A380" s="379"/>
      <c r="B380" s="379"/>
      <c r="C380" s="379"/>
      <c r="D380" s="379"/>
      <c r="E380" s="379"/>
      <c r="F380" s="379"/>
      <c r="G380" s="379"/>
      <c r="H380" s="379"/>
      <c r="I380" s="379"/>
      <c r="J380" s="275" t="s">
        <v>277</v>
      </c>
      <c r="K380" s="275" t="s">
        <v>168</v>
      </c>
      <c r="L380" s="275"/>
      <c r="M380" s="112"/>
      <c r="N380" s="112"/>
      <c r="O380" s="112"/>
      <c r="P380" s="112"/>
      <c r="Q380" s="112"/>
      <c r="R380" s="112"/>
      <c r="S380" s="112"/>
      <c r="T380" s="178"/>
      <c r="U380" s="179"/>
      <c r="V380" s="112"/>
      <c r="W380" s="180"/>
      <c r="X380" s="180"/>
      <c r="Y380" s="180"/>
    </row>
    <row r="381" spans="1:25" ht="15">
      <c r="A381" s="379"/>
      <c r="B381" s="379"/>
      <c r="C381" s="379"/>
      <c r="D381" s="379"/>
      <c r="E381" s="379"/>
      <c r="F381" s="379"/>
      <c r="G381" s="379"/>
      <c r="H381" s="379"/>
      <c r="I381" s="379"/>
      <c r="J381" s="12" t="s">
        <v>240</v>
      </c>
      <c r="K381" s="12" t="s">
        <v>365</v>
      </c>
      <c r="L381" s="12"/>
      <c r="M381" s="181"/>
      <c r="N381" s="181"/>
      <c r="O381" s="181"/>
      <c r="P381" s="181"/>
      <c r="Q381" s="181"/>
      <c r="R381" s="181"/>
      <c r="S381" s="181"/>
      <c r="T381" s="182"/>
      <c r="U381" s="183"/>
      <c r="V381" s="181"/>
      <c r="W381" s="184"/>
      <c r="X381" s="184"/>
      <c r="Y381" s="184"/>
    </row>
    <row r="382" spans="1:31" s="190" customFormat="1" ht="15">
      <c r="A382" s="377" t="s">
        <v>529</v>
      </c>
      <c r="B382" s="377"/>
      <c r="C382" s="377"/>
      <c r="D382" s="377"/>
      <c r="E382" s="377"/>
      <c r="F382" s="377"/>
      <c r="G382" s="377"/>
      <c r="H382" s="377"/>
      <c r="I382" s="377"/>
      <c r="J382" s="276" t="s">
        <v>170</v>
      </c>
      <c r="K382" s="276" t="s">
        <v>169</v>
      </c>
      <c r="L382" s="276"/>
      <c r="M382" s="116"/>
      <c r="N382" s="116"/>
      <c r="O382" s="116"/>
      <c r="P382" s="116"/>
      <c r="Q382" s="116"/>
      <c r="R382" s="116"/>
      <c r="S382" s="116"/>
      <c r="T382" s="236"/>
      <c r="U382" s="237"/>
      <c r="V382" s="116"/>
      <c r="W382" s="238"/>
      <c r="X382" s="238"/>
      <c r="Y382" s="238"/>
      <c r="Z382" s="324"/>
      <c r="AE382" s="394"/>
    </row>
    <row r="383" spans="1:31" s="190" customFormat="1" ht="15">
      <c r="A383" s="378" t="s">
        <v>530</v>
      </c>
      <c r="B383" s="378"/>
      <c r="C383" s="378"/>
      <c r="D383" s="378"/>
      <c r="E383" s="378"/>
      <c r="F383" s="378"/>
      <c r="G383" s="378"/>
      <c r="H383" s="378"/>
      <c r="I383" s="378">
        <v>820</v>
      </c>
      <c r="J383" s="5" t="s">
        <v>124</v>
      </c>
      <c r="K383" s="5" t="s">
        <v>171</v>
      </c>
      <c r="L383" s="5"/>
      <c r="M383" s="239"/>
      <c r="N383" s="239"/>
      <c r="O383" s="239"/>
      <c r="P383" s="239"/>
      <c r="Q383" s="239"/>
      <c r="R383" s="239"/>
      <c r="S383" s="239"/>
      <c r="T383" s="240"/>
      <c r="U383" s="241"/>
      <c r="V383" s="239"/>
      <c r="W383" s="242"/>
      <c r="X383" s="242"/>
      <c r="Y383" s="242"/>
      <c r="Z383" s="324"/>
      <c r="AE383" s="394"/>
    </row>
    <row r="384" spans="1:25" ht="15">
      <c r="A384" s="379" t="s">
        <v>530</v>
      </c>
      <c r="B384" s="315"/>
      <c r="C384" s="315"/>
      <c r="D384" s="315"/>
      <c r="E384" s="315"/>
      <c r="F384" s="315"/>
      <c r="G384" s="315"/>
      <c r="H384" s="315"/>
      <c r="I384" s="315">
        <v>820</v>
      </c>
      <c r="J384" s="279">
        <v>3</v>
      </c>
      <c r="K384" s="279" t="s">
        <v>7</v>
      </c>
      <c r="L384" s="279"/>
      <c r="M384" s="123">
        <f aca="true" t="shared" si="154" ref="M384:V384">M385+M389</f>
        <v>40250</v>
      </c>
      <c r="N384" s="123">
        <f t="shared" si="154"/>
        <v>52000</v>
      </c>
      <c r="O384" s="155">
        <f t="shared" si="154"/>
        <v>35000</v>
      </c>
      <c r="P384" s="123">
        <f>P385+P389</f>
        <v>35000</v>
      </c>
      <c r="Q384" s="123">
        <f t="shared" si="154"/>
        <v>35000</v>
      </c>
      <c r="R384" s="123">
        <f>R385+R389</f>
        <v>25000</v>
      </c>
      <c r="S384" s="123">
        <f>S385+S389</f>
        <v>25000</v>
      </c>
      <c r="T384" s="124">
        <f>S384/R384</f>
        <v>1</v>
      </c>
      <c r="U384" s="125">
        <f t="shared" si="154"/>
        <v>45000</v>
      </c>
      <c r="V384" s="123">
        <f t="shared" si="154"/>
        <v>45000</v>
      </c>
      <c r="W384" s="126">
        <f aca="true" t="shared" si="155" ref="W384:W390">P384/O384*100</f>
        <v>100</v>
      </c>
      <c r="X384" s="126">
        <f aca="true" t="shared" si="156" ref="X384:X390">Q384/P384*100</f>
        <v>100</v>
      </c>
      <c r="Y384" s="126">
        <f aca="true" t="shared" si="157" ref="Y384:Y390">T384/Q384*100</f>
        <v>0.002857142857142857</v>
      </c>
    </row>
    <row r="385" spans="1:25" ht="15" hidden="1">
      <c r="A385" s="379" t="s">
        <v>530</v>
      </c>
      <c r="B385" s="315"/>
      <c r="C385" s="315"/>
      <c r="D385" s="315"/>
      <c r="E385" s="315"/>
      <c r="F385" s="315"/>
      <c r="G385" s="315"/>
      <c r="H385" s="315"/>
      <c r="I385" s="315">
        <v>820</v>
      </c>
      <c r="J385" s="65">
        <v>32</v>
      </c>
      <c r="K385" s="66" t="s">
        <v>39</v>
      </c>
      <c r="L385" s="67"/>
      <c r="M385" s="413">
        <f aca="true" t="shared" si="158" ref="M385:V385">M386+M387</f>
        <v>0</v>
      </c>
      <c r="N385" s="413">
        <f t="shared" si="158"/>
        <v>0</v>
      </c>
      <c r="O385" s="414">
        <f t="shared" si="158"/>
        <v>0</v>
      </c>
      <c r="P385" s="413">
        <f>P386+P387</f>
        <v>0</v>
      </c>
      <c r="Q385" s="413">
        <f t="shared" si="158"/>
        <v>0</v>
      </c>
      <c r="R385" s="413">
        <f>R386+R387</f>
        <v>0</v>
      </c>
      <c r="S385" s="413">
        <f>S386+S387</f>
        <v>0</v>
      </c>
      <c r="T385" s="415" t="e">
        <f>R385/Q385</f>
        <v>#DIV/0!</v>
      </c>
      <c r="U385" s="130">
        <f t="shared" si="158"/>
        <v>0</v>
      </c>
      <c r="V385" s="128">
        <f t="shared" si="158"/>
        <v>0</v>
      </c>
      <c r="W385" s="126" t="e">
        <f t="shared" si="155"/>
        <v>#DIV/0!</v>
      </c>
      <c r="X385" s="126" t="e">
        <f t="shared" si="156"/>
        <v>#DIV/0!</v>
      </c>
      <c r="Y385" s="126" t="e">
        <f t="shared" si="157"/>
        <v>#DIV/0!</v>
      </c>
    </row>
    <row r="386" spans="1:31" s="209" customFormat="1" ht="15" hidden="1">
      <c r="A386" s="379" t="s">
        <v>530</v>
      </c>
      <c r="B386" s="315"/>
      <c r="C386" s="315"/>
      <c r="D386" s="315"/>
      <c r="E386" s="315"/>
      <c r="F386" s="315"/>
      <c r="G386" s="315"/>
      <c r="H386" s="315"/>
      <c r="I386" s="315">
        <v>820</v>
      </c>
      <c r="J386" s="68">
        <v>322</v>
      </c>
      <c r="K386" s="68" t="s">
        <v>86</v>
      </c>
      <c r="L386" s="68"/>
      <c r="M386" s="204">
        <v>0</v>
      </c>
      <c r="N386" s="204">
        <v>0</v>
      </c>
      <c r="O386" s="205">
        <v>0</v>
      </c>
      <c r="P386" s="204">
        <v>0</v>
      </c>
      <c r="Q386" s="204">
        <v>0</v>
      </c>
      <c r="R386" s="204">
        <v>0</v>
      </c>
      <c r="S386" s="204">
        <v>0</v>
      </c>
      <c r="T386" s="129" t="e">
        <f>R386/Q386</f>
        <v>#DIV/0!</v>
      </c>
      <c r="U386" s="207">
        <v>0</v>
      </c>
      <c r="V386" s="204">
        <v>0</v>
      </c>
      <c r="W386" s="208" t="e">
        <f t="shared" si="155"/>
        <v>#DIV/0!</v>
      </c>
      <c r="X386" s="208" t="e">
        <f t="shared" si="156"/>
        <v>#DIV/0!</v>
      </c>
      <c r="Y386" s="208" t="e">
        <f t="shared" si="157"/>
        <v>#DIV/0!</v>
      </c>
      <c r="Z386" s="324"/>
      <c r="AE386" s="395"/>
    </row>
    <row r="387" spans="1:31" s="209" customFormat="1" ht="15" hidden="1">
      <c r="A387" s="379" t="s">
        <v>530</v>
      </c>
      <c r="B387" s="315"/>
      <c r="C387" s="315"/>
      <c r="D387" s="315"/>
      <c r="E387" s="315"/>
      <c r="F387" s="315"/>
      <c r="G387" s="315"/>
      <c r="H387" s="315"/>
      <c r="I387" s="315">
        <v>820</v>
      </c>
      <c r="J387" s="68">
        <v>323</v>
      </c>
      <c r="K387" s="68" t="s">
        <v>42</v>
      </c>
      <c r="L387" s="68"/>
      <c r="M387" s="204">
        <v>0</v>
      </c>
      <c r="N387" s="204">
        <v>0</v>
      </c>
      <c r="O387" s="205">
        <v>0</v>
      </c>
      <c r="P387" s="204">
        <v>0</v>
      </c>
      <c r="Q387" s="204">
        <v>0</v>
      </c>
      <c r="R387" s="204">
        <v>0</v>
      </c>
      <c r="S387" s="204">
        <v>0</v>
      </c>
      <c r="T387" s="129" t="e">
        <f>R387/Q387</f>
        <v>#DIV/0!</v>
      </c>
      <c r="U387" s="207">
        <v>0</v>
      </c>
      <c r="V387" s="204">
        <v>0</v>
      </c>
      <c r="W387" s="208" t="e">
        <f t="shared" si="155"/>
        <v>#DIV/0!</v>
      </c>
      <c r="X387" s="208" t="e">
        <f t="shared" si="156"/>
        <v>#DIV/0!</v>
      </c>
      <c r="Y387" s="208" t="e">
        <f t="shared" si="157"/>
        <v>#DIV/0!</v>
      </c>
      <c r="Z387" s="324"/>
      <c r="AE387" s="395"/>
    </row>
    <row r="388" spans="1:31" s="209" customFormat="1" ht="15" hidden="1">
      <c r="A388" s="379" t="s">
        <v>530</v>
      </c>
      <c r="B388" s="315"/>
      <c r="C388" s="315"/>
      <c r="D388" s="315"/>
      <c r="E388" s="315"/>
      <c r="F388" s="315"/>
      <c r="G388" s="315"/>
      <c r="H388" s="315"/>
      <c r="I388" s="315">
        <v>820</v>
      </c>
      <c r="J388" s="68">
        <v>329</v>
      </c>
      <c r="K388" s="68" t="s">
        <v>95</v>
      </c>
      <c r="L388" s="68"/>
      <c r="M388" s="204">
        <v>0</v>
      </c>
      <c r="N388" s="204">
        <v>0</v>
      </c>
      <c r="O388" s="205">
        <v>0</v>
      </c>
      <c r="P388" s="204">
        <v>0</v>
      </c>
      <c r="Q388" s="204">
        <v>0</v>
      </c>
      <c r="R388" s="204">
        <v>0</v>
      </c>
      <c r="S388" s="204">
        <v>0</v>
      </c>
      <c r="T388" s="129" t="e">
        <f>R388/Q388</f>
        <v>#DIV/0!</v>
      </c>
      <c r="U388" s="207">
        <v>0</v>
      </c>
      <c r="V388" s="204">
        <v>0</v>
      </c>
      <c r="W388" s="208" t="e">
        <f t="shared" si="155"/>
        <v>#DIV/0!</v>
      </c>
      <c r="X388" s="208" t="e">
        <f t="shared" si="156"/>
        <v>#DIV/0!</v>
      </c>
      <c r="Y388" s="208" t="e">
        <f t="shared" si="157"/>
        <v>#DIV/0!</v>
      </c>
      <c r="Z388" s="324"/>
      <c r="AE388" s="395"/>
    </row>
    <row r="389" spans="1:31" s="209" customFormat="1" ht="15">
      <c r="A389" s="379" t="s">
        <v>530</v>
      </c>
      <c r="B389" s="315"/>
      <c r="C389" s="315"/>
      <c r="D389" s="315"/>
      <c r="E389" s="315"/>
      <c r="F389" s="315"/>
      <c r="G389" s="315"/>
      <c r="H389" s="315"/>
      <c r="I389" s="315">
        <v>820</v>
      </c>
      <c r="J389" s="65">
        <v>38</v>
      </c>
      <c r="K389" s="66" t="s">
        <v>249</v>
      </c>
      <c r="L389" s="67"/>
      <c r="M389" s="413">
        <f aca="true" t="shared" si="159" ref="M389:V389">M390</f>
        <v>40250</v>
      </c>
      <c r="N389" s="413">
        <f t="shared" si="159"/>
        <v>52000</v>
      </c>
      <c r="O389" s="414">
        <f t="shared" si="159"/>
        <v>35000</v>
      </c>
      <c r="P389" s="413">
        <f t="shared" si="159"/>
        <v>35000</v>
      </c>
      <c r="Q389" s="413">
        <f t="shared" si="159"/>
        <v>35000</v>
      </c>
      <c r="R389" s="413">
        <f t="shared" si="159"/>
        <v>25000</v>
      </c>
      <c r="S389" s="413">
        <f t="shared" si="159"/>
        <v>25000</v>
      </c>
      <c r="T389" s="415">
        <f>S389/R389</f>
        <v>1</v>
      </c>
      <c r="U389" s="207">
        <f t="shared" si="159"/>
        <v>45000</v>
      </c>
      <c r="V389" s="204">
        <f t="shared" si="159"/>
        <v>45000</v>
      </c>
      <c r="W389" s="208">
        <f t="shared" si="155"/>
        <v>100</v>
      </c>
      <c r="X389" s="208">
        <f t="shared" si="156"/>
        <v>100</v>
      </c>
      <c r="Y389" s="208">
        <f t="shared" si="157"/>
        <v>0.002857142857142857</v>
      </c>
      <c r="Z389" s="324"/>
      <c r="AB389" s="209" t="s">
        <v>431</v>
      </c>
      <c r="AE389" s="395"/>
    </row>
    <row r="390" spans="1:31" s="209" customFormat="1" ht="15.75" thickBot="1">
      <c r="A390" s="379" t="s">
        <v>530</v>
      </c>
      <c r="B390" s="315">
        <v>1</v>
      </c>
      <c r="C390" s="315">
        <v>2</v>
      </c>
      <c r="D390" s="315"/>
      <c r="E390" s="315">
        <v>4</v>
      </c>
      <c r="F390" s="315"/>
      <c r="G390" s="315"/>
      <c r="H390" s="315"/>
      <c r="I390" s="315">
        <v>820</v>
      </c>
      <c r="J390" s="22">
        <v>3811</v>
      </c>
      <c r="K390" s="22" t="s">
        <v>225</v>
      </c>
      <c r="L390" s="22"/>
      <c r="M390" s="204">
        <v>40250</v>
      </c>
      <c r="N390" s="204">
        <v>52000</v>
      </c>
      <c r="O390" s="205">
        <v>35000</v>
      </c>
      <c r="P390" s="204">
        <v>35000</v>
      </c>
      <c r="Q390" s="204">
        <v>35000</v>
      </c>
      <c r="R390" s="204">
        <v>25000</v>
      </c>
      <c r="S390" s="204">
        <v>25000</v>
      </c>
      <c r="T390" s="129">
        <f>S390/R390</f>
        <v>1</v>
      </c>
      <c r="U390" s="207">
        <v>45000</v>
      </c>
      <c r="V390" s="204">
        <v>45000</v>
      </c>
      <c r="W390" s="208">
        <f t="shared" si="155"/>
        <v>100</v>
      </c>
      <c r="X390" s="208">
        <f t="shared" si="156"/>
        <v>100</v>
      </c>
      <c r="Y390" s="208">
        <f t="shared" si="157"/>
        <v>0.002857142857142857</v>
      </c>
      <c r="Z390" s="324">
        <v>8000</v>
      </c>
      <c r="AB390" s="209" t="s">
        <v>430</v>
      </c>
      <c r="AE390" s="395"/>
    </row>
    <row r="391" spans="1:27" ht="15">
      <c r="A391" s="322"/>
      <c r="B391" s="315"/>
      <c r="C391" s="315"/>
      <c r="D391" s="315"/>
      <c r="E391" s="315"/>
      <c r="F391" s="315"/>
      <c r="G391" s="315"/>
      <c r="H391" s="315"/>
      <c r="I391" s="315"/>
      <c r="J391" s="284"/>
      <c r="K391" s="284" t="s">
        <v>307</v>
      </c>
      <c r="L391" s="284"/>
      <c r="M391" s="196">
        <f aca="true" t="shared" si="160" ref="M391:V391">M384</f>
        <v>40250</v>
      </c>
      <c r="N391" s="196">
        <f t="shared" si="160"/>
        <v>52000</v>
      </c>
      <c r="O391" s="196">
        <f t="shared" si="160"/>
        <v>35000</v>
      </c>
      <c r="P391" s="196">
        <f>P384</f>
        <v>35000</v>
      </c>
      <c r="Q391" s="196">
        <f t="shared" si="160"/>
        <v>35000</v>
      </c>
      <c r="R391" s="196">
        <f>R384</f>
        <v>25000</v>
      </c>
      <c r="S391" s="196">
        <f>S384</f>
        <v>25000</v>
      </c>
      <c r="T391" s="197">
        <f>S391/R391</f>
        <v>1</v>
      </c>
      <c r="U391" s="198">
        <f t="shared" si="160"/>
        <v>45000</v>
      </c>
      <c r="V391" s="196">
        <f t="shared" si="160"/>
        <v>45000</v>
      </c>
      <c r="W391" s="199"/>
      <c r="X391" s="199"/>
      <c r="Y391" s="199"/>
      <c r="Z391" s="324">
        <v>8000</v>
      </c>
      <c r="AA391" s="103" t="s">
        <v>436</v>
      </c>
    </row>
    <row r="392" spans="1:25" ht="15">
      <c r="A392" s="315"/>
      <c r="B392" s="315"/>
      <c r="C392" s="315"/>
      <c r="D392" s="315"/>
      <c r="E392" s="315"/>
      <c r="F392" s="315"/>
      <c r="G392" s="315"/>
      <c r="H392" s="315"/>
      <c r="I392" s="315"/>
      <c r="J392" s="26"/>
      <c r="K392" s="26"/>
      <c r="L392" s="26"/>
      <c r="M392" s="212"/>
      <c r="N392" s="212"/>
      <c r="O392" s="212"/>
      <c r="P392" s="212"/>
      <c r="Q392" s="212"/>
      <c r="R392" s="212"/>
      <c r="S392" s="212"/>
      <c r="T392" s="213"/>
      <c r="U392" s="214"/>
      <c r="V392" s="212"/>
      <c r="W392" s="215"/>
      <c r="X392" s="215"/>
      <c r="Y392" s="215"/>
    </row>
    <row r="393" spans="1:25" ht="15">
      <c r="A393" s="378" t="s">
        <v>531</v>
      </c>
      <c r="B393" s="378"/>
      <c r="C393" s="378"/>
      <c r="D393" s="378"/>
      <c r="E393" s="378"/>
      <c r="F393" s="378"/>
      <c r="G393" s="378"/>
      <c r="H393" s="378"/>
      <c r="I393" s="378">
        <v>820</v>
      </c>
      <c r="J393" s="5" t="s">
        <v>124</v>
      </c>
      <c r="K393" s="5" t="s">
        <v>172</v>
      </c>
      <c r="L393" s="5"/>
      <c r="M393" s="120"/>
      <c r="N393" s="120"/>
      <c r="O393" s="120"/>
      <c r="P393" s="120"/>
      <c r="Q393" s="120"/>
      <c r="R393" s="120"/>
      <c r="S393" s="120"/>
      <c r="T393" s="144"/>
      <c r="U393" s="145"/>
      <c r="V393" s="120"/>
      <c r="W393" s="146"/>
      <c r="X393" s="146"/>
      <c r="Y393" s="146"/>
    </row>
    <row r="394" spans="1:25" ht="15">
      <c r="A394" s="380" t="s">
        <v>531</v>
      </c>
      <c r="B394" s="315"/>
      <c r="C394" s="315"/>
      <c r="D394" s="315"/>
      <c r="E394" s="315"/>
      <c r="F394" s="315"/>
      <c r="G394" s="315"/>
      <c r="H394" s="315"/>
      <c r="I394" s="315">
        <v>820</v>
      </c>
      <c r="J394" s="64">
        <v>3</v>
      </c>
      <c r="K394" s="64" t="s">
        <v>7</v>
      </c>
      <c r="L394" s="64"/>
      <c r="M394" s="123">
        <f aca="true" t="shared" si="161" ref="M394:V395">M395</f>
        <v>0</v>
      </c>
      <c r="N394" s="123">
        <f t="shared" si="161"/>
        <v>0</v>
      </c>
      <c r="O394" s="123">
        <f t="shared" si="161"/>
        <v>5000</v>
      </c>
      <c r="P394" s="123">
        <f t="shared" si="161"/>
        <v>5000</v>
      </c>
      <c r="Q394" s="123">
        <f t="shared" si="161"/>
        <v>5000</v>
      </c>
      <c r="R394" s="123">
        <f t="shared" si="161"/>
        <v>5000</v>
      </c>
      <c r="S394" s="123">
        <f t="shared" si="161"/>
        <v>1500</v>
      </c>
      <c r="T394" s="124">
        <f>S394/R394</f>
        <v>0.3</v>
      </c>
      <c r="U394" s="125">
        <f t="shared" si="161"/>
        <v>10000</v>
      </c>
      <c r="V394" s="123">
        <f t="shared" si="161"/>
        <v>10000</v>
      </c>
      <c r="W394" s="126">
        <f aca="true" t="shared" si="162" ref="W394:X396">P394/O394*100</f>
        <v>100</v>
      </c>
      <c r="X394" s="126">
        <f t="shared" si="162"/>
        <v>100</v>
      </c>
      <c r="Y394" s="126">
        <f>T394/Q394*100</f>
        <v>0.005999999999999999</v>
      </c>
    </row>
    <row r="395" spans="1:25" ht="15">
      <c r="A395" s="380" t="s">
        <v>531</v>
      </c>
      <c r="B395" s="315"/>
      <c r="C395" s="315"/>
      <c r="D395" s="315"/>
      <c r="E395" s="315"/>
      <c r="F395" s="315"/>
      <c r="G395" s="315"/>
      <c r="H395" s="315"/>
      <c r="I395" s="315">
        <v>820</v>
      </c>
      <c r="J395" s="61">
        <v>38</v>
      </c>
      <c r="K395" s="61" t="s">
        <v>50</v>
      </c>
      <c r="L395" s="61"/>
      <c r="M395" s="413">
        <f t="shared" si="161"/>
        <v>0</v>
      </c>
      <c r="N395" s="413">
        <f t="shared" si="161"/>
        <v>0</v>
      </c>
      <c r="O395" s="413">
        <f t="shared" si="161"/>
        <v>5000</v>
      </c>
      <c r="P395" s="413">
        <f t="shared" si="161"/>
        <v>5000</v>
      </c>
      <c r="Q395" s="413">
        <f t="shared" si="161"/>
        <v>5000</v>
      </c>
      <c r="R395" s="413">
        <f t="shared" si="161"/>
        <v>5000</v>
      </c>
      <c r="S395" s="413">
        <f t="shared" si="161"/>
        <v>1500</v>
      </c>
      <c r="T395" s="415">
        <f>S395/R395</f>
        <v>0.3</v>
      </c>
      <c r="U395" s="130">
        <f t="shared" si="161"/>
        <v>10000</v>
      </c>
      <c r="V395" s="128">
        <f t="shared" si="161"/>
        <v>10000</v>
      </c>
      <c r="W395" s="126">
        <f t="shared" si="162"/>
        <v>100</v>
      </c>
      <c r="X395" s="126">
        <f t="shared" si="162"/>
        <v>100</v>
      </c>
      <c r="Y395" s="126">
        <f>T395/Q395*100</f>
        <v>0.005999999999999999</v>
      </c>
    </row>
    <row r="396" spans="1:31" s="209" customFormat="1" ht="15.75" thickBot="1">
      <c r="A396" s="380" t="s">
        <v>531</v>
      </c>
      <c r="B396" s="315">
        <v>1</v>
      </c>
      <c r="C396" s="315">
        <v>2</v>
      </c>
      <c r="D396" s="315"/>
      <c r="E396" s="315">
        <v>4</v>
      </c>
      <c r="F396" s="315"/>
      <c r="G396" s="315"/>
      <c r="H396" s="315"/>
      <c r="I396" s="315">
        <v>820</v>
      </c>
      <c r="J396" s="63">
        <v>381</v>
      </c>
      <c r="K396" s="291" t="s">
        <v>51</v>
      </c>
      <c r="L396" s="292"/>
      <c r="M396" s="204">
        <v>0</v>
      </c>
      <c r="N396" s="204">
        <v>0</v>
      </c>
      <c r="O396" s="204">
        <v>5000</v>
      </c>
      <c r="P396" s="204">
        <v>5000</v>
      </c>
      <c r="Q396" s="204">
        <v>5000</v>
      </c>
      <c r="R396" s="204">
        <v>5000</v>
      </c>
      <c r="S396" s="204">
        <v>1500</v>
      </c>
      <c r="T396" s="206">
        <f>S396/R396</f>
        <v>0.3</v>
      </c>
      <c r="U396" s="207">
        <v>10000</v>
      </c>
      <c r="V396" s="204">
        <v>10000</v>
      </c>
      <c r="W396" s="208">
        <f t="shared" si="162"/>
        <v>100</v>
      </c>
      <c r="X396" s="208">
        <f t="shared" si="162"/>
        <v>100</v>
      </c>
      <c r="Y396" s="208">
        <f>T396/Q396*100</f>
        <v>0.005999999999999999</v>
      </c>
      <c r="Z396" s="324"/>
      <c r="AE396" s="395"/>
    </row>
    <row r="397" spans="1:25" ht="15">
      <c r="A397" s="379"/>
      <c r="B397" s="379"/>
      <c r="C397" s="379"/>
      <c r="D397" s="379"/>
      <c r="E397" s="379"/>
      <c r="F397" s="379"/>
      <c r="G397" s="379"/>
      <c r="H397" s="379"/>
      <c r="I397" s="379"/>
      <c r="J397" s="284"/>
      <c r="K397" s="284" t="s">
        <v>307</v>
      </c>
      <c r="L397" s="284"/>
      <c r="M397" s="196">
        <f aca="true" t="shared" si="163" ref="M397:V397">M394</f>
        <v>0</v>
      </c>
      <c r="N397" s="196">
        <f t="shared" si="163"/>
        <v>0</v>
      </c>
      <c r="O397" s="196">
        <f t="shared" si="163"/>
        <v>5000</v>
      </c>
      <c r="P397" s="196">
        <f>P394</f>
        <v>5000</v>
      </c>
      <c r="Q397" s="196">
        <f t="shared" si="163"/>
        <v>5000</v>
      </c>
      <c r="R397" s="196">
        <f>R394</f>
        <v>5000</v>
      </c>
      <c r="S397" s="196">
        <f>S394</f>
        <v>1500</v>
      </c>
      <c r="T397" s="197">
        <f>S397/R397</f>
        <v>0.3</v>
      </c>
      <c r="U397" s="198">
        <f t="shared" si="163"/>
        <v>10000</v>
      </c>
      <c r="V397" s="196">
        <f t="shared" si="163"/>
        <v>10000</v>
      </c>
      <c r="W397" s="199"/>
      <c r="X397" s="199"/>
      <c r="Y397" s="199"/>
    </row>
    <row r="398" spans="1:31" s="209" customFormat="1" ht="15">
      <c r="A398" s="379"/>
      <c r="B398" s="379"/>
      <c r="C398" s="379"/>
      <c r="D398" s="379"/>
      <c r="E398" s="379"/>
      <c r="F398" s="379"/>
      <c r="G398" s="379"/>
      <c r="H398" s="379"/>
      <c r="I398" s="379"/>
      <c r="J398" s="290"/>
      <c r="K398" s="290"/>
      <c r="L398" s="290"/>
      <c r="M398" s="226"/>
      <c r="N398" s="226"/>
      <c r="O398" s="226"/>
      <c r="P398" s="226"/>
      <c r="Q398" s="226"/>
      <c r="R398" s="226"/>
      <c r="S398" s="226"/>
      <c r="T398" s="227"/>
      <c r="U398" s="228"/>
      <c r="V398" s="226"/>
      <c r="W398" s="229"/>
      <c r="X398" s="229"/>
      <c r="Y398" s="229"/>
      <c r="Z398" s="324"/>
      <c r="AE398" s="395"/>
    </row>
    <row r="399" spans="1:31" s="209" customFormat="1" ht="15">
      <c r="A399" s="378" t="s">
        <v>532</v>
      </c>
      <c r="B399" s="378"/>
      <c r="C399" s="378"/>
      <c r="D399" s="378"/>
      <c r="E399" s="378"/>
      <c r="F399" s="378"/>
      <c r="G399" s="378"/>
      <c r="H399" s="378"/>
      <c r="I399" s="378">
        <v>840</v>
      </c>
      <c r="J399" s="5" t="s">
        <v>124</v>
      </c>
      <c r="K399" s="5" t="s">
        <v>173</v>
      </c>
      <c r="L399" s="5"/>
      <c r="M399" s="230"/>
      <c r="N399" s="230"/>
      <c r="O399" s="230"/>
      <c r="P399" s="230"/>
      <c r="Q399" s="230"/>
      <c r="R399" s="230"/>
      <c r="S399" s="230"/>
      <c r="T399" s="231"/>
      <c r="U399" s="232"/>
      <c r="V399" s="230"/>
      <c r="W399" s="233"/>
      <c r="X399" s="233"/>
      <c r="Y399" s="233"/>
      <c r="Z399" s="324"/>
      <c r="AE399" s="395"/>
    </row>
    <row r="400" spans="1:25" ht="15">
      <c r="A400" s="379" t="s">
        <v>532</v>
      </c>
      <c r="B400" s="315"/>
      <c r="C400" s="315"/>
      <c r="D400" s="315"/>
      <c r="E400" s="315"/>
      <c r="F400" s="315"/>
      <c r="G400" s="315"/>
      <c r="H400" s="315"/>
      <c r="I400" s="315">
        <v>840</v>
      </c>
      <c r="J400" s="64">
        <v>3</v>
      </c>
      <c r="K400" s="64" t="s">
        <v>7</v>
      </c>
      <c r="L400" s="64"/>
      <c r="M400" s="123">
        <f aca="true" t="shared" si="164" ref="M400:V401">M401</f>
        <v>21004</v>
      </c>
      <c r="N400" s="123">
        <f t="shared" si="164"/>
        <v>10000</v>
      </c>
      <c r="O400" s="155">
        <f t="shared" si="164"/>
        <v>10000</v>
      </c>
      <c r="P400" s="123">
        <f t="shared" si="164"/>
        <v>10000</v>
      </c>
      <c r="Q400" s="123">
        <f t="shared" si="164"/>
        <v>10000</v>
      </c>
      <c r="R400" s="123">
        <f t="shared" si="164"/>
        <v>10000</v>
      </c>
      <c r="S400" s="123">
        <f t="shared" si="164"/>
        <v>10000</v>
      </c>
      <c r="T400" s="124">
        <f>S400/R400</f>
        <v>1</v>
      </c>
      <c r="U400" s="125">
        <f t="shared" si="164"/>
        <v>20000</v>
      </c>
      <c r="V400" s="123">
        <f t="shared" si="164"/>
        <v>20000</v>
      </c>
      <c r="W400" s="126">
        <f aca="true" t="shared" si="165" ref="W400:X402">P400/O400*100</f>
        <v>100</v>
      </c>
      <c r="X400" s="126">
        <f t="shared" si="165"/>
        <v>100</v>
      </c>
      <c r="Y400" s="126">
        <f>T400/Q400*100</f>
        <v>0.01</v>
      </c>
    </row>
    <row r="401" spans="1:25" ht="15">
      <c r="A401" s="379" t="s">
        <v>532</v>
      </c>
      <c r="B401" s="315"/>
      <c r="C401" s="315"/>
      <c r="D401" s="315"/>
      <c r="E401" s="315"/>
      <c r="F401" s="315"/>
      <c r="G401" s="315"/>
      <c r="H401" s="315"/>
      <c r="I401" s="315">
        <v>840</v>
      </c>
      <c r="J401" s="61">
        <v>38</v>
      </c>
      <c r="K401" s="61" t="s">
        <v>50</v>
      </c>
      <c r="L401" s="61"/>
      <c r="M401" s="413">
        <f t="shared" si="164"/>
        <v>21004</v>
      </c>
      <c r="N401" s="413">
        <f t="shared" si="164"/>
        <v>10000</v>
      </c>
      <c r="O401" s="414">
        <f t="shared" si="164"/>
        <v>10000</v>
      </c>
      <c r="P401" s="413">
        <f t="shared" si="164"/>
        <v>10000</v>
      </c>
      <c r="Q401" s="413">
        <f t="shared" si="164"/>
        <v>10000</v>
      </c>
      <c r="R401" s="413">
        <f t="shared" si="164"/>
        <v>10000</v>
      </c>
      <c r="S401" s="413">
        <f t="shared" si="164"/>
        <v>10000</v>
      </c>
      <c r="T401" s="415">
        <f>S401/R401</f>
        <v>1</v>
      </c>
      <c r="U401" s="130">
        <f t="shared" si="164"/>
        <v>20000</v>
      </c>
      <c r="V401" s="128">
        <f t="shared" si="164"/>
        <v>20000</v>
      </c>
      <c r="W401" s="126">
        <f t="shared" si="165"/>
        <v>100</v>
      </c>
      <c r="X401" s="126">
        <f t="shared" si="165"/>
        <v>100</v>
      </c>
      <c r="Y401" s="126">
        <f>T401/Q401*100</f>
        <v>0.01</v>
      </c>
    </row>
    <row r="402" spans="1:25" ht="15.75" thickBot="1">
      <c r="A402" s="379" t="s">
        <v>532</v>
      </c>
      <c r="B402" s="315">
        <v>1</v>
      </c>
      <c r="C402" s="315">
        <v>2</v>
      </c>
      <c r="D402" s="315"/>
      <c r="E402" s="315">
        <v>4</v>
      </c>
      <c r="F402" s="315"/>
      <c r="G402" s="315"/>
      <c r="H402" s="315"/>
      <c r="I402" s="315">
        <v>840</v>
      </c>
      <c r="J402" s="16">
        <v>3811</v>
      </c>
      <c r="K402" s="16" t="s">
        <v>225</v>
      </c>
      <c r="L402" s="16"/>
      <c r="M402" s="128">
        <v>21004</v>
      </c>
      <c r="N402" s="128">
        <v>10000</v>
      </c>
      <c r="O402" s="156">
        <v>10000</v>
      </c>
      <c r="P402" s="128">
        <v>10000</v>
      </c>
      <c r="Q402" s="128">
        <v>10000</v>
      </c>
      <c r="R402" s="128">
        <v>10000</v>
      </c>
      <c r="S402" s="128">
        <v>10000</v>
      </c>
      <c r="T402" s="129">
        <f>S402/R402</f>
        <v>1</v>
      </c>
      <c r="U402" s="130">
        <v>20000</v>
      </c>
      <c r="V402" s="128">
        <v>20000</v>
      </c>
      <c r="W402" s="126">
        <f t="shared" si="165"/>
        <v>100</v>
      </c>
      <c r="X402" s="126">
        <f t="shared" si="165"/>
        <v>100</v>
      </c>
      <c r="Y402" s="126">
        <f>T402/Q402*100</f>
        <v>0.01</v>
      </c>
    </row>
    <row r="403" spans="1:25" ht="15">
      <c r="A403" s="379"/>
      <c r="B403" s="315"/>
      <c r="C403" s="315"/>
      <c r="D403" s="315"/>
      <c r="E403" s="315"/>
      <c r="F403" s="315"/>
      <c r="G403" s="315"/>
      <c r="H403" s="315"/>
      <c r="I403" s="315"/>
      <c r="J403" s="284"/>
      <c r="K403" s="284" t="s">
        <v>307</v>
      </c>
      <c r="L403" s="284"/>
      <c r="M403" s="196">
        <f aca="true" t="shared" si="166" ref="M403:V403">M400</f>
        <v>21004</v>
      </c>
      <c r="N403" s="196">
        <f t="shared" si="166"/>
        <v>10000</v>
      </c>
      <c r="O403" s="196">
        <f t="shared" si="166"/>
        <v>10000</v>
      </c>
      <c r="P403" s="196">
        <f>P400</f>
        <v>10000</v>
      </c>
      <c r="Q403" s="196">
        <f t="shared" si="166"/>
        <v>10000</v>
      </c>
      <c r="R403" s="196">
        <f>R400</f>
        <v>10000</v>
      </c>
      <c r="S403" s="196">
        <f>S400</f>
        <v>10000</v>
      </c>
      <c r="T403" s="197">
        <f>S403/R403</f>
        <v>1</v>
      </c>
      <c r="U403" s="198">
        <f t="shared" si="166"/>
        <v>20000</v>
      </c>
      <c r="V403" s="196">
        <f t="shared" si="166"/>
        <v>20000</v>
      </c>
      <c r="W403" s="199"/>
      <c r="X403" s="199"/>
      <c r="Y403" s="199"/>
    </row>
    <row r="404" spans="1:25" ht="15">
      <c r="A404" s="379"/>
      <c r="B404" s="315"/>
      <c r="C404" s="315"/>
      <c r="D404" s="315"/>
      <c r="E404" s="315"/>
      <c r="F404" s="315"/>
      <c r="G404" s="315"/>
      <c r="H404" s="315"/>
      <c r="I404" s="315"/>
      <c r="J404" s="26"/>
      <c r="K404" s="26"/>
      <c r="L404" s="26"/>
      <c r="M404" s="212"/>
      <c r="N404" s="212"/>
      <c r="O404" s="212"/>
      <c r="P404" s="212"/>
      <c r="Q404" s="212"/>
      <c r="R404" s="212"/>
      <c r="S404" s="212"/>
      <c r="T404" s="213"/>
      <c r="U404" s="214"/>
      <c r="V404" s="212"/>
      <c r="W404" s="215"/>
      <c r="X404" s="215"/>
      <c r="Y404" s="215"/>
    </row>
    <row r="405" spans="1:31" s="190" customFormat="1" ht="15">
      <c r="A405" s="377" t="s">
        <v>533</v>
      </c>
      <c r="B405" s="377"/>
      <c r="C405" s="377"/>
      <c r="D405" s="377"/>
      <c r="E405" s="377"/>
      <c r="F405" s="377"/>
      <c r="G405" s="377"/>
      <c r="H405" s="377"/>
      <c r="I405" s="377"/>
      <c r="J405" s="276" t="s">
        <v>177</v>
      </c>
      <c r="K405" s="276" t="s">
        <v>355</v>
      </c>
      <c r="L405" s="276"/>
      <c r="M405" s="116"/>
      <c r="N405" s="116"/>
      <c r="O405" s="116"/>
      <c r="P405" s="116"/>
      <c r="Q405" s="116"/>
      <c r="R405" s="116"/>
      <c r="S405" s="116"/>
      <c r="T405" s="236"/>
      <c r="U405" s="237"/>
      <c r="V405" s="116"/>
      <c r="W405" s="238"/>
      <c r="X405" s="238"/>
      <c r="Y405" s="238"/>
      <c r="Z405" s="324"/>
      <c r="AE405" s="394"/>
    </row>
    <row r="406" spans="1:31" s="243" customFormat="1" ht="15">
      <c r="A406" s="378" t="s">
        <v>534</v>
      </c>
      <c r="B406" s="378"/>
      <c r="C406" s="378"/>
      <c r="D406" s="378"/>
      <c r="E406" s="378"/>
      <c r="F406" s="378"/>
      <c r="G406" s="378"/>
      <c r="H406" s="378"/>
      <c r="I406" s="378">
        <v>1080</v>
      </c>
      <c r="J406" s="5" t="s">
        <v>82</v>
      </c>
      <c r="K406" s="5" t="s">
        <v>238</v>
      </c>
      <c r="L406" s="5"/>
      <c r="M406" s="239"/>
      <c r="N406" s="239"/>
      <c r="O406" s="239"/>
      <c r="P406" s="239"/>
      <c r="Q406" s="239"/>
      <c r="R406" s="239"/>
      <c r="S406" s="239"/>
      <c r="T406" s="240"/>
      <c r="U406" s="241"/>
      <c r="V406" s="239"/>
      <c r="W406" s="242"/>
      <c r="X406" s="242"/>
      <c r="Y406" s="242"/>
      <c r="Z406" s="325"/>
      <c r="AE406" s="396"/>
    </row>
    <row r="407" spans="1:31" s="122" customFormat="1" ht="15">
      <c r="A407" s="379" t="s">
        <v>534</v>
      </c>
      <c r="B407" s="379"/>
      <c r="C407" s="379"/>
      <c r="D407" s="379"/>
      <c r="E407" s="379"/>
      <c r="F407" s="379"/>
      <c r="G407" s="379"/>
      <c r="H407" s="379"/>
      <c r="I407" s="379">
        <v>1080</v>
      </c>
      <c r="J407" s="279">
        <v>3</v>
      </c>
      <c r="K407" s="279" t="s">
        <v>7</v>
      </c>
      <c r="L407" s="22"/>
      <c r="M407" s="155">
        <f aca="true" t="shared" si="167" ref="M407:V408">M408</f>
        <v>0</v>
      </c>
      <c r="N407" s="155">
        <f t="shared" si="167"/>
        <v>0</v>
      </c>
      <c r="O407" s="155">
        <f>O408</f>
        <v>1500</v>
      </c>
      <c r="P407" s="155">
        <f t="shared" si="167"/>
        <v>1500</v>
      </c>
      <c r="Q407" s="155">
        <f t="shared" si="167"/>
        <v>1500</v>
      </c>
      <c r="R407" s="155">
        <f t="shared" si="167"/>
        <v>1500</v>
      </c>
      <c r="S407" s="155">
        <f t="shared" si="167"/>
        <v>0</v>
      </c>
      <c r="T407" s="158">
        <f>S407/R407</f>
        <v>0</v>
      </c>
      <c r="U407" s="125">
        <f t="shared" si="167"/>
        <v>4000</v>
      </c>
      <c r="V407" s="123">
        <f t="shared" si="167"/>
        <v>4000</v>
      </c>
      <c r="W407" s="126">
        <f aca="true" t="shared" si="168" ref="W407:X409">P407/O407*100</f>
        <v>100</v>
      </c>
      <c r="X407" s="126">
        <f t="shared" si="168"/>
        <v>100</v>
      </c>
      <c r="Y407" s="126">
        <f>T407/Q407*100</f>
        <v>0</v>
      </c>
      <c r="Z407" s="325"/>
      <c r="AE407" s="181"/>
    </row>
    <row r="408" spans="1:31" s="122" customFormat="1" ht="15">
      <c r="A408" s="379" t="s">
        <v>534</v>
      </c>
      <c r="B408" s="379"/>
      <c r="C408" s="379"/>
      <c r="D408" s="379"/>
      <c r="E408" s="379"/>
      <c r="F408" s="379"/>
      <c r="G408" s="379"/>
      <c r="H408" s="379"/>
      <c r="I408" s="379">
        <v>1080</v>
      </c>
      <c r="J408" s="65">
        <v>38</v>
      </c>
      <c r="K408" s="65" t="s">
        <v>50</v>
      </c>
      <c r="L408" s="65"/>
      <c r="M408" s="414">
        <v>0</v>
      </c>
      <c r="N408" s="414">
        <v>0</v>
      </c>
      <c r="O408" s="414">
        <f>O409</f>
        <v>1500</v>
      </c>
      <c r="P408" s="414">
        <f t="shared" si="167"/>
        <v>1500</v>
      </c>
      <c r="Q408" s="414">
        <f t="shared" si="167"/>
        <v>1500</v>
      </c>
      <c r="R408" s="414">
        <f t="shared" si="167"/>
        <v>1500</v>
      </c>
      <c r="S408" s="414">
        <f t="shared" si="167"/>
        <v>0</v>
      </c>
      <c r="T408" s="444">
        <f>S408/R408</f>
        <v>0</v>
      </c>
      <c r="U408" s="130">
        <f t="shared" si="167"/>
        <v>4000</v>
      </c>
      <c r="V408" s="128">
        <f t="shared" si="167"/>
        <v>4000</v>
      </c>
      <c r="W408" s="126">
        <f t="shared" si="168"/>
        <v>100</v>
      </c>
      <c r="X408" s="126">
        <f t="shared" si="168"/>
        <v>100</v>
      </c>
      <c r="Y408" s="126">
        <f>T408/Q408*100</f>
        <v>0</v>
      </c>
      <c r="Z408" s="325"/>
      <c r="AE408" s="181"/>
    </row>
    <row r="409" spans="1:31" s="122" customFormat="1" ht="15.75" thickBot="1">
      <c r="A409" s="379" t="s">
        <v>534</v>
      </c>
      <c r="B409" s="379">
        <v>1</v>
      </c>
      <c r="C409" s="379">
        <v>2</v>
      </c>
      <c r="D409" s="379"/>
      <c r="E409" s="379">
        <v>4</v>
      </c>
      <c r="F409" s="379"/>
      <c r="G409" s="379"/>
      <c r="H409" s="379"/>
      <c r="I409" s="379">
        <v>1080</v>
      </c>
      <c r="J409" s="53">
        <v>3811</v>
      </c>
      <c r="K409" s="53" t="s">
        <v>225</v>
      </c>
      <c r="L409" s="53"/>
      <c r="M409" s="224">
        <v>0</v>
      </c>
      <c r="N409" s="224">
        <v>0</v>
      </c>
      <c r="O409" s="224">
        <v>1500</v>
      </c>
      <c r="P409" s="224">
        <v>1500</v>
      </c>
      <c r="Q409" s="224">
        <v>1500</v>
      </c>
      <c r="R409" s="224">
        <v>1500</v>
      </c>
      <c r="S409" s="224">
        <v>0</v>
      </c>
      <c r="T409" s="159">
        <f>S409/R409</f>
        <v>0</v>
      </c>
      <c r="U409" s="130">
        <v>4000</v>
      </c>
      <c r="V409" s="128">
        <v>4000</v>
      </c>
      <c r="W409" s="126">
        <f t="shared" si="168"/>
        <v>100</v>
      </c>
      <c r="X409" s="126">
        <f t="shared" si="168"/>
        <v>100</v>
      </c>
      <c r="Y409" s="126">
        <f>T409/Q409*100</f>
        <v>0</v>
      </c>
      <c r="Z409" s="325"/>
      <c r="AE409" s="181"/>
    </row>
    <row r="410" spans="1:25" ht="15.75" thickBot="1">
      <c r="A410" s="379"/>
      <c r="B410" s="379"/>
      <c r="C410" s="379"/>
      <c r="D410" s="379"/>
      <c r="E410" s="379"/>
      <c r="F410" s="379"/>
      <c r="G410" s="379"/>
      <c r="H410" s="379"/>
      <c r="I410" s="379"/>
      <c r="J410" s="284"/>
      <c r="K410" s="284" t="s">
        <v>307</v>
      </c>
      <c r="L410" s="284"/>
      <c r="M410" s="196">
        <f aca="true" t="shared" si="169" ref="M410:V410">M407</f>
        <v>0</v>
      </c>
      <c r="N410" s="196">
        <f t="shared" si="169"/>
        <v>0</v>
      </c>
      <c r="O410" s="196">
        <f t="shared" si="169"/>
        <v>1500</v>
      </c>
      <c r="P410" s="196">
        <f>P407</f>
        <v>1500</v>
      </c>
      <c r="Q410" s="196">
        <f t="shared" si="169"/>
        <v>1500</v>
      </c>
      <c r="R410" s="196">
        <f>R407</f>
        <v>1500</v>
      </c>
      <c r="S410" s="196">
        <f>S407</f>
        <v>0</v>
      </c>
      <c r="T410" s="197">
        <f>S410/R410</f>
        <v>0</v>
      </c>
      <c r="U410" s="198">
        <f t="shared" si="169"/>
        <v>4000</v>
      </c>
      <c r="V410" s="196">
        <f t="shared" si="169"/>
        <v>4000</v>
      </c>
      <c r="W410" s="199"/>
      <c r="X410" s="199"/>
      <c r="Y410" s="199"/>
    </row>
    <row r="411" spans="1:25" ht="15.75" thickBot="1">
      <c r="A411" s="379"/>
      <c r="B411" s="379"/>
      <c r="C411" s="379"/>
      <c r="D411" s="379"/>
      <c r="E411" s="379"/>
      <c r="F411" s="379"/>
      <c r="G411" s="379"/>
      <c r="H411" s="379"/>
      <c r="I411" s="379"/>
      <c r="J411" s="281"/>
      <c r="K411" s="281" t="s">
        <v>315</v>
      </c>
      <c r="L411" s="281"/>
      <c r="M411" s="164">
        <f aca="true" t="shared" si="170" ref="M411:V411">M391+M397+M403+M410</f>
        <v>61254</v>
      </c>
      <c r="N411" s="164">
        <f t="shared" si="170"/>
        <v>62000</v>
      </c>
      <c r="O411" s="164">
        <f t="shared" si="170"/>
        <v>51500</v>
      </c>
      <c r="P411" s="164">
        <f t="shared" si="170"/>
        <v>51500</v>
      </c>
      <c r="Q411" s="164">
        <f t="shared" si="170"/>
        <v>51500</v>
      </c>
      <c r="R411" s="164">
        <f t="shared" si="170"/>
        <v>41500</v>
      </c>
      <c r="S411" s="164">
        <f t="shared" si="170"/>
        <v>36500</v>
      </c>
      <c r="T411" s="165">
        <f>S411/R411</f>
        <v>0.8795180722891566</v>
      </c>
      <c r="U411" s="166">
        <f t="shared" si="170"/>
        <v>79000</v>
      </c>
      <c r="V411" s="164">
        <f t="shared" si="170"/>
        <v>79000</v>
      </c>
      <c r="W411" s="167"/>
      <c r="X411" s="167"/>
      <c r="Y411" s="167"/>
    </row>
    <row r="412" spans="1:31" s="122" customFormat="1" ht="15.75" thickTop="1">
      <c r="A412" s="379"/>
      <c r="B412" s="315"/>
      <c r="C412" s="315"/>
      <c r="D412" s="315"/>
      <c r="E412" s="315"/>
      <c r="F412" s="315"/>
      <c r="G412" s="315"/>
      <c r="H412" s="315"/>
      <c r="I412" s="315"/>
      <c r="J412" s="28"/>
      <c r="K412" s="28"/>
      <c r="L412" s="29"/>
      <c r="M412" s="141"/>
      <c r="N412" s="141"/>
      <c r="O412" s="141"/>
      <c r="P412" s="141"/>
      <c r="Q412" s="141"/>
      <c r="R412" s="141"/>
      <c r="S412" s="141"/>
      <c r="T412" s="244"/>
      <c r="U412" s="140"/>
      <c r="V412" s="141"/>
      <c r="W412" s="142"/>
      <c r="X412" s="142"/>
      <c r="Y412" s="142"/>
      <c r="Z412" s="325"/>
      <c r="AE412" s="181"/>
    </row>
    <row r="413" spans="1:25" ht="15">
      <c r="A413" s="379"/>
      <c r="B413" s="315"/>
      <c r="C413" s="315"/>
      <c r="D413" s="315"/>
      <c r="E413" s="315"/>
      <c r="F413" s="315"/>
      <c r="G413" s="315"/>
      <c r="H413" s="315"/>
      <c r="I413" s="315"/>
      <c r="J413" s="275" t="s">
        <v>316</v>
      </c>
      <c r="K413" s="275" t="s">
        <v>174</v>
      </c>
      <c r="L413" s="275"/>
      <c r="M413" s="245"/>
      <c r="N413" s="245"/>
      <c r="O413" s="245"/>
      <c r="P413" s="245"/>
      <c r="Q413" s="245"/>
      <c r="R413" s="245"/>
      <c r="S413" s="245"/>
      <c r="T413" s="246"/>
      <c r="U413" s="179"/>
      <c r="V413" s="112"/>
      <c r="W413" s="180"/>
      <c r="X413" s="180"/>
      <c r="Y413" s="180"/>
    </row>
    <row r="414" spans="1:26" ht="15">
      <c r="A414" s="379"/>
      <c r="B414" s="315"/>
      <c r="C414" s="315"/>
      <c r="D414" s="315"/>
      <c r="E414" s="315"/>
      <c r="F414" s="315"/>
      <c r="G414" s="315"/>
      <c r="H414" s="315"/>
      <c r="I414" s="315"/>
      <c r="J414" s="12" t="s">
        <v>240</v>
      </c>
      <c r="K414" s="12" t="s">
        <v>241</v>
      </c>
      <c r="L414" s="12"/>
      <c r="M414" s="181"/>
      <c r="N414" s="181"/>
      <c r="O414" s="181"/>
      <c r="P414" s="181"/>
      <c r="Q414" s="181"/>
      <c r="R414" s="181"/>
      <c r="S414" s="181"/>
      <c r="T414" s="182"/>
      <c r="U414" s="183"/>
      <c r="V414" s="181"/>
      <c r="W414" s="184"/>
      <c r="X414" s="184"/>
      <c r="Y414" s="184"/>
      <c r="Z414" s="325"/>
    </row>
    <row r="415" spans="1:31" s="190" customFormat="1" ht="15">
      <c r="A415" s="377" t="s">
        <v>535</v>
      </c>
      <c r="B415" s="377"/>
      <c r="C415" s="377"/>
      <c r="D415" s="377"/>
      <c r="E415" s="377"/>
      <c r="F415" s="377"/>
      <c r="G415" s="377"/>
      <c r="H415" s="377"/>
      <c r="I415" s="377"/>
      <c r="J415" s="276" t="s">
        <v>181</v>
      </c>
      <c r="K415" s="276" t="s">
        <v>176</v>
      </c>
      <c r="L415" s="276"/>
      <c r="M415" s="116"/>
      <c r="N415" s="116"/>
      <c r="O415" s="116"/>
      <c r="P415" s="116"/>
      <c r="Q415" s="116"/>
      <c r="R415" s="116"/>
      <c r="S415" s="116"/>
      <c r="T415" s="236"/>
      <c r="U415" s="237"/>
      <c r="V415" s="116"/>
      <c r="W415" s="238"/>
      <c r="X415" s="238"/>
      <c r="Y415" s="238"/>
      <c r="Z415" s="324"/>
      <c r="AE415" s="394"/>
    </row>
    <row r="416" spans="1:31" s="190" customFormat="1" ht="15">
      <c r="A416" s="378" t="s">
        <v>536</v>
      </c>
      <c r="B416" s="378"/>
      <c r="C416" s="378"/>
      <c r="D416" s="378"/>
      <c r="E416" s="378"/>
      <c r="F416" s="378"/>
      <c r="G416" s="378"/>
      <c r="H416" s="378"/>
      <c r="I416" s="378">
        <v>810</v>
      </c>
      <c r="J416" s="5" t="s">
        <v>122</v>
      </c>
      <c r="K416" s="5" t="s">
        <v>178</v>
      </c>
      <c r="L416" s="5"/>
      <c r="M416" s="239"/>
      <c r="N416" s="239"/>
      <c r="O416" s="239"/>
      <c r="P416" s="239"/>
      <c r="Q416" s="239"/>
      <c r="R416" s="239"/>
      <c r="S416" s="239"/>
      <c r="T416" s="240"/>
      <c r="U416" s="241"/>
      <c r="V416" s="239"/>
      <c r="W416" s="242"/>
      <c r="X416" s="242"/>
      <c r="Y416" s="242"/>
      <c r="Z416" s="324"/>
      <c r="AE416" s="394"/>
    </row>
    <row r="417" spans="1:25" ht="15">
      <c r="A417" s="379" t="s">
        <v>536</v>
      </c>
      <c r="B417" s="315"/>
      <c r="C417" s="315"/>
      <c r="D417" s="315"/>
      <c r="E417" s="315"/>
      <c r="F417" s="315"/>
      <c r="G417" s="315"/>
      <c r="H417" s="315"/>
      <c r="I417" s="315">
        <v>810</v>
      </c>
      <c r="J417" s="64">
        <v>3</v>
      </c>
      <c r="K417" s="64" t="s">
        <v>7</v>
      </c>
      <c r="L417" s="64"/>
      <c r="M417" s="123">
        <f aca="true" t="shared" si="171" ref="M417:V417">M418+M422</f>
        <v>22040</v>
      </c>
      <c r="N417" s="123">
        <f t="shared" si="171"/>
        <v>33000</v>
      </c>
      <c r="O417" s="155">
        <f t="shared" si="171"/>
        <v>48000</v>
      </c>
      <c r="P417" s="123">
        <f>P418+P422</f>
        <v>48000</v>
      </c>
      <c r="Q417" s="123">
        <f>Q418+Q422</f>
        <v>45000</v>
      </c>
      <c r="R417" s="123">
        <f>R418+R422</f>
        <v>43000</v>
      </c>
      <c r="S417" s="123">
        <f>S418+S422</f>
        <v>42012</v>
      </c>
      <c r="T417" s="124">
        <f>S417/R417</f>
        <v>0.9770232558139534</v>
      </c>
      <c r="U417" s="125">
        <f t="shared" si="171"/>
        <v>52000</v>
      </c>
      <c r="V417" s="123">
        <f t="shared" si="171"/>
        <v>52000</v>
      </c>
      <c r="W417" s="126">
        <f aca="true" t="shared" si="172" ref="W417:W423">P417/O417*100</f>
        <v>100</v>
      </c>
      <c r="X417" s="126">
        <f>Q417/P417*100</f>
        <v>93.75</v>
      </c>
      <c r="Y417" s="126">
        <f>T417/Q417*100</f>
        <v>0.0021711627906976744</v>
      </c>
    </row>
    <row r="418" spans="1:25" ht="15">
      <c r="A418" s="379" t="s">
        <v>536</v>
      </c>
      <c r="B418" s="315"/>
      <c r="C418" s="315"/>
      <c r="D418" s="315"/>
      <c r="E418" s="315"/>
      <c r="F418" s="315"/>
      <c r="G418" s="315"/>
      <c r="H418" s="315"/>
      <c r="I418" s="315">
        <v>810</v>
      </c>
      <c r="J418" s="61">
        <v>32</v>
      </c>
      <c r="K418" s="283" t="s">
        <v>39</v>
      </c>
      <c r="L418" s="62"/>
      <c r="M418" s="413">
        <f>M420</f>
        <v>0</v>
      </c>
      <c r="N418" s="413">
        <f>N420</f>
        <v>0</v>
      </c>
      <c r="O418" s="414">
        <f>O420</f>
        <v>8000</v>
      </c>
      <c r="P418" s="413">
        <f>P420+P419</f>
        <v>8000</v>
      </c>
      <c r="Q418" s="413">
        <f>Q420+Q419</f>
        <v>5000</v>
      </c>
      <c r="R418" s="413">
        <f>R420+R419</f>
        <v>3000</v>
      </c>
      <c r="S418" s="413">
        <f>S420+S419</f>
        <v>2012</v>
      </c>
      <c r="T418" s="415">
        <f>S418/R418</f>
        <v>0.6706666666666666</v>
      </c>
      <c r="U418" s="130">
        <f>U420</f>
        <v>12000</v>
      </c>
      <c r="V418" s="128">
        <f>V420</f>
        <v>12000</v>
      </c>
      <c r="W418" s="126">
        <f t="shared" si="172"/>
        <v>100</v>
      </c>
      <c r="X418" s="126">
        <f>Q418/P418*100</f>
        <v>62.5</v>
      </c>
      <c r="Y418" s="126">
        <f>T418/Q418*100</f>
        <v>0.013413333333333333</v>
      </c>
    </row>
    <row r="419" spans="1:25" ht="15" hidden="1">
      <c r="A419" s="379" t="s">
        <v>536</v>
      </c>
      <c r="B419" s="315"/>
      <c r="C419" s="315"/>
      <c r="D419" s="315"/>
      <c r="E419" s="315"/>
      <c r="F419" s="315"/>
      <c r="G419" s="315"/>
      <c r="H419" s="315"/>
      <c r="I419" s="315"/>
      <c r="J419" s="16">
        <v>32251</v>
      </c>
      <c r="K419" s="24" t="s">
        <v>384</v>
      </c>
      <c r="L419" s="23"/>
      <c r="M419" s="128"/>
      <c r="N419" s="128">
        <v>0</v>
      </c>
      <c r="O419" s="156">
        <v>0</v>
      </c>
      <c r="P419" s="128">
        <v>0</v>
      </c>
      <c r="Q419" s="128">
        <v>0</v>
      </c>
      <c r="R419" s="128">
        <v>0</v>
      </c>
      <c r="S419" s="128">
        <v>0</v>
      </c>
      <c r="T419" s="129" t="e">
        <f>R419/Q419</f>
        <v>#DIV/0!</v>
      </c>
      <c r="U419" s="130">
        <v>0</v>
      </c>
      <c r="V419" s="128">
        <v>0</v>
      </c>
      <c r="W419" s="126"/>
      <c r="X419" s="126"/>
      <c r="Y419" s="126"/>
    </row>
    <row r="420" spans="1:31" s="209" customFormat="1" ht="15">
      <c r="A420" s="379" t="s">
        <v>536</v>
      </c>
      <c r="B420" s="315"/>
      <c r="C420" s="315"/>
      <c r="D420" s="315"/>
      <c r="E420" s="315"/>
      <c r="F420" s="315"/>
      <c r="G420" s="315"/>
      <c r="H420" s="315"/>
      <c r="I420" s="315">
        <v>810</v>
      </c>
      <c r="J420" s="63">
        <v>323</v>
      </c>
      <c r="K420" s="63" t="s">
        <v>42</v>
      </c>
      <c r="L420" s="63"/>
      <c r="M420" s="204">
        <f aca="true" t="shared" si="173" ref="M420:V420">M421</f>
        <v>0</v>
      </c>
      <c r="N420" s="204">
        <f t="shared" si="173"/>
        <v>0</v>
      </c>
      <c r="O420" s="205">
        <f t="shared" si="173"/>
        <v>8000</v>
      </c>
      <c r="P420" s="204">
        <f t="shared" si="173"/>
        <v>8000</v>
      </c>
      <c r="Q420" s="204">
        <f t="shared" si="173"/>
        <v>5000</v>
      </c>
      <c r="R420" s="204">
        <f t="shared" si="173"/>
        <v>3000</v>
      </c>
      <c r="S420" s="204">
        <f t="shared" si="173"/>
        <v>2012</v>
      </c>
      <c r="T420" s="206">
        <f aca="true" t="shared" si="174" ref="T420:T425">S420/R420</f>
        <v>0.6706666666666666</v>
      </c>
      <c r="U420" s="207">
        <f t="shared" si="173"/>
        <v>12000</v>
      </c>
      <c r="V420" s="204">
        <f t="shared" si="173"/>
        <v>12000</v>
      </c>
      <c r="W420" s="208">
        <f t="shared" si="172"/>
        <v>100</v>
      </c>
      <c r="X420" s="208">
        <f>Q420/P420*100</f>
        <v>62.5</v>
      </c>
      <c r="Y420" s="208">
        <f>T420/Q420*100</f>
        <v>0.013413333333333333</v>
      </c>
      <c r="Z420" s="324"/>
      <c r="AE420" s="395"/>
    </row>
    <row r="421" spans="1:31" s="209" customFormat="1" ht="15">
      <c r="A421" s="379" t="s">
        <v>536</v>
      </c>
      <c r="B421" s="315"/>
      <c r="C421" s="315">
        <v>2</v>
      </c>
      <c r="D421" s="315">
        <v>3</v>
      </c>
      <c r="E421" s="315">
        <v>4</v>
      </c>
      <c r="F421" s="315"/>
      <c r="G421" s="315"/>
      <c r="H421" s="315"/>
      <c r="I421" s="315">
        <v>810</v>
      </c>
      <c r="J421" s="16">
        <v>3232</v>
      </c>
      <c r="K421" s="16" t="s">
        <v>306</v>
      </c>
      <c r="L421" s="63"/>
      <c r="M421" s="204">
        <v>0</v>
      </c>
      <c r="N421" s="204">
        <v>0</v>
      </c>
      <c r="O421" s="205">
        <v>8000</v>
      </c>
      <c r="P421" s="204">
        <v>8000</v>
      </c>
      <c r="Q421" s="204">
        <v>5000</v>
      </c>
      <c r="R421" s="204">
        <v>3000</v>
      </c>
      <c r="S421" s="204">
        <v>2012</v>
      </c>
      <c r="T421" s="206">
        <f t="shared" si="174"/>
        <v>0.6706666666666666</v>
      </c>
      <c r="U421" s="207">
        <v>12000</v>
      </c>
      <c r="V421" s="204">
        <v>12000</v>
      </c>
      <c r="W421" s="208">
        <f t="shared" si="172"/>
        <v>100</v>
      </c>
      <c r="X421" s="208">
        <f>Q421/P421*100</f>
        <v>62.5</v>
      </c>
      <c r="Y421" s="208">
        <f>T421/Q421*100</f>
        <v>0.013413333333333333</v>
      </c>
      <c r="Z421" s="324">
        <v>602</v>
      </c>
      <c r="AA421" s="209" t="s">
        <v>432</v>
      </c>
      <c r="AE421" s="395"/>
    </row>
    <row r="422" spans="1:31" s="209" customFormat="1" ht="15">
      <c r="A422" s="379" t="s">
        <v>536</v>
      </c>
      <c r="B422" s="315"/>
      <c r="C422" s="315"/>
      <c r="D422" s="315"/>
      <c r="E422" s="315"/>
      <c r="F422" s="315"/>
      <c r="G422" s="315"/>
      <c r="H422" s="315"/>
      <c r="I422" s="315">
        <v>810</v>
      </c>
      <c r="J422" s="61">
        <v>38</v>
      </c>
      <c r="K422" s="61" t="s">
        <v>50</v>
      </c>
      <c r="L422" s="61"/>
      <c r="M422" s="413">
        <f aca="true" t="shared" si="175" ref="M422:V422">M423</f>
        <v>22040</v>
      </c>
      <c r="N422" s="413">
        <f t="shared" si="175"/>
        <v>33000</v>
      </c>
      <c r="O422" s="414">
        <f t="shared" si="175"/>
        <v>40000</v>
      </c>
      <c r="P422" s="413">
        <f t="shared" si="175"/>
        <v>40000</v>
      </c>
      <c r="Q422" s="413">
        <f t="shared" si="175"/>
        <v>40000</v>
      </c>
      <c r="R422" s="413">
        <f t="shared" si="175"/>
        <v>40000</v>
      </c>
      <c r="S422" s="413">
        <f t="shared" si="175"/>
        <v>40000</v>
      </c>
      <c r="T422" s="415">
        <f t="shared" si="174"/>
        <v>1</v>
      </c>
      <c r="U422" s="207">
        <f t="shared" si="175"/>
        <v>40000</v>
      </c>
      <c r="V422" s="204">
        <f t="shared" si="175"/>
        <v>40000</v>
      </c>
      <c r="W422" s="208">
        <f t="shared" si="172"/>
        <v>100</v>
      </c>
      <c r="X422" s="208">
        <f>Q422/P422*100</f>
        <v>100</v>
      </c>
      <c r="Y422" s="208">
        <f>T422/Q422*100</f>
        <v>0.0025</v>
      </c>
      <c r="Z422" s="324"/>
      <c r="AE422" s="395"/>
    </row>
    <row r="423" spans="1:31" s="209" customFormat="1" ht="15.75" thickBot="1">
      <c r="A423" s="379" t="s">
        <v>536</v>
      </c>
      <c r="B423" s="315">
        <v>1</v>
      </c>
      <c r="C423" s="315">
        <v>2</v>
      </c>
      <c r="D423" s="315"/>
      <c r="E423" s="315">
        <v>4</v>
      </c>
      <c r="F423" s="315"/>
      <c r="G423" s="315"/>
      <c r="H423" s="315"/>
      <c r="I423" s="315">
        <v>810</v>
      </c>
      <c r="J423" s="16">
        <v>3811</v>
      </c>
      <c r="K423" s="16" t="s">
        <v>225</v>
      </c>
      <c r="L423" s="16"/>
      <c r="M423" s="204">
        <v>22040</v>
      </c>
      <c r="N423" s="204">
        <v>33000</v>
      </c>
      <c r="O423" s="205">
        <v>40000</v>
      </c>
      <c r="P423" s="204">
        <v>40000</v>
      </c>
      <c r="Q423" s="204">
        <v>40000</v>
      </c>
      <c r="R423" s="204">
        <v>40000</v>
      </c>
      <c r="S423" s="204">
        <v>40000</v>
      </c>
      <c r="T423" s="206">
        <f t="shared" si="174"/>
        <v>1</v>
      </c>
      <c r="U423" s="207">
        <v>40000</v>
      </c>
      <c r="V423" s="204">
        <v>40000</v>
      </c>
      <c r="W423" s="208">
        <f t="shared" si="172"/>
        <v>100</v>
      </c>
      <c r="X423" s="208">
        <f>Q423/P423*100</f>
        <v>100</v>
      </c>
      <c r="Y423" s="208">
        <f>T423/Q423*100</f>
        <v>0.0025</v>
      </c>
      <c r="Z423" s="324">
        <v>15000</v>
      </c>
      <c r="AE423" s="395"/>
    </row>
    <row r="424" spans="1:27" ht="15.75" thickBot="1">
      <c r="A424" s="379" t="s">
        <v>540</v>
      </c>
      <c r="B424" s="315"/>
      <c r="C424" s="315">
        <v>2</v>
      </c>
      <c r="D424" s="315"/>
      <c r="E424" s="315">
        <v>4</v>
      </c>
      <c r="F424" s="315"/>
      <c r="G424" s="315"/>
      <c r="H424" s="315"/>
      <c r="I424" s="315">
        <v>1070</v>
      </c>
      <c r="J424" s="284"/>
      <c r="K424" s="284" t="s">
        <v>307</v>
      </c>
      <c r="L424" s="284"/>
      <c r="M424" s="196">
        <f aca="true" t="shared" si="176" ref="M424:V424">M417</f>
        <v>22040</v>
      </c>
      <c r="N424" s="196">
        <f t="shared" si="176"/>
        <v>33000</v>
      </c>
      <c r="O424" s="196">
        <f t="shared" si="176"/>
        <v>48000</v>
      </c>
      <c r="P424" s="196">
        <f>P417</f>
        <v>48000</v>
      </c>
      <c r="Q424" s="196">
        <f t="shared" si="176"/>
        <v>45000</v>
      </c>
      <c r="R424" s="196">
        <f>R417</f>
        <v>43000</v>
      </c>
      <c r="S424" s="196">
        <f>S417</f>
        <v>42012</v>
      </c>
      <c r="T424" s="197">
        <f t="shared" si="174"/>
        <v>0.9770232558139534</v>
      </c>
      <c r="U424" s="198">
        <f t="shared" si="176"/>
        <v>52000</v>
      </c>
      <c r="V424" s="196">
        <f t="shared" si="176"/>
        <v>52000</v>
      </c>
      <c r="W424" s="199"/>
      <c r="X424" s="199"/>
      <c r="Y424" s="199"/>
      <c r="Z424" s="324">
        <f>SUM(Z421:Z423)</f>
        <v>15602</v>
      </c>
      <c r="AA424" s="103" t="s">
        <v>436</v>
      </c>
    </row>
    <row r="425" spans="1:25" ht="15.75" thickBot="1">
      <c r="A425" s="322"/>
      <c r="B425" s="315"/>
      <c r="C425" s="315"/>
      <c r="D425" s="315"/>
      <c r="E425" s="315"/>
      <c r="F425" s="315"/>
      <c r="G425" s="315"/>
      <c r="H425" s="315"/>
      <c r="I425" s="315"/>
      <c r="J425" s="281"/>
      <c r="K425" s="281" t="s">
        <v>318</v>
      </c>
      <c r="L425" s="281"/>
      <c r="M425" s="164">
        <f aca="true" t="shared" si="177" ref="M425:V425">M424</f>
        <v>22040</v>
      </c>
      <c r="N425" s="164">
        <f t="shared" si="177"/>
        <v>33000</v>
      </c>
      <c r="O425" s="164">
        <f t="shared" si="177"/>
        <v>48000</v>
      </c>
      <c r="P425" s="164">
        <f t="shared" si="177"/>
        <v>48000</v>
      </c>
      <c r="Q425" s="164">
        <f t="shared" si="177"/>
        <v>45000</v>
      </c>
      <c r="R425" s="164">
        <f t="shared" si="177"/>
        <v>43000</v>
      </c>
      <c r="S425" s="164">
        <f t="shared" si="177"/>
        <v>42012</v>
      </c>
      <c r="T425" s="165">
        <f t="shared" si="174"/>
        <v>0.9770232558139534</v>
      </c>
      <c r="U425" s="166">
        <f t="shared" si="177"/>
        <v>52000</v>
      </c>
      <c r="V425" s="164">
        <f t="shared" si="177"/>
        <v>52000</v>
      </c>
      <c r="W425" s="167"/>
      <c r="X425" s="167"/>
      <c r="Y425" s="167"/>
    </row>
    <row r="426" spans="1:25" ht="15.75" thickTop="1">
      <c r="A426" s="315"/>
      <c r="B426" s="315"/>
      <c r="C426" s="315"/>
      <c r="D426" s="315"/>
      <c r="E426" s="315"/>
      <c r="F426" s="315"/>
      <c r="G426" s="315"/>
      <c r="H426" s="315"/>
      <c r="I426" s="315"/>
      <c r="J426" s="278"/>
      <c r="K426" s="278"/>
      <c r="L426" s="278"/>
      <c r="M426" s="138"/>
      <c r="N426" s="138"/>
      <c r="O426" s="138"/>
      <c r="P426" s="138"/>
      <c r="Q426" s="138"/>
      <c r="R426" s="138"/>
      <c r="S426" s="138"/>
      <c r="T426" s="139"/>
      <c r="U426" s="149"/>
      <c r="V426" s="138"/>
      <c r="W426" s="150"/>
      <c r="X426" s="150"/>
      <c r="Y426" s="150"/>
    </row>
    <row r="427" spans="1:25" ht="15" hidden="1">
      <c r="A427" s="379"/>
      <c r="B427" s="379"/>
      <c r="C427" s="379"/>
      <c r="D427" s="379"/>
      <c r="E427" s="379"/>
      <c r="F427" s="379"/>
      <c r="G427" s="379"/>
      <c r="H427" s="379"/>
      <c r="I427" s="383"/>
      <c r="J427" s="275" t="s">
        <v>317</v>
      </c>
      <c r="K427" s="275" t="s">
        <v>279</v>
      </c>
      <c r="L427" s="275"/>
      <c r="M427" s="245"/>
      <c r="N427" s="245"/>
      <c r="O427" s="245"/>
      <c r="P427" s="245"/>
      <c r="Q427" s="245"/>
      <c r="R427" s="245"/>
      <c r="S427" s="245"/>
      <c r="T427" s="246"/>
      <c r="U427" s="179"/>
      <c r="V427" s="112"/>
      <c r="W427" s="180"/>
      <c r="X427" s="180"/>
      <c r="Y427" s="180"/>
    </row>
    <row r="428" spans="1:25" ht="15" hidden="1">
      <c r="A428" s="379"/>
      <c r="B428" s="379"/>
      <c r="C428" s="379"/>
      <c r="D428" s="379"/>
      <c r="E428" s="379"/>
      <c r="F428" s="379"/>
      <c r="G428" s="379"/>
      <c r="H428" s="379"/>
      <c r="I428" s="383" t="s">
        <v>552</v>
      </c>
      <c r="J428" s="12" t="s">
        <v>240</v>
      </c>
      <c r="K428" s="12" t="s">
        <v>102</v>
      </c>
      <c r="L428" s="12"/>
      <c r="M428" s="247"/>
      <c r="N428" s="247"/>
      <c r="O428" s="247"/>
      <c r="P428" s="247"/>
      <c r="Q428" s="247"/>
      <c r="R428" s="247"/>
      <c r="S428" s="247"/>
      <c r="T428" s="248"/>
      <c r="U428" s="183"/>
      <c r="V428" s="181"/>
      <c r="W428" s="184"/>
      <c r="X428" s="184"/>
      <c r="Y428" s="184"/>
    </row>
    <row r="429" spans="1:25" ht="15" hidden="1">
      <c r="A429" s="377" t="s">
        <v>537</v>
      </c>
      <c r="B429" s="377"/>
      <c r="C429" s="377"/>
      <c r="D429" s="377"/>
      <c r="E429" s="377"/>
      <c r="F429" s="377"/>
      <c r="G429" s="377"/>
      <c r="H429" s="377"/>
      <c r="I429" s="377"/>
      <c r="J429" s="276" t="s">
        <v>185</v>
      </c>
      <c r="K429" s="276" t="s">
        <v>280</v>
      </c>
      <c r="L429" s="293"/>
      <c r="M429" s="249"/>
      <c r="N429" s="249"/>
      <c r="O429" s="249"/>
      <c r="P429" s="151"/>
      <c r="Q429" s="151"/>
      <c r="R429" s="151"/>
      <c r="S429" s="151"/>
      <c r="T429" s="152"/>
      <c r="U429" s="153"/>
      <c r="V429" s="151"/>
      <c r="W429" s="154"/>
      <c r="X429" s="154"/>
      <c r="Y429" s="154"/>
    </row>
    <row r="430" spans="1:25" ht="15" hidden="1">
      <c r="A430" s="378" t="s">
        <v>538</v>
      </c>
      <c r="B430" s="378"/>
      <c r="C430" s="378"/>
      <c r="D430" s="378"/>
      <c r="E430" s="378"/>
      <c r="F430" s="378"/>
      <c r="G430" s="378"/>
      <c r="H430" s="378"/>
      <c r="I430" s="378">
        <v>360</v>
      </c>
      <c r="J430" s="5" t="s">
        <v>122</v>
      </c>
      <c r="K430" s="5" t="s">
        <v>280</v>
      </c>
      <c r="L430" s="5"/>
      <c r="M430" s="120"/>
      <c r="N430" s="120"/>
      <c r="O430" s="120"/>
      <c r="P430" s="120"/>
      <c r="Q430" s="120"/>
      <c r="R430" s="120"/>
      <c r="S430" s="120"/>
      <c r="T430" s="144"/>
      <c r="U430" s="145"/>
      <c r="V430" s="120"/>
      <c r="W430" s="146"/>
      <c r="X430" s="146"/>
      <c r="Y430" s="146"/>
    </row>
    <row r="431" spans="1:25" ht="15" hidden="1">
      <c r="A431" s="379" t="s">
        <v>538</v>
      </c>
      <c r="B431" s="315"/>
      <c r="C431" s="315"/>
      <c r="D431" s="315"/>
      <c r="E431" s="315"/>
      <c r="F431" s="315"/>
      <c r="G431" s="315"/>
      <c r="H431" s="315"/>
      <c r="I431" s="315">
        <v>360</v>
      </c>
      <c r="J431" s="64">
        <v>3</v>
      </c>
      <c r="K431" s="64" t="s">
        <v>7</v>
      </c>
      <c r="L431" s="64"/>
      <c r="M431" s="123">
        <f aca="true" t="shared" si="178" ref="M431:V432">M432</f>
        <v>0</v>
      </c>
      <c r="N431" s="123">
        <f t="shared" si="178"/>
        <v>0</v>
      </c>
      <c r="O431" s="123">
        <f>O432</f>
        <v>3000</v>
      </c>
      <c r="P431" s="123">
        <f t="shared" si="178"/>
        <v>3000</v>
      </c>
      <c r="Q431" s="123">
        <f t="shared" si="178"/>
        <v>3000</v>
      </c>
      <c r="R431" s="123">
        <f t="shared" si="178"/>
        <v>0</v>
      </c>
      <c r="S431" s="123">
        <f t="shared" si="178"/>
        <v>0</v>
      </c>
      <c r="T431" s="124">
        <f>R431/Q431</f>
        <v>0</v>
      </c>
      <c r="U431" s="125">
        <f t="shared" si="178"/>
        <v>5000</v>
      </c>
      <c r="V431" s="123">
        <f t="shared" si="178"/>
        <v>5000</v>
      </c>
      <c r="W431" s="126">
        <f aca="true" t="shared" si="179" ref="W431:X433">P431/O431*100</f>
        <v>100</v>
      </c>
      <c r="X431" s="126">
        <f t="shared" si="179"/>
        <v>100</v>
      </c>
      <c r="Y431" s="126">
        <f>T431/Q431*100</f>
        <v>0</v>
      </c>
    </row>
    <row r="432" spans="1:25" ht="15" hidden="1">
      <c r="A432" s="379" t="s">
        <v>538</v>
      </c>
      <c r="B432" s="315"/>
      <c r="C432" s="315"/>
      <c r="D432" s="315"/>
      <c r="E432" s="315"/>
      <c r="F432" s="315"/>
      <c r="G432" s="315"/>
      <c r="H432" s="315"/>
      <c r="I432" s="315">
        <v>360</v>
      </c>
      <c r="J432" s="61">
        <v>32</v>
      </c>
      <c r="K432" s="283" t="s">
        <v>39</v>
      </c>
      <c r="L432" s="62"/>
      <c r="M432" s="413">
        <f>M436</f>
        <v>0</v>
      </c>
      <c r="N432" s="413">
        <f>N436</f>
        <v>0</v>
      </c>
      <c r="O432" s="413">
        <f>O433</f>
        <v>3000</v>
      </c>
      <c r="P432" s="413">
        <f t="shared" si="178"/>
        <v>3000</v>
      </c>
      <c r="Q432" s="413">
        <f t="shared" si="178"/>
        <v>3000</v>
      </c>
      <c r="R432" s="413">
        <f t="shared" si="178"/>
        <v>0</v>
      </c>
      <c r="S432" s="413">
        <f t="shared" si="178"/>
        <v>0</v>
      </c>
      <c r="T432" s="415">
        <f>R432/Q432</f>
        <v>0</v>
      </c>
      <c r="U432" s="130">
        <f t="shared" si="178"/>
        <v>5000</v>
      </c>
      <c r="V432" s="128">
        <f t="shared" si="178"/>
        <v>5000</v>
      </c>
      <c r="W432" s="126">
        <f t="shared" si="179"/>
        <v>100</v>
      </c>
      <c r="X432" s="126">
        <f t="shared" si="179"/>
        <v>100</v>
      </c>
      <c r="Y432" s="126">
        <f>T432/Q432*100</f>
        <v>0</v>
      </c>
    </row>
    <row r="433" spans="1:31" s="209" customFormat="1" ht="15.75" hidden="1" thickBot="1">
      <c r="A433" s="379" t="s">
        <v>538</v>
      </c>
      <c r="B433" s="315"/>
      <c r="C433" s="315">
        <v>2</v>
      </c>
      <c r="D433" s="315">
        <v>2</v>
      </c>
      <c r="E433" s="315">
        <v>4</v>
      </c>
      <c r="F433" s="315"/>
      <c r="G433" s="315"/>
      <c r="H433" s="315"/>
      <c r="I433" s="315">
        <v>360</v>
      </c>
      <c r="J433" s="289">
        <v>323</v>
      </c>
      <c r="K433" s="289" t="s">
        <v>42</v>
      </c>
      <c r="L433" s="289"/>
      <c r="M433" s="250">
        <v>0</v>
      </c>
      <c r="N433" s="250">
        <v>0</v>
      </c>
      <c r="O433" s="250">
        <v>3000</v>
      </c>
      <c r="P433" s="250">
        <v>3000</v>
      </c>
      <c r="Q433" s="250">
        <v>3000</v>
      </c>
      <c r="R433" s="250">
        <v>0</v>
      </c>
      <c r="S433" s="250">
        <v>0</v>
      </c>
      <c r="T433" s="251">
        <f>R433/Q433</f>
        <v>0</v>
      </c>
      <c r="U433" s="207">
        <v>5000</v>
      </c>
      <c r="V433" s="204">
        <v>5000</v>
      </c>
      <c r="W433" s="208">
        <f t="shared" si="179"/>
        <v>100</v>
      </c>
      <c r="X433" s="208">
        <f t="shared" si="179"/>
        <v>100</v>
      </c>
      <c r="Y433" s="208">
        <f>T433/Q433*100</f>
        <v>0</v>
      </c>
      <c r="Z433" s="324"/>
      <c r="AE433" s="395"/>
    </row>
    <row r="434" spans="1:25" ht="15.75" hidden="1" thickBot="1">
      <c r="A434" s="379"/>
      <c r="B434" s="379"/>
      <c r="C434" s="379"/>
      <c r="D434" s="379"/>
      <c r="E434" s="379"/>
      <c r="F434" s="379"/>
      <c r="G434" s="379"/>
      <c r="H434" s="379"/>
      <c r="I434" s="379"/>
      <c r="J434" s="284"/>
      <c r="K434" s="284" t="s">
        <v>307</v>
      </c>
      <c r="L434" s="284"/>
      <c r="M434" s="196">
        <f aca="true" t="shared" si="180" ref="M434:V434">M431</f>
        <v>0</v>
      </c>
      <c r="N434" s="196">
        <f t="shared" si="180"/>
        <v>0</v>
      </c>
      <c r="O434" s="196">
        <f t="shared" si="180"/>
        <v>3000</v>
      </c>
      <c r="P434" s="196">
        <f>P431</f>
        <v>3000</v>
      </c>
      <c r="Q434" s="196">
        <f t="shared" si="180"/>
        <v>3000</v>
      </c>
      <c r="R434" s="196">
        <f>R431</f>
        <v>0</v>
      </c>
      <c r="S434" s="196">
        <f>S431</f>
        <v>0</v>
      </c>
      <c r="T434" s="197">
        <f>R434/Q434</f>
        <v>0</v>
      </c>
      <c r="U434" s="198">
        <f t="shared" si="180"/>
        <v>5000</v>
      </c>
      <c r="V434" s="196">
        <f t="shared" si="180"/>
        <v>5000</v>
      </c>
      <c r="W434" s="199"/>
      <c r="X434" s="199"/>
      <c r="Y434" s="199"/>
    </row>
    <row r="435" spans="1:25" ht="15.75" hidden="1" thickBot="1">
      <c r="A435" s="379"/>
      <c r="B435" s="315"/>
      <c r="C435" s="315"/>
      <c r="D435" s="315"/>
      <c r="E435" s="315"/>
      <c r="F435" s="315"/>
      <c r="G435" s="315"/>
      <c r="H435" s="315"/>
      <c r="I435" s="315"/>
      <c r="J435" s="281"/>
      <c r="K435" s="281" t="s">
        <v>319</v>
      </c>
      <c r="L435" s="281"/>
      <c r="M435" s="164">
        <f aca="true" t="shared" si="181" ref="M435:V435">M434</f>
        <v>0</v>
      </c>
      <c r="N435" s="164">
        <f t="shared" si="181"/>
        <v>0</v>
      </c>
      <c r="O435" s="164">
        <f t="shared" si="181"/>
        <v>3000</v>
      </c>
      <c r="P435" s="164">
        <f t="shared" si="181"/>
        <v>3000</v>
      </c>
      <c r="Q435" s="164">
        <f t="shared" si="181"/>
        <v>3000</v>
      </c>
      <c r="R435" s="164">
        <f t="shared" si="181"/>
        <v>0</v>
      </c>
      <c r="S435" s="164">
        <f t="shared" si="181"/>
        <v>0</v>
      </c>
      <c r="T435" s="165">
        <f>R435/Q435</f>
        <v>0</v>
      </c>
      <c r="U435" s="166">
        <f t="shared" si="181"/>
        <v>5000</v>
      </c>
      <c r="V435" s="164">
        <f t="shared" si="181"/>
        <v>5000</v>
      </c>
      <c r="W435" s="167"/>
      <c r="X435" s="167"/>
      <c r="Y435" s="167"/>
    </row>
    <row r="436" spans="1:25" ht="15.75" hidden="1" thickTop="1">
      <c r="A436" s="379"/>
      <c r="B436" s="315"/>
      <c r="C436" s="315"/>
      <c r="D436" s="315"/>
      <c r="E436" s="315"/>
      <c r="F436" s="315"/>
      <c r="G436" s="315"/>
      <c r="H436" s="315"/>
      <c r="I436" s="315"/>
      <c r="J436" s="26"/>
      <c r="K436" s="26"/>
      <c r="L436" s="26"/>
      <c r="M436" s="212"/>
      <c r="N436" s="212"/>
      <c r="O436" s="212"/>
      <c r="P436" s="212"/>
      <c r="Q436" s="212"/>
      <c r="R436" s="212"/>
      <c r="S436" s="212"/>
      <c r="T436" s="213"/>
      <c r="U436" s="214"/>
      <c r="V436" s="212"/>
      <c r="W436" s="215"/>
      <c r="X436" s="215"/>
      <c r="Y436" s="215"/>
    </row>
    <row r="437" spans="1:25" ht="15">
      <c r="A437" s="379"/>
      <c r="B437" s="315"/>
      <c r="C437" s="315"/>
      <c r="D437" s="315"/>
      <c r="E437" s="315"/>
      <c r="F437" s="315"/>
      <c r="G437" s="315"/>
      <c r="H437" s="315"/>
      <c r="I437" s="315"/>
      <c r="J437" s="275" t="s">
        <v>278</v>
      </c>
      <c r="K437" s="275" t="s">
        <v>179</v>
      </c>
      <c r="L437" s="275"/>
      <c r="M437" s="245"/>
      <c r="N437" s="245"/>
      <c r="O437" s="245"/>
      <c r="P437" s="245"/>
      <c r="Q437" s="245"/>
      <c r="R437" s="245"/>
      <c r="S437" s="245"/>
      <c r="T437" s="246"/>
      <c r="U437" s="179"/>
      <c r="V437" s="112"/>
      <c r="W437" s="180"/>
      <c r="X437" s="180"/>
      <c r="Y437" s="180"/>
    </row>
    <row r="438" spans="1:25" ht="15">
      <c r="A438" s="322"/>
      <c r="B438" s="315"/>
      <c r="C438" s="315"/>
      <c r="D438" s="315"/>
      <c r="E438" s="315"/>
      <c r="F438" s="315"/>
      <c r="G438" s="315"/>
      <c r="H438" s="315"/>
      <c r="I438" s="315">
        <v>1000</v>
      </c>
      <c r="J438" s="12" t="s">
        <v>354</v>
      </c>
      <c r="K438" s="12"/>
      <c r="L438" s="12"/>
      <c r="M438" s="181"/>
      <c r="N438" s="181"/>
      <c r="O438" s="181"/>
      <c r="P438" s="181"/>
      <c r="Q438" s="181"/>
      <c r="R438" s="181"/>
      <c r="S438" s="181"/>
      <c r="T438" s="182"/>
      <c r="U438" s="183"/>
      <c r="V438" s="181"/>
      <c r="W438" s="184"/>
      <c r="X438" s="184"/>
      <c r="Y438" s="184"/>
    </row>
    <row r="439" spans="1:31" s="190" customFormat="1" ht="15">
      <c r="A439" s="377" t="s">
        <v>539</v>
      </c>
      <c r="B439" s="377"/>
      <c r="C439" s="377"/>
      <c r="D439" s="377"/>
      <c r="E439" s="377"/>
      <c r="F439" s="377"/>
      <c r="G439" s="377"/>
      <c r="H439" s="377"/>
      <c r="I439" s="377"/>
      <c r="J439" s="276" t="s">
        <v>239</v>
      </c>
      <c r="K439" s="276" t="s">
        <v>180</v>
      </c>
      <c r="L439" s="276"/>
      <c r="M439" s="116"/>
      <c r="N439" s="116"/>
      <c r="O439" s="116"/>
      <c r="P439" s="116"/>
      <c r="Q439" s="116"/>
      <c r="R439" s="116"/>
      <c r="S439" s="116"/>
      <c r="T439" s="236"/>
      <c r="U439" s="237"/>
      <c r="V439" s="116"/>
      <c r="W439" s="238"/>
      <c r="X439" s="238"/>
      <c r="Y439" s="238"/>
      <c r="Z439" s="324"/>
      <c r="AE439" s="394"/>
    </row>
    <row r="440" spans="1:31" s="190" customFormat="1" ht="15">
      <c r="A440" s="378" t="s">
        <v>540</v>
      </c>
      <c r="B440" s="378"/>
      <c r="C440" s="378"/>
      <c r="D440" s="378"/>
      <c r="E440" s="378"/>
      <c r="F440" s="378"/>
      <c r="G440" s="378"/>
      <c r="H440" s="378"/>
      <c r="I440" s="378">
        <v>1070</v>
      </c>
      <c r="J440" s="5" t="s">
        <v>82</v>
      </c>
      <c r="K440" s="5" t="s">
        <v>182</v>
      </c>
      <c r="L440" s="5"/>
      <c r="M440" s="239"/>
      <c r="N440" s="239"/>
      <c r="O440" s="239"/>
      <c r="P440" s="239"/>
      <c r="Q440" s="239"/>
      <c r="R440" s="239"/>
      <c r="S440" s="239"/>
      <c r="T440" s="240"/>
      <c r="U440" s="241"/>
      <c r="V440" s="239"/>
      <c r="W440" s="242"/>
      <c r="X440" s="242"/>
      <c r="Y440" s="242"/>
      <c r="Z440" s="324"/>
      <c r="AE440" s="394"/>
    </row>
    <row r="441" spans="1:25" ht="15">
      <c r="A441" s="379" t="s">
        <v>540</v>
      </c>
      <c r="B441" s="315"/>
      <c r="C441" s="315"/>
      <c r="D441" s="315"/>
      <c r="E441" s="315"/>
      <c r="F441" s="315"/>
      <c r="G441" s="315"/>
      <c r="H441" s="315"/>
      <c r="I441" s="315">
        <v>1070</v>
      </c>
      <c r="J441" s="64">
        <v>3</v>
      </c>
      <c r="K441" s="64" t="s">
        <v>7</v>
      </c>
      <c r="L441" s="64"/>
      <c r="M441" s="123">
        <f aca="true" t="shared" si="182" ref="M441:V442">M442</f>
        <v>0</v>
      </c>
      <c r="N441" s="123">
        <f t="shared" si="182"/>
        <v>10000</v>
      </c>
      <c r="O441" s="155">
        <f t="shared" si="182"/>
        <v>5000</v>
      </c>
      <c r="P441" s="123">
        <f t="shared" si="182"/>
        <v>5000</v>
      </c>
      <c r="Q441" s="123">
        <f t="shared" si="182"/>
        <v>10000</v>
      </c>
      <c r="R441" s="123">
        <f t="shared" si="182"/>
        <v>16000</v>
      </c>
      <c r="S441" s="123">
        <f t="shared" si="182"/>
        <v>14500</v>
      </c>
      <c r="T441" s="124">
        <f>S441/R441</f>
        <v>0.90625</v>
      </c>
      <c r="U441" s="125">
        <f t="shared" si="182"/>
        <v>10000</v>
      </c>
      <c r="V441" s="123">
        <f t="shared" si="182"/>
        <v>10000</v>
      </c>
      <c r="W441" s="126">
        <f aca="true" t="shared" si="183" ref="W441:X443">P441/O441*100</f>
        <v>100</v>
      </c>
      <c r="X441" s="126">
        <f t="shared" si="183"/>
        <v>200</v>
      </c>
      <c r="Y441" s="126">
        <f>T441/Q441*100</f>
        <v>0.0090625</v>
      </c>
    </row>
    <row r="442" spans="1:25" ht="15">
      <c r="A442" s="379" t="s">
        <v>540</v>
      </c>
      <c r="B442" s="315"/>
      <c r="C442" s="315"/>
      <c r="D442" s="315"/>
      <c r="E442" s="315"/>
      <c r="F442" s="315"/>
      <c r="G442" s="315"/>
      <c r="H442" s="315"/>
      <c r="I442" s="315">
        <v>1070</v>
      </c>
      <c r="J442" s="61">
        <v>37</v>
      </c>
      <c r="K442" s="61" t="s">
        <v>586</v>
      </c>
      <c r="L442" s="61"/>
      <c r="M442" s="413">
        <f t="shared" si="182"/>
        <v>0</v>
      </c>
      <c r="N442" s="413">
        <f t="shared" si="182"/>
        <v>10000</v>
      </c>
      <c r="O442" s="414">
        <f t="shared" si="182"/>
        <v>5000</v>
      </c>
      <c r="P442" s="413">
        <f t="shared" si="182"/>
        <v>5000</v>
      </c>
      <c r="Q442" s="413">
        <f t="shared" si="182"/>
        <v>10000</v>
      </c>
      <c r="R442" s="413">
        <f t="shared" si="182"/>
        <v>16000</v>
      </c>
      <c r="S442" s="413">
        <f t="shared" si="182"/>
        <v>14500</v>
      </c>
      <c r="T442" s="415">
        <f>S442/R442</f>
        <v>0.90625</v>
      </c>
      <c r="U442" s="130">
        <f t="shared" si="182"/>
        <v>10000</v>
      </c>
      <c r="V442" s="128">
        <f t="shared" si="182"/>
        <v>10000</v>
      </c>
      <c r="W442" s="126">
        <f t="shared" si="183"/>
        <v>100</v>
      </c>
      <c r="X442" s="126">
        <f t="shared" si="183"/>
        <v>200</v>
      </c>
      <c r="Y442" s="126">
        <f>T442/Q442*100</f>
        <v>0.0090625</v>
      </c>
    </row>
    <row r="443" spans="1:31" s="209" customFormat="1" ht="15.75" thickBot="1">
      <c r="A443" s="379" t="s">
        <v>540</v>
      </c>
      <c r="B443" s="315"/>
      <c r="C443" s="315">
        <v>2</v>
      </c>
      <c r="D443" s="315"/>
      <c r="E443" s="315">
        <v>4</v>
      </c>
      <c r="F443" s="315"/>
      <c r="G443" s="315"/>
      <c r="H443" s="315"/>
      <c r="I443" s="315">
        <v>1070</v>
      </c>
      <c r="J443" s="63">
        <v>372</v>
      </c>
      <c r="K443" s="63" t="s">
        <v>96</v>
      </c>
      <c r="L443" s="63"/>
      <c r="M443" s="204">
        <v>0</v>
      </c>
      <c r="N443" s="204">
        <v>10000</v>
      </c>
      <c r="O443" s="205">
        <v>5000</v>
      </c>
      <c r="P443" s="204">
        <v>5000</v>
      </c>
      <c r="Q443" s="204">
        <v>10000</v>
      </c>
      <c r="R443" s="204">
        <v>16000</v>
      </c>
      <c r="S443" s="204">
        <v>14500</v>
      </c>
      <c r="T443" s="206">
        <f>S443/R443</f>
        <v>0.90625</v>
      </c>
      <c r="U443" s="207">
        <v>10000</v>
      </c>
      <c r="V443" s="204">
        <v>10000</v>
      </c>
      <c r="W443" s="208">
        <f t="shared" si="183"/>
        <v>100</v>
      </c>
      <c r="X443" s="208">
        <f t="shared" si="183"/>
        <v>200</v>
      </c>
      <c r="Y443" s="208">
        <f>T443/Q443*100</f>
        <v>0.0090625</v>
      </c>
      <c r="Z443" s="324">
        <v>4000</v>
      </c>
      <c r="AE443" s="395"/>
    </row>
    <row r="444" spans="1:27" ht="15">
      <c r="A444" s="322"/>
      <c r="B444" s="315"/>
      <c r="C444" s="315"/>
      <c r="D444" s="315"/>
      <c r="E444" s="315"/>
      <c r="F444" s="315"/>
      <c r="G444" s="315"/>
      <c r="H444" s="315"/>
      <c r="I444" s="315"/>
      <c r="J444" s="284"/>
      <c r="K444" s="284" t="s">
        <v>307</v>
      </c>
      <c r="L444" s="284"/>
      <c r="M444" s="196">
        <f aca="true" t="shared" si="184" ref="M444:V444">M441</f>
        <v>0</v>
      </c>
      <c r="N444" s="196">
        <f t="shared" si="184"/>
        <v>10000</v>
      </c>
      <c r="O444" s="196">
        <f t="shared" si="184"/>
        <v>5000</v>
      </c>
      <c r="P444" s="196">
        <f>P441</f>
        <v>5000</v>
      </c>
      <c r="Q444" s="196">
        <f t="shared" si="184"/>
        <v>10000</v>
      </c>
      <c r="R444" s="196">
        <f>R441</f>
        <v>16000</v>
      </c>
      <c r="S444" s="196">
        <f>S441</f>
        <v>14500</v>
      </c>
      <c r="T444" s="197">
        <f>S444/R444</f>
        <v>0.90625</v>
      </c>
      <c r="U444" s="198">
        <f t="shared" si="184"/>
        <v>10000</v>
      </c>
      <c r="V444" s="196">
        <f t="shared" si="184"/>
        <v>10000</v>
      </c>
      <c r="W444" s="199"/>
      <c r="X444" s="199"/>
      <c r="Y444" s="199"/>
      <c r="Z444" s="324">
        <v>4000</v>
      </c>
      <c r="AA444" s="103" t="s">
        <v>436</v>
      </c>
    </row>
    <row r="445" spans="1:31" s="209" customFormat="1" ht="15">
      <c r="A445" s="315"/>
      <c r="B445" s="315"/>
      <c r="C445" s="315"/>
      <c r="D445" s="315"/>
      <c r="E445" s="315"/>
      <c r="F445" s="315"/>
      <c r="G445" s="315"/>
      <c r="H445" s="315"/>
      <c r="I445" s="315"/>
      <c r="J445" s="290"/>
      <c r="K445" s="290"/>
      <c r="L445" s="290"/>
      <c r="M445" s="226"/>
      <c r="N445" s="226"/>
      <c r="O445" s="226"/>
      <c r="P445" s="226"/>
      <c r="Q445" s="226"/>
      <c r="R445" s="226"/>
      <c r="S445" s="226"/>
      <c r="T445" s="227"/>
      <c r="U445" s="228"/>
      <c r="V445" s="226"/>
      <c r="W445" s="229"/>
      <c r="X445" s="229"/>
      <c r="Y445" s="229"/>
      <c r="Z445" s="324"/>
      <c r="AE445" s="395"/>
    </row>
    <row r="446" spans="1:31" s="209" customFormat="1" ht="15">
      <c r="A446" s="378" t="s">
        <v>541</v>
      </c>
      <c r="B446" s="378"/>
      <c r="C446" s="378"/>
      <c r="D446" s="378"/>
      <c r="E446" s="378"/>
      <c r="F446" s="378"/>
      <c r="G446" s="378"/>
      <c r="H446" s="378"/>
      <c r="I446" s="381" t="s">
        <v>388</v>
      </c>
      <c r="J446" s="5" t="s">
        <v>82</v>
      </c>
      <c r="K446" s="5" t="s">
        <v>183</v>
      </c>
      <c r="L446" s="5"/>
      <c r="M446" s="230"/>
      <c r="N446" s="230"/>
      <c r="O446" s="230"/>
      <c r="P446" s="230"/>
      <c r="Q446" s="230"/>
      <c r="R446" s="230"/>
      <c r="S446" s="230"/>
      <c r="T446" s="231"/>
      <c r="U446" s="232"/>
      <c r="V446" s="230"/>
      <c r="W446" s="233"/>
      <c r="X446" s="233"/>
      <c r="Y446" s="233"/>
      <c r="Z446" s="324"/>
      <c r="AE446" s="395"/>
    </row>
    <row r="447" spans="1:25" ht="15">
      <c r="A447" s="379" t="s">
        <v>541</v>
      </c>
      <c r="B447" s="315"/>
      <c r="C447" s="315"/>
      <c r="D447" s="315"/>
      <c r="E447" s="315"/>
      <c r="F447" s="315"/>
      <c r="G447" s="315"/>
      <c r="H447" s="315"/>
      <c r="I447" s="382" t="s">
        <v>388</v>
      </c>
      <c r="J447" s="64">
        <v>3</v>
      </c>
      <c r="K447" s="64" t="s">
        <v>7</v>
      </c>
      <c r="L447" s="64"/>
      <c r="M447" s="123">
        <f aca="true" t="shared" si="185" ref="M447:V448">M448</f>
        <v>576209</v>
      </c>
      <c r="N447" s="123">
        <f t="shared" si="185"/>
        <v>492100</v>
      </c>
      <c r="O447" s="155">
        <f t="shared" si="185"/>
        <v>500000</v>
      </c>
      <c r="P447" s="123">
        <f t="shared" si="185"/>
        <v>510000</v>
      </c>
      <c r="Q447" s="123">
        <f t="shared" si="185"/>
        <v>521400</v>
      </c>
      <c r="R447" s="123">
        <f t="shared" si="185"/>
        <v>525350</v>
      </c>
      <c r="S447" s="123">
        <f t="shared" si="185"/>
        <v>495900</v>
      </c>
      <c r="T447" s="124">
        <f>S447/R447</f>
        <v>0.9439421338155516</v>
      </c>
      <c r="U447" s="125">
        <f t="shared" si="185"/>
        <v>570000</v>
      </c>
      <c r="V447" s="123">
        <f t="shared" si="185"/>
        <v>570000</v>
      </c>
      <c r="W447" s="126">
        <f aca="true" t="shared" si="186" ref="W447:X449">P447/O447*100</f>
        <v>102</v>
      </c>
      <c r="X447" s="126">
        <f t="shared" si="186"/>
        <v>102.23529411764707</v>
      </c>
      <c r="Y447" s="126">
        <f>T447/Q447*100</f>
        <v>0.0001810399182615174</v>
      </c>
    </row>
    <row r="448" spans="1:25" ht="15">
      <c r="A448" s="379" t="s">
        <v>541</v>
      </c>
      <c r="B448" s="315"/>
      <c r="C448" s="315"/>
      <c r="D448" s="315"/>
      <c r="E448" s="315"/>
      <c r="F448" s="315"/>
      <c r="G448" s="315"/>
      <c r="H448" s="315"/>
      <c r="I448" s="382" t="s">
        <v>388</v>
      </c>
      <c r="J448" s="61">
        <v>37</v>
      </c>
      <c r="K448" s="61" t="s">
        <v>587</v>
      </c>
      <c r="L448" s="61"/>
      <c r="M448" s="413">
        <f t="shared" si="185"/>
        <v>576209</v>
      </c>
      <c r="N448" s="413">
        <f t="shared" si="185"/>
        <v>492100</v>
      </c>
      <c r="O448" s="414">
        <f t="shared" si="185"/>
        <v>500000</v>
      </c>
      <c r="P448" s="413">
        <f t="shared" si="185"/>
        <v>510000</v>
      </c>
      <c r="Q448" s="413">
        <f t="shared" si="185"/>
        <v>521400</v>
      </c>
      <c r="R448" s="413">
        <f t="shared" si="185"/>
        <v>525350</v>
      </c>
      <c r="S448" s="413">
        <f t="shared" si="185"/>
        <v>495900</v>
      </c>
      <c r="T448" s="415">
        <f>S448/R448</f>
        <v>0.9439421338155516</v>
      </c>
      <c r="U448" s="130">
        <f t="shared" si="185"/>
        <v>570000</v>
      </c>
      <c r="V448" s="128">
        <f t="shared" si="185"/>
        <v>570000</v>
      </c>
      <c r="W448" s="126">
        <f t="shared" si="186"/>
        <v>102</v>
      </c>
      <c r="X448" s="126">
        <f t="shared" si="186"/>
        <v>102.23529411764707</v>
      </c>
      <c r="Y448" s="126">
        <f>T448/Q448*100</f>
        <v>0.0001810399182615174</v>
      </c>
    </row>
    <row r="449" spans="1:31" s="209" customFormat="1" ht="15.75" thickBot="1">
      <c r="A449" s="379" t="s">
        <v>541</v>
      </c>
      <c r="B449" s="315"/>
      <c r="C449" s="315">
        <v>2</v>
      </c>
      <c r="D449" s="315"/>
      <c r="E449" s="315">
        <v>4</v>
      </c>
      <c r="F449" s="315"/>
      <c r="G449" s="315"/>
      <c r="H449" s="315"/>
      <c r="I449" s="382" t="s">
        <v>388</v>
      </c>
      <c r="J449" s="63">
        <v>372</v>
      </c>
      <c r="K449" s="63" t="s">
        <v>96</v>
      </c>
      <c r="L449" s="63"/>
      <c r="M449" s="204">
        <v>576209</v>
      </c>
      <c r="N449" s="204">
        <v>492100</v>
      </c>
      <c r="O449" s="204">
        <v>500000</v>
      </c>
      <c r="P449" s="204">
        <v>510000</v>
      </c>
      <c r="Q449" s="204">
        <v>521400</v>
      </c>
      <c r="R449" s="204">
        <v>525350</v>
      </c>
      <c r="S449" s="204">
        <v>495900</v>
      </c>
      <c r="T449" s="129">
        <f>S449/R449</f>
        <v>0.9439421338155516</v>
      </c>
      <c r="U449" s="207">
        <v>570000</v>
      </c>
      <c r="V449" s="204">
        <v>570000</v>
      </c>
      <c r="W449" s="208">
        <f t="shared" si="186"/>
        <v>102</v>
      </c>
      <c r="X449" s="208">
        <f t="shared" si="186"/>
        <v>102.23529411764707</v>
      </c>
      <c r="Y449" s="208">
        <f>T449/Q449*100</f>
        <v>0.0001810399182615174</v>
      </c>
      <c r="Z449" s="324">
        <v>11400</v>
      </c>
      <c r="AE449" s="395"/>
    </row>
    <row r="450" spans="1:27" ht="15">
      <c r="A450" s="379"/>
      <c r="B450" s="315"/>
      <c r="C450" s="315"/>
      <c r="D450" s="315"/>
      <c r="E450" s="315"/>
      <c r="F450" s="315"/>
      <c r="G450" s="315"/>
      <c r="H450" s="315"/>
      <c r="I450" s="315"/>
      <c r="J450" s="284"/>
      <c r="K450" s="284" t="s">
        <v>307</v>
      </c>
      <c r="L450" s="284"/>
      <c r="M450" s="196">
        <f aca="true" t="shared" si="187" ref="M450:V450">M447</f>
        <v>576209</v>
      </c>
      <c r="N450" s="196">
        <f t="shared" si="187"/>
        <v>492100</v>
      </c>
      <c r="O450" s="196">
        <f t="shared" si="187"/>
        <v>500000</v>
      </c>
      <c r="P450" s="196">
        <f>P447</f>
        <v>510000</v>
      </c>
      <c r="Q450" s="196">
        <f t="shared" si="187"/>
        <v>521400</v>
      </c>
      <c r="R450" s="196">
        <f>R447</f>
        <v>525350</v>
      </c>
      <c r="S450" s="196">
        <f>S447</f>
        <v>495900</v>
      </c>
      <c r="T450" s="197">
        <f>S450/R450</f>
        <v>0.9439421338155516</v>
      </c>
      <c r="U450" s="198">
        <f t="shared" si="187"/>
        <v>570000</v>
      </c>
      <c r="V450" s="196">
        <f t="shared" si="187"/>
        <v>570000</v>
      </c>
      <c r="W450" s="199"/>
      <c r="X450" s="199"/>
      <c r="Y450" s="199"/>
      <c r="Z450" s="324">
        <v>11400</v>
      </c>
      <c r="AA450" s="103" t="s">
        <v>436</v>
      </c>
    </row>
    <row r="451" spans="1:31" s="209" customFormat="1" ht="15">
      <c r="A451" s="379"/>
      <c r="B451" s="315"/>
      <c r="C451" s="315"/>
      <c r="D451" s="315"/>
      <c r="E451" s="315"/>
      <c r="F451" s="315"/>
      <c r="G451" s="315"/>
      <c r="H451" s="315"/>
      <c r="I451" s="315"/>
      <c r="J451" s="290"/>
      <c r="K451" s="290"/>
      <c r="L451" s="290"/>
      <c r="M451" s="226"/>
      <c r="N451" s="226"/>
      <c r="O451" s="226"/>
      <c r="P451" s="226"/>
      <c r="Q451" s="226"/>
      <c r="R451" s="226"/>
      <c r="S451" s="226"/>
      <c r="T451" s="227"/>
      <c r="U451" s="228"/>
      <c r="V451" s="226"/>
      <c r="W451" s="229"/>
      <c r="X451" s="229"/>
      <c r="Y451" s="229"/>
      <c r="Z451" s="324"/>
      <c r="AE451" s="395"/>
    </row>
    <row r="452" spans="1:31" s="190" customFormat="1" ht="15">
      <c r="A452" s="377" t="s">
        <v>542</v>
      </c>
      <c r="B452" s="377"/>
      <c r="C452" s="377"/>
      <c r="D452" s="377"/>
      <c r="E452" s="377"/>
      <c r="F452" s="377"/>
      <c r="G452" s="377"/>
      <c r="H452" s="377"/>
      <c r="I452" s="377"/>
      <c r="J452" s="276" t="s">
        <v>242</v>
      </c>
      <c r="K452" s="276" t="s">
        <v>184</v>
      </c>
      <c r="L452" s="276"/>
      <c r="M452" s="116"/>
      <c r="N452" s="116"/>
      <c r="O452" s="116"/>
      <c r="P452" s="116"/>
      <c r="Q452" s="116"/>
      <c r="R452" s="116"/>
      <c r="S452" s="116"/>
      <c r="T452" s="236"/>
      <c r="U452" s="237"/>
      <c r="V452" s="116"/>
      <c r="W452" s="238"/>
      <c r="X452" s="238"/>
      <c r="Y452" s="238"/>
      <c r="Z452" s="324"/>
      <c r="AE452" s="394"/>
    </row>
    <row r="453" spans="1:31" s="190" customFormat="1" ht="15">
      <c r="A453" s="378" t="s">
        <v>543</v>
      </c>
      <c r="B453" s="378"/>
      <c r="C453" s="378"/>
      <c r="D453" s="378"/>
      <c r="E453" s="378"/>
      <c r="F453" s="378"/>
      <c r="G453" s="378"/>
      <c r="H453" s="378"/>
      <c r="I453" s="378">
        <v>1090</v>
      </c>
      <c r="J453" s="5" t="s">
        <v>82</v>
      </c>
      <c r="K453" s="5" t="s">
        <v>281</v>
      </c>
      <c r="L453" s="5"/>
      <c r="M453" s="239"/>
      <c r="N453" s="239"/>
      <c r="O453" s="239"/>
      <c r="P453" s="239"/>
      <c r="Q453" s="239"/>
      <c r="R453" s="239"/>
      <c r="S453" s="239"/>
      <c r="T453" s="240"/>
      <c r="U453" s="241"/>
      <c r="V453" s="239"/>
      <c r="W453" s="242"/>
      <c r="X453" s="242"/>
      <c r="Y453" s="242"/>
      <c r="Z453" s="324"/>
      <c r="AE453" s="394"/>
    </row>
    <row r="454" spans="1:25" ht="15">
      <c r="A454" s="379" t="s">
        <v>543</v>
      </c>
      <c r="B454" s="315"/>
      <c r="C454" s="315"/>
      <c r="D454" s="315"/>
      <c r="E454" s="315"/>
      <c r="F454" s="315"/>
      <c r="G454" s="315"/>
      <c r="H454" s="315"/>
      <c r="I454" s="315">
        <v>1090</v>
      </c>
      <c r="J454" s="64">
        <v>3</v>
      </c>
      <c r="K454" s="64" t="s">
        <v>7</v>
      </c>
      <c r="L454" s="64"/>
      <c r="M454" s="123">
        <f aca="true" t="shared" si="188" ref="M454:V455">M455</f>
        <v>0</v>
      </c>
      <c r="N454" s="123">
        <f t="shared" si="188"/>
        <v>0</v>
      </c>
      <c r="O454" s="123">
        <f t="shared" si="188"/>
        <v>1500</v>
      </c>
      <c r="P454" s="123">
        <f t="shared" si="188"/>
        <v>1500</v>
      </c>
      <c r="Q454" s="123">
        <f t="shared" si="188"/>
        <v>1500</v>
      </c>
      <c r="R454" s="123">
        <f t="shared" si="188"/>
        <v>1500</v>
      </c>
      <c r="S454" s="123">
        <f t="shared" si="188"/>
        <v>0</v>
      </c>
      <c r="T454" s="124">
        <f>S454/R454</f>
        <v>0</v>
      </c>
      <c r="U454" s="125">
        <f t="shared" si="188"/>
        <v>8000</v>
      </c>
      <c r="V454" s="123">
        <f t="shared" si="188"/>
        <v>8000</v>
      </c>
      <c r="W454" s="126">
        <f aca="true" t="shared" si="189" ref="W454:X456">P454/O454*100</f>
        <v>100</v>
      </c>
      <c r="X454" s="126">
        <f t="shared" si="189"/>
        <v>100</v>
      </c>
      <c r="Y454" s="126">
        <f>T454/Q454*100</f>
        <v>0</v>
      </c>
    </row>
    <row r="455" spans="1:25" ht="15">
      <c r="A455" s="379" t="s">
        <v>543</v>
      </c>
      <c r="B455" s="315"/>
      <c r="C455" s="315"/>
      <c r="D455" s="315"/>
      <c r="E455" s="315"/>
      <c r="F455" s="315"/>
      <c r="G455" s="315"/>
      <c r="H455" s="315"/>
      <c r="I455" s="315">
        <v>1090</v>
      </c>
      <c r="J455" s="61">
        <v>38</v>
      </c>
      <c r="K455" s="61" t="s">
        <v>50</v>
      </c>
      <c r="L455" s="61"/>
      <c r="M455" s="413">
        <f t="shared" si="188"/>
        <v>0</v>
      </c>
      <c r="N455" s="413">
        <f t="shared" si="188"/>
        <v>0</v>
      </c>
      <c r="O455" s="413">
        <f t="shared" si="188"/>
        <v>1500</v>
      </c>
      <c r="P455" s="413">
        <f t="shared" si="188"/>
        <v>1500</v>
      </c>
      <c r="Q455" s="413">
        <f t="shared" si="188"/>
        <v>1500</v>
      </c>
      <c r="R455" s="413">
        <f t="shared" si="188"/>
        <v>1500</v>
      </c>
      <c r="S455" s="413">
        <f t="shared" si="188"/>
        <v>0</v>
      </c>
      <c r="T455" s="415">
        <f>S455/R455</f>
        <v>0</v>
      </c>
      <c r="U455" s="130">
        <f t="shared" si="188"/>
        <v>8000</v>
      </c>
      <c r="V455" s="128">
        <f t="shared" si="188"/>
        <v>8000</v>
      </c>
      <c r="W455" s="126">
        <f t="shared" si="189"/>
        <v>100</v>
      </c>
      <c r="X455" s="126">
        <f t="shared" si="189"/>
        <v>100</v>
      </c>
      <c r="Y455" s="126">
        <f>T455/Q455*100</f>
        <v>0</v>
      </c>
    </row>
    <row r="456" spans="1:25" ht="15.75" thickBot="1">
      <c r="A456" s="379" t="s">
        <v>543</v>
      </c>
      <c r="B456" s="315">
        <v>1</v>
      </c>
      <c r="C456" s="315">
        <v>2</v>
      </c>
      <c r="D456" s="315"/>
      <c r="E456" s="315">
        <v>4</v>
      </c>
      <c r="F456" s="315"/>
      <c r="G456" s="315"/>
      <c r="H456" s="315"/>
      <c r="I456" s="315">
        <v>1090</v>
      </c>
      <c r="J456" s="16">
        <v>3811</v>
      </c>
      <c r="K456" s="16" t="s">
        <v>225</v>
      </c>
      <c r="L456" s="16"/>
      <c r="M456" s="128">
        <v>0</v>
      </c>
      <c r="N456" s="128">
        <v>0</v>
      </c>
      <c r="O456" s="128">
        <v>1500</v>
      </c>
      <c r="P456" s="128">
        <v>1500</v>
      </c>
      <c r="Q456" s="128">
        <v>1500</v>
      </c>
      <c r="R456" s="128">
        <v>1500</v>
      </c>
      <c r="S456" s="128">
        <v>0</v>
      </c>
      <c r="T456" s="129">
        <f>S456/R456</f>
        <v>0</v>
      </c>
      <c r="U456" s="130">
        <v>8000</v>
      </c>
      <c r="V456" s="128">
        <v>8000</v>
      </c>
      <c r="W456" s="126">
        <f t="shared" si="189"/>
        <v>100</v>
      </c>
      <c r="X456" s="126">
        <f t="shared" si="189"/>
        <v>100</v>
      </c>
      <c r="Y456" s="126">
        <f>T456/Q456*100</f>
        <v>0</v>
      </c>
    </row>
    <row r="457" spans="1:25" ht="15">
      <c r="A457" s="379"/>
      <c r="B457" s="315"/>
      <c r="C457" s="315"/>
      <c r="D457" s="315"/>
      <c r="E457" s="315"/>
      <c r="F457" s="315"/>
      <c r="G457" s="315"/>
      <c r="H457" s="315"/>
      <c r="I457" s="315"/>
      <c r="J457" s="284"/>
      <c r="K457" s="284" t="s">
        <v>307</v>
      </c>
      <c r="L457" s="284"/>
      <c r="M457" s="196">
        <f aca="true" t="shared" si="190" ref="M457:V457">M454</f>
        <v>0</v>
      </c>
      <c r="N457" s="196">
        <f t="shared" si="190"/>
        <v>0</v>
      </c>
      <c r="O457" s="196">
        <f t="shared" si="190"/>
        <v>1500</v>
      </c>
      <c r="P457" s="196">
        <f>P454</f>
        <v>1500</v>
      </c>
      <c r="Q457" s="196">
        <f t="shared" si="190"/>
        <v>1500</v>
      </c>
      <c r="R457" s="196">
        <f>R454</f>
        <v>1500</v>
      </c>
      <c r="S457" s="196">
        <f>S454</f>
        <v>0</v>
      </c>
      <c r="T457" s="197">
        <f>S457/R457</f>
        <v>0</v>
      </c>
      <c r="U457" s="198">
        <f t="shared" si="190"/>
        <v>8000</v>
      </c>
      <c r="V457" s="196">
        <f t="shared" si="190"/>
        <v>8000</v>
      </c>
      <c r="W457" s="199"/>
      <c r="X457" s="199"/>
      <c r="Y457" s="199"/>
    </row>
    <row r="458" spans="1:25" ht="15">
      <c r="A458" s="379"/>
      <c r="B458" s="315"/>
      <c r="C458" s="315"/>
      <c r="D458" s="315"/>
      <c r="E458" s="315"/>
      <c r="F458" s="315"/>
      <c r="G458" s="315"/>
      <c r="H458" s="315"/>
      <c r="I458" s="315"/>
      <c r="J458" s="26"/>
      <c r="K458" s="26"/>
      <c r="L458" s="26"/>
      <c r="M458" s="212"/>
      <c r="N458" s="212"/>
      <c r="O458" s="212"/>
      <c r="P458" s="212"/>
      <c r="Q458" s="212"/>
      <c r="R458" s="212"/>
      <c r="S458" s="212"/>
      <c r="T458" s="213"/>
      <c r="U458" s="214"/>
      <c r="V458" s="212"/>
      <c r="W458" s="215"/>
      <c r="X458" s="215"/>
      <c r="Y458" s="215"/>
    </row>
    <row r="459" spans="1:25" ht="15">
      <c r="A459" s="378" t="s">
        <v>544</v>
      </c>
      <c r="B459" s="378"/>
      <c r="C459" s="378"/>
      <c r="D459" s="378"/>
      <c r="E459" s="378"/>
      <c r="F459" s="378"/>
      <c r="G459" s="378"/>
      <c r="H459" s="378"/>
      <c r="I459" s="378">
        <v>1090</v>
      </c>
      <c r="J459" s="5" t="s">
        <v>82</v>
      </c>
      <c r="K459" s="5" t="s">
        <v>186</v>
      </c>
      <c r="L459" s="5"/>
      <c r="M459" s="120"/>
      <c r="N459" s="120"/>
      <c r="O459" s="120"/>
      <c r="P459" s="120"/>
      <c r="Q459" s="120"/>
      <c r="R459" s="120"/>
      <c r="S459" s="120"/>
      <c r="T459" s="144"/>
      <c r="U459" s="145"/>
      <c r="V459" s="120"/>
      <c r="W459" s="146"/>
      <c r="X459" s="146"/>
      <c r="Y459" s="146"/>
    </row>
    <row r="460" spans="1:25" ht="15">
      <c r="A460" s="380" t="s">
        <v>544</v>
      </c>
      <c r="B460" s="315"/>
      <c r="C460" s="315"/>
      <c r="D460" s="315"/>
      <c r="E460" s="315"/>
      <c r="F460" s="315"/>
      <c r="G460" s="315"/>
      <c r="H460" s="315"/>
      <c r="I460" s="315">
        <v>1090</v>
      </c>
      <c r="J460" s="64">
        <v>3</v>
      </c>
      <c r="K460" s="64" t="s">
        <v>7</v>
      </c>
      <c r="L460" s="64"/>
      <c r="M460" s="123">
        <f aca="true" t="shared" si="191" ref="M460:V461">M461</f>
        <v>0</v>
      </c>
      <c r="N460" s="123">
        <f t="shared" si="191"/>
        <v>5000</v>
      </c>
      <c r="O460" s="155">
        <f t="shared" si="191"/>
        <v>5000</v>
      </c>
      <c r="P460" s="123">
        <f t="shared" si="191"/>
        <v>5000</v>
      </c>
      <c r="Q460" s="123">
        <f t="shared" si="191"/>
        <v>5000</v>
      </c>
      <c r="R460" s="123">
        <f t="shared" si="191"/>
        <v>5000</v>
      </c>
      <c r="S460" s="123">
        <f t="shared" si="191"/>
        <v>5000</v>
      </c>
      <c r="T460" s="124">
        <f>S460/R460</f>
        <v>1</v>
      </c>
      <c r="U460" s="125">
        <f t="shared" si="191"/>
        <v>7000</v>
      </c>
      <c r="V460" s="123">
        <f t="shared" si="191"/>
        <v>7000</v>
      </c>
      <c r="W460" s="126">
        <f aca="true" t="shared" si="192" ref="W460:X462">P460/O460*100</f>
        <v>100</v>
      </c>
      <c r="X460" s="126">
        <f t="shared" si="192"/>
        <v>100</v>
      </c>
      <c r="Y460" s="126">
        <f>T460/Q460*100</f>
        <v>0.02</v>
      </c>
    </row>
    <row r="461" spans="1:25" ht="15">
      <c r="A461" s="380" t="s">
        <v>544</v>
      </c>
      <c r="B461" s="315"/>
      <c r="C461" s="315"/>
      <c r="D461" s="315"/>
      <c r="E461" s="315"/>
      <c r="F461" s="315"/>
      <c r="G461" s="315"/>
      <c r="H461" s="315"/>
      <c r="I461" s="315">
        <v>1090</v>
      </c>
      <c r="J461" s="61">
        <v>38</v>
      </c>
      <c r="K461" s="61" t="s">
        <v>50</v>
      </c>
      <c r="L461" s="61"/>
      <c r="M461" s="413">
        <f t="shared" si="191"/>
        <v>0</v>
      </c>
      <c r="N461" s="413">
        <f t="shared" si="191"/>
        <v>5000</v>
      </c>
      <c r="O461" s="414">
        <f t="shared" si="191"/>
        <v>5000</v>
      </c>
      <c r="P461" s="413">
        <f t="shared" si="191"/>
        <v>5000</v>
      </c>
      <c r="Q461" s="413">
        <f t="shared" si="191"/>
        <v>5000</v>
      </c>
      <c r="R461" s="413">
        <f t="shared" si="191"/>
        <v>5000</v>
      </c>
      <c r="S461" s="413">
        <f t="shared" si="191"/>
        <v>5000</v>
      </c>
      <c r="T461" s="415">
        <f>S461/R461</f>
        <v>1</v>
      </c>
      <c r="U461" s="130">
        <f t="shared" si="191"/>
        <v>7000</v>
      </c>
      <c r="V461" s="128">
        <f t="shared" si="191"/>
        <v>7000</v>
      </c>
      <c r="W461" s="126">
        <f t="shared" si="192"/>
        <v>100</v>
      </c>
      <c r="X461" s="126">
        <f t="shared" si="192"/>
        <v>100</v>
      </c>
      <c r="Y461" s="126">
        <f>T461/Q461*100</f>
        <v>0.02</v>
      </c>
    </row>
    <row r="462" spans="1:25" ht="15.75" thickBot="1">
      <c r="A462" s="380" t="s">
        <v>544</v>
      </c>
      <c r="B462" s="315">
        <v>1</v>
      </c>
      <c r="C462" s="315">
        <v>2</v>
      </c>
      <c r="D462" s="315"/>
      <c r="E462" s="315">
        <v>4</v>
      </c>
      <c r="F462" s="315"/>
      <c r="G462" s="315"/>
      <c r="H462" s="315"/>
      <c r="I462" s="315">
        <v>1090</v>
      </c>
      <c r="J462" s="16">
        <v>3811</v>
      </c>
      <c r="K462" s="16" t="s">
        <v>225</v>
      </c>
      <c r="L462" s="16"/>
      <c r="M462" s="128">
        <v>0</v>
      </c>
      <c r="N462" s="128">
        <v>5000</v>
      </c>
      <c r="O462" s="156">
        <v>5000</v>
      </c>
      <c r="P462" s="128">
        <v>5000</v>
      </c>
      <c r="Q462" s="128">
        <v>5000</v>
      </c>
      <c r="R462" s="128">
        <v>5000</v>
      </c>
      <c r="S462" s="128">
        <v>5000</v>
      </c>
      <c r="T462" s="129">
        <f>S462/R462</f>
        <v>1</v>
      </c>
      <c r="U462" s="130">
        <v>7000</v>
      </c>
      <c r="V462" s="128">
        <v>7000</v>
      </c>
      <c r="W462" s="126">
        <f t="shared" si="192"/>
        <v>100</v>
      </c>
      <c r="X462" s="126">
        <f t="shared" si="192"/>
        <v>100</v>
      </c>
      <c r="Y462" s="126">
        <f>T462/Q462*100</f>
        <v>0.02</v>
      </c>
    </row>
    <row r="463" spans="1:25" ht="15">
      <c r="A463" s="315"/>
      <c r="B463" s="315"/>
      <c r="C463" s="315"/>
      <c r="D463" s="315"/>
      <c r="E463" s="315"/>
      <c r="F463" s="315"/>
      <c r="G463" s="315"/>
      <c r="H463" s="315"/>
      <c r="I463" s="315"/>
      <c r="J463" s="284"/>
      <c r="K463" s="284" t="s">
        <v>307</v>
      </c>
      <c r="L463" s="284"/>
      <c r="M463" s="196">
        <f aca="true" t="shared" si="193" ref="M463:V463">M460</f>
        <v>0</v>
      </c>
      <c r="N463" s="196">
        <f t="shared" si="193"/>
        <v>5000</v>
      </c>
      <c r="O463" s="196">
        <f t="shared" si="193"/>
        <v>5000</v>
      </c>
      <c r="P463" s="196">
        <f>P460</f>
        <v>5000</v>
      </c>
      <c r="Q463" s="196">
        <f t="shared" si="193"/>
        <v>5000</v>
      </c>
      <c r="R463" s="196">
        <f>R460</f>
        <v>5000</v>
      </c>
      <c r="S463" s="196">
        <f>S460</f>
        <v>5000</v>
      </c>
      <c r="T463" s="197">
        <f>S463/R463</f>
        <v>1</v>
      </c>
      <c r="U463" s="198">
        <f t="shared" si="193"/>
        <v>7000</v>
      </c>
      <c r="V463" s="196">
        <f t="shared" si="193"/>
        <v>7000</v>
      </c>
      <c r="W463" s="199"/>
      <c r="X463" s="199"/>
      <c r="Y463" s="199"/>
    </row>
    <row r="464" spans="1:25" ht="15">
      <c r="A464" s="315"/>
      <c r="B464" s="315"/>
      <c r="C464" s="315"/>
      <c r="D464" s="315"/>
      <c r="E464" s="315"/>
      <c r="F464" s="315"/>
      <c r="G464" s="315"/>
      <c r="H464" s="315"/>
      <c r="I464" s="315"/>
      <c r="J464" s="26"/>
      <c r="K464" s="26"/>
      <c r="L464" s="26"/>
      <c r="M464" s="212"/>
      <c r="N464" s="212"/>
      <c r="O464" s="212"/>
      <c r="P464" s="212"/>
      <c r="Q464" s="212"/>
      <c r="R464" s="212"/>
      <c r="S464" s="212"/>
      <c r="T464" s="213"/>
      <c r="U464" s="214"/>
      <c r="V464" s="212"/>
      <c r="W464" s="215"/>
      <c r="X464" s="215"/>
      <c r="Y464" s="215"/>
    </row>
    <row r="465" spans="1:31" s="190" customFormat="1" ht="15">
      <c r="A465" s="377" t="s">
        <v>545</v>
      </c>
      <c r="B465" s="377"/>
      <c r="C465" s="377"/>
      <c r="D465" s="377"/>
      <c r="E465" s="377"/>
      <c r="F465" s="377"/>
      <c r="G465" s="377"/>
      <c r="H465" s="377"/>
      <c r="I465" s="377"/>
      <c r="J465" s="276" t="s">
        <v>252</v>
      </c>
      <c r="K465" s="276" t="s">
        <v>243</v>
      </c>
      <c r="L465" s="276"/>
      <c r="M465" s="116"/>
      <c r="N465" s="116"/>
      <c r="O465" s="116"/>
      <c r="P465" s="116"/>
      <c r="Q465" s="116"/>
      <c r="R465" s="116"/>
      <c r="S465" s="116"/>
      <c r="T465" s="236"/>
      <c r="U465" s="237"/>
      <c r="V465" s="116"/>
      <c r="W465" s="238"/>
      <c r="X465" s="238"/>
      <c r="Y465" s="238"/>
      <c r="Z465" s="324"/>
      <c r="AE465" s="394"/>
    </row>
    <row r="466" spans="1:31" s="190" customFormat="1" ht="15">
      <c r="A466" s="378" t="s">
        <v>546</v>
      </c>
      <c r="B466" s="378"/>
      <c r="C466" s="378"/>
      <c r="D466" s="378"/>
      <c r="E466" s="378"/>
      <c r="F466" s="378"/>
      <c r="G466" s="378"/>
      <c r="H466" s="378"/>
      <c r="I466" s="378">
        <v>1012</v>
      </c>
      <c r="J466" s="5" t="s">
        <v>82</v>
      </c>
      <c r="K466" s="5" t="s">
        <v>244</v>
      </c>
      <c r="L466" s="5"/>
      <c r="M466" s="239"/>
      <c r="N466" s="239"/>
      <c r="O466" s="239"/>
      <c r="P466" s="239"/>
      <c r="Q466" s="239"/>
      <c r="R466" s="239"/>
      <c r="S466" s="239"/>
      <c r="T466" s="240"/>
      <c r="U466" s="241"/>
      <c r="V466" s="239"/>
      <c r="W466" s="242"/>
      <c r="X466" s="242"/>
      <c r="Y466" s="242"/>
      <c r="Z466" s="324"/>
      <c r="AE466" s="394"/>
    </row>
    <row r="467" spans="1:25" ht="15">
      <c r="A467" s="379" t="s">
        <v>546</v>
      </c>
      <c r="B467" s="315"/>
      <c r="C467" s="315"/>
      <c r="D467" s="315"/>
      <c r="E467" s="315"/>
      <c r="F467" s="315"/>
      <c r="G467" s="315"/>
      <c r="H467" s="315"/>
      <c r="I467" s="315">
        <v>1012</v>
      </c>
      <c r="J467" s="64">
        <v>3</v>
      </c>
      <c r="K467" s="64" t="s">
        <v>7</v>
      </c>
      <c r="L467" s="64"/>
      <c r="M467" s="123">
        <f>M468+M469+M470</f>
        <v>0</v>
      </c>
      <c r="N467" s="123">
        <f>N468+N469+N470</f>
        <v>183801</v>
      </c>
      <c r="O467" s="155">
        <f>O468+O469+O470</f>
        <v>150000</v>
      </c>
      <c r="P467" s="123">
        <f>P468+P469+P470+P471</f>
        <v>303300</v>
      </c>
      <c r="Q467" s="123">
        <f>Q468+Q469+Q470+Q471</f>
        <v>303300</v>
      </c>
      <c r="R467" s="123">
        <f>R468+R469+R470+R471</f>
        <v>333960</v>
      </c>
      <c r="S467" s="123">
        <f>S468+S469+S470+S471</f>
        <v>333960</v>
      </c>
      <c r="T467" s="124">
        <f>S467/R467</f>
        <v>1</v>
      </c>
      <c r="U467" s="125">
        <f>U468+U469+U470</f>
        <v>160000</v>
      </c>
      <c r="V467" s="123">
        <f>V468+V469+V470</f>
        <v>160000</v>
      </c>
      <c r="W467" s="126">
        <f aca="true" t="shared" si="194" ref="W467:X471">P467/O467*100</f>
        <v>202.2</v>
      </c>
      <c r="X467" s="126">
        <f t="shared" si="194"/>
        <v>100</v>
      </c>
      <c r="Y467" s="126">
        <f>T467/Q467*100</f>
        <v>0.0003297065611605671</v>
      </c>
    </row>
    <row r="468" spans="1:25" ht="15">
      <c r="A468" s="379" t="s">
        <v>546</v>
      </c>
      <c r="B468" s="315"/>
      <c r="C468" s="315"/>
      <c r="D468" s="315"/>
      <c r="E468" s="315"/>
      <c r="F468" s="315"/>
      <c r="G468" s="315"/>
      <c r="H468" s="315"/>
      <c r="I468" s="315">
        <v>1012</v>
      </c>
      <c r="J468" s="16">
        <v>31</v>
      </c>
      <c r="K468" s="16" t="s">
        <v>35</v>
      </c>
      <c r="L468" s="16"/>
      <c r="M468" s="128">
        <v>0</v>
      </c>
      <c r="N468" s="128">
        <v>121691</v>
      </c>
      <c r="O468" s="156">
        <v>150000</v>
      </c>
      <c r="P468" s="128">
        <v>0</v>
      </c>
      <c r="Q468" s="128">
        <v>0</v>
      </c>
      <c r="R468" s="128">
        <v>0</v>
      </c>
      <c r="S468" s="128">
        <v>0</v>
      </c>
      <c r="T468" s="129" t="e">
        <f>S468/R468</f>
        <v>#DIV/0!</v>
      </c>
      <c r="U468" s="130">
        <v>160000</v>
      </c>
      <c r="V468" s="128">
        <v>160000</v>
      </c>
      <c r="W468" s="126">
        <f t="shared" si="194"/>
        <v>0</v>
      </c>
      <c r="X468" s="126" t="e">
        <f t="shared" si="194"/>
        <v>#DIV/0!</v>
      </c>
      <c r="Y468" s="126" t="e">
        <f>T468/Q468*100</f>
        <v>#DIV/0!</v>
      </c>
    </row>
    <row r="469" spans="1:25" ht="15" hidden="1">
      <c r="A469" s="379" t="s">
        <v>546</v>
      </c>
      <c r="B469" s="315"/>
      <c r="C469" s="315"/>
      <c r="D469" s="315"/>
      <c r="E469" s="315"/>
      <c r="F469" s="315"/>
      <c r="G469" s="315"/>
      <c r="H469" s="315"/>
      <c r="I469" s="315">
        <v>1012</v>
      </c>
      <c r="J469" s="16">
        <v>32</v>
      </c>
      <c r="K469" s="24" t="s">
        <v>245</v>
      </c>
      <c r="L469" s="23"/>
      <c r="M469" s="128">
        <v>0</v>
      </c>
      <c r="N469" s="128">
        <v>62110</v>
      </c>
      <c r="O469" s="156">
        <v>0</v>
      </c>
      <c r="P469" s="128">
        <v>0</v>
      </c>
      <c r="Q469" s="128">
        <v>0</v>
      </c>
      <c r="R469" s="128">
        <v>0</v>
      </c>
      <c r="S469" s="128">
        <v>0</v>
      </c>
      <c r="T469" s="129" t="e">
        <f>R469/Q469</f>
        <v>#DIV/0!</v>
      </c>
      <c r="U469" s="130">
        <v>0</v>
      </c>
      <c r="V469" s="128">
        <v>0</v>
      </c>
      <c r="W469" s="126" t="e">
        <f t="shared" si="194"/>
        <v>#DIV/0!</v>
      </c>
      <c r="X469" s="126" t="e">
        <f t="shared" si="194"/>
        <v>#DIV/0!</v>
      </c>
      <c r="Y469" s="126" t="e">
        <f>T469/Q469*100</f>
        <v>#DIV/0!</v>
      </c>
    </row>
    <row r="470" spans="1:25" ht="15" hidden="1">
      <c r="A470" s="379" t="s">
        <v>546</v>
      </c>
      <c r="B470" s="315"/>
      <c r="C470" s="315"/>
      <c r="D470" s="315"/>
      <c r="E470" s="315"/>
      <c r="F470" s="315"/>
      <c r="G470" s="315"/>
      <c r="H470" s="315"/>
      <c r="I470" s="315">
        <v>1012</v>
      </c>
      <c r="J470" s="16">
        <v>34</v>
      </c>
      <c r="K470" s="24" t="s">
        <v>44</v>
      </c>
      <c r="L470" s="23"/>
      <c r="M470" s="128">
        <v>0</v>
      </c>
      <c r="N470" s="128">
        <v>0</v>
      </c>
      <c r="O470" s="128">
        <v>0</v>
      </c>
      <c r="P470" s="128">
        <v>0</v>
      </c>
      <c r="Q470" s="128">
        <v>0</v>
      </c>
      <c r="R470" s="128">
        <v>0</v>
      </c>
      <c r="S470" s="128">
        <v>0</v>
      </c>
      <c r="T470" s="129" t="e">
        <f>R470/Q470</f>
        <v>#DIV/0!</v>
      </c>
      <c r="U470" s="130">
        <v>0</v>
      </c>
      <c r="V470" s="128">
        <v>0</v>
      </c>
      <c r="W470" s="126" t="e">
        <f t="shared" si="194"/>
        <v>#DIV/0!</v>
      </c>
      <c r="X470" s="126" t="e">
        <f t="shared" si="194"/>
        <v>#DIV/0!</v>
      </c>
      <c r="Y470" s="126" t="e">
        <f>T470/Q470*100</f>
        <v>#DIV/0!</v>
      </c>
    </row>
    <row r="471" spans="1:26" ht="15.75" thickBot="1">
      <c r="A471" s="379" t="s">
        <v>546</v>
      </c>
      <c r="B471" s="379"/>
      <c r="C471" s="379">
        <v>2</v>
      </c>
      <c r="D471" s="379"/>
      <c r="E471" s="379">
        <v>4</v>
      </c>
      <c r="F471" s="379"/>
      <c r="G471" s="379"/>
      <c r="H471" s="379"/>
      <c r="I471" s="379">
        <v>1012</v>
      </c>
      <c r="J471" s="405">
        <v>38</v>
      </c>
      <c r="K471" s="451" t="s">
        <v>372</v>
      </c>
      <c r="L471" s="449"/>
      <c r="M471" s="406"/>
      <c r="N471" s="406">
        <v>0</v>
      </c>
      <c r="O471" s="406">
        <v>0</v>
      </c>
      <c r="P471" s="406">
        <v>303300</v>
      </c>
      <c r="Q471" s="406">
        <v>303300</v>
      </c>
      <c r="R471" s="406">
        <v>333960</v>
      </c>
      <c r="S471" s="406">
        <v>333960</v>
      </c>
      <c r="T471" s="415">
        <f>S471/R471</f>
        <v>1</v>
      </c>
      <c r="U471" s="217"/>
      <c r="V471" s="216"/>
      <c r="W471" s="218" t="e">
        <f t="shared" si="194"/>
        <v>#DIV/0!</v>
      </c>
      <c r="X471" s="218">
        <f t="shared" si="194"/>
        <v>100</v>
      </c>
      <c r="Y471" s="218"/>
      <c r="Z471" s="324">
        <v>100100</v>
      </c>
    </row>
    <row r="472" spans="1:27" ht="15">
      <c r="A472" s="379"/>
      <c r="B472" s="379"/>
      <c r="C472" s="379"/>
      <c r="D472" s="379"/>
      <c r="E472" s="379"/>
      <c r="F472" s="379"/>
      <c r="G472" s="379"/>
      <c r="H472" s="379"/>
      <c r="I472" s="379"/>
      <c r="J472" s="284"/>
      <c r="K472" s="284" t="s">
        <v>307</v>
      </c>
      <c r="L472" s="284"/>
      <c r="M472" s="196">
        <f aca="true" t="shared" si="195" ref="M472:V472">M467</f>
        <v>0</v>
      </c>
      <c r="N472" s="196">
        <f t="shared" si="195"/>
        <v>183801</v>
      </c>
      <c r="O472" s="196">
        <f t="shared" si="195"/>
        <v>150000</v>
      </c>
      <c r="P472" s="196">
        <f>P467</f>
        <v>303300</v>
      </c>
      <c r="Q472" s="196">
        <f t="shared" si="195"/>
        <v>303300</v>
      </c>
      <c r="R472" s="196">
        <f>R467</f>
        <v>333960</v>
      </c>
      <c r="S472" s="196">
        <f>S467</f>
        <v>333960</v>
      </c>
      <c r="T472" s="197">
        <f>S472/R472</f>
        <v>1</v>
      </c>
      <c r="U472" s="198">
        <f t="shared" si="195"/>
        <v>160000</v>
      </c>
      <c r="V472" s="196">
        <f t="shared" si="195"/>
        <v>160000</v>
      </c>
      <c r="W472" s="199"/>
      <c r="X472" s="199"/>
      <c r="Y472" s="199"/>
      <c r="Z472" s="324">
        <v>100100</v>
      </c>
      <c r="AA472" s="103" t="s">
        <v>436</v>
      </c>
    </row>
    <row r="473" spans="1:25" ht="15">
      <c r="A473" s="379"/>
      <c r="B473" s="379"/>
      <c r="C473" s="379"/>
      <c r="D473" s="379"/>
      <c r="E473" s="379"/>
      <c r="F473" s="379"/>
      <c r="G473" s="379"/>
      <c r="H473" s="379"/>
      <c r="I473" s="379"/>
      <c r="J473" s="45"/>
      <c r="K473" s="45"/>
      <c r="L473" s="45"/>
      <c r="M473" s="212"/>
      <c r="N473" s="212"/>
      <c r="O473" s="212"/>
      <c r="P473" s="212"/>
      <c r="Q473" s="212"/>
      <c r="R473" s="212"/>
      <c r="S473" s="212"/>
      <c r="T473" s="213"/>
      <c r="U473" s="214"/>
      <c r="V473" s="212"/>
      <c r="W473" s="215"/>
      <c r="X473" s="215"/>
      <c r="Y473" s="215"/>
    </row>
    <row r="474" spans="1:31" s="243" customFormat="1" ht="15">
      <c r="A474" s="377" t="s">
        <v>547</v>
      </c>
      <c r="B474" s="377"/>
      <c r="C474" s="377"/>
      <c r="D474" s="377"/>
      <c r="E474" s="377"/>
      <c r="F474" s="377"/>
      <c r="G474" s="377"/>
      <c r="H474" s="377"/>
      <c r="I474" s="377"/>
      <c r="J474" s="276" t="s">
        <v>282</v>
      </c>
      <c r="K474" s="276" t="s">
        <v>253</v>
      </c>
      <c r="L474" s="276"/>
      <c r="M474" s="116"/>
      <c r="N474" s="116"/>
      <c r="O474" s="116"/>
      <c r="P474" s="116"/>
      <c r="Q474" s="116"/>
      <c r="R474" s="116"/>
      <c r="S474" s="116"/>
      <c r="T474" s="236"/>
      <c r="U474" s="237"/>
      <c r="V474" s="116"/>
      <c r="W474" s="238"/>
      <c r="X474" s="238"/>
      <c r="Y474" s="238"/>
      <c r="Z474" s="325"/>
      <c r="AE474" s="396"/>
    </row>
    <row r="475" spans="1:31" s="243" customFormat="1" ht="15">
      <c r="A475" s="378" t="s">
        <v>548</v>
      </c>
      <c r="B475" s="378"/>
      <c r="C475" s="378"/>
      <c r="D475" s="378"/>
      <c r="E475" s="378"/>
      <c r="F475" s="378"/>
      <c r="G475" s="378"/>
      <c r="H475" s="378"/>
      <c r="I475" s="378">
        <v>760</v>
      </c>
      <c r="J475" s="5" t="s">
        <v>122</v>
      </c>
      <c r="K475" s="5" t="s">
        <v>254</v>
      </c>
      <c r="L475" s="5"/>
      <c r="M475" s="239"/>
      <c r="N475" s="239"/>
      <c r="O475" s="239"/>
      <c r="P475" s="239"/>
      <c r="Q475" s="239"/>
      <c r="R475" s="239"/>
      <c r="S475" s="239"/>
      <c r="T475" s="240"/>
      <c r="U475" s="241"/>
      <c r="V475" s="239"/>
      <c r="W475" s="242"/>
      <c r="X475" s="242"/>
      <c r="Y475" s="242"/>
      <c r="Z475" s="325"/>
      <c r="AE475" s="396"/>
    </row>
    <row r="476" spans="1:25" ht="15">
      <c r="A476" s="379" t="s">
        <v>548</v>
      </c>
      <c r="B476" s="315"/>
      <c r="C476" s="315"/>
      <c r="D476" s="315"/>
      <c r="E476" s="315"/>
      <c r="F476" s="315"/>
      <c r="G476" s="315"/>
      <c r="H476" s="315"/>
      <c r="I476" s="315">
        <v>760</v>
      </c>
      <c r="J476" s="64">
        <v>3</v>
      </c>
      <c r="K476" s="64" t="s">
        <v>7</v>
      </c>
      <c r="L476" s="64"/>
      <c r="M476" s="123">
        <f aca="true" t="shared" si="196" ref="M476:V476">M477</f>
        <v>39772</v>
      </c>
      <c r="N476" s="123">
        <f t="shared" si="196"/>
        <v>30958</v>
      </c>
      <c r="O476" s="155">
        <f t="shared" si="196"/>
        <v>40000</v>
      </c>
      <c r="P476" s="123">
        <f t="shared" si="196"/>
        <v>42000</v>
      </c>
      <c r="Q476" s="123">
        <f t="shared" si="196"/>
        <v>42000</v>
      </c>
      <c r="R476" s="123">
        <f t="shared" si="196"/>
        <v>27000</v>
      </c>
      <c r="S476" s="123">
        <f t="shared" si="196"/>
        <v>25493</v>
      </c>
      <c r="T476" s="124">
        <f aca="true" t="shared" si="197" ref="T476:T483">S476/R476</f>
        <v>0.9441851851851852</v>
      </c>
      <c r="U476" s="125">
        <f t="shared" si="196"/>
        <v>52000</v>
      </c>
      <c r="V476" s="123">
        <f t="shared" si="196"/>
        <v>52000</v>
      </c>
      <c r="W476" s="126">
        <v>0</v>
      </c>
      <c r="X476" s="126">
        <f>Q476/P476</f>
        <v>1</v>
      </c>
      <c r="Y476" s="126">
        <f>T476/Q476</f>
        <v>2.2480599647266315E-05</v>
      </c>
    </row>
    <row r="477" spans="1:25" ht="15">
      <c r="A477" s="379" t="s">
        <v>548</v>
      </c>
      <c r="B477" s="315"/>
      <c r="C477" s="315"/>
      <c r="D477" s="315"/>
      <c r="E477" s="315"/>
      <c r="F477" s="315"/>
      <c r="G477" s="315"/>
      <c r="H477" s="315"/>
      <c r="I477" s="315">
        <v>760</v>
      </c>
      <c r="J477" s="61">
        <v>32</v>
      </c>
      <c r="K477" s="283" t="s">
        <v>39</v>
      </c>
      <c r="L477" s="62"/>
      <c r="M477" s="413">
        <f>M478+M479</f>
        <v>39772</v>
      </c>
      <c r="N477" s="413">
        <f aca="true" t="shared" si="198" ref="N477:V477">N478+N479+N480</f>
        <v>30958</v>
      </c>
      <c r="O477" s="414">
        <f t="shared" si="198"/>
        <v>40000</v>
      </c>
      <c r="P477" s="413">
        <f>P478+P479+P480</f>
        <v>42000</v>
      </c>
      <c r="Q477" s="413">
        <f t="shared" si="198"/>
        <v>42000</v>
      </c>
      <c r="R477" s="413">
        <f>R478+R479+R480</f>
        <v>27000</v>
      </c>
      <c r="S477" s="413">
        <f>S478+S479+S480</f>
        <v>25493</v>
      </c>
      <c r="T477" s="415">
        <f t="shared" si="197"/>
        <v>0.9441851851851852</v>
      </c>
      <c r="U477" s="130">
        <f t="shared" si="198"/>
        <v>52000</v>
      </c>
      <c r="V477" s="128">
        <f t="shared" si="198"/>
        <v>52000</v>
      </c>
      <c r="W477" s="126">
        <v>0</v>
      </c>
      <c r="X477" s="126">
        <f>Q477/P477</f>
        <v>1</v>
      </c>
      <c r="Y477" s="126">
        <f>T477/Q477</f>
        <v>2.2480599647266315E-05</v>
      </c>
    </row>
    <row r="478" spans="1:25" ht="15">
      <c r="A478" s="379" t="s">
        <v>548</v>
      </c>
      <c r="B478" s="315"/>
      <c r="C478" s="315">
        <v>2</v>
      </c>
      <c r="D478" s="315">
        <v>3</v>
      </c>
      <c r="E478" s="315">
        <v>4</v>
      </c>
      <c r="F478" s="315"/>
      <c r="G478" s="315"/>
      <c r="H478" s="315"/>
      <c r="I478" s="315">
        <v>760</v>
      </c>
      <c r="J478" s="16">
        <v>3234</v>
      </c>
      <c r="K478" s="16" t="s">
        <v>255</v>
      </c>
      <c r="L478" s="16"/>
      <c r="M478" s="128">
        <v>39040</v>
      </c>
      <c r="N478" s="128">
        <v>22140</v>
      </c>
      <c r="O478" s="156">
        <v>30000</v>
      </c>
      <c r="P478" s="128">
        <v>30000</v>
      </c>
      <c r="Q478" s="128">
        <v>30000</v>
      </c>
      <c r="R478" s="128">
        <v>20000</v>
      </c>
      <c r="S478" s="128">
        <v>19926</v>
      </c>
      <c r="T478" s="129">
        <f t="shared" si="197"/>
        <v>0.9963</v>
      </c>
      <c r="U478" s="130">
        <v>40000</v>
      </c>
      <c r="V478" s="128">
        <v>40000</v>
      </c>
      <c r="W478" s="126">
        <v>0</v>
      </c>
      <c r="X478" s="126">
        <f>Q478/P478</f>
        <v>1</v>
      </c>
      <c r="Y478" s="126">
        <f>T478/Q478</f>
        <v>3.3209999999999995E-05</v>
      </c>
    </row>
    <row r="479" spans="1:25" ht="15">
      <c r="A479" s="379" t="s">
        <v>548</v>
      </c>
      <c r="B479" s="315"/>
      <c r="C479" s="315">
        <v>2</v>
      </c>
      <c r="D479" s="315">
        <v>3</v>
      </c>
      <c r="E479" s="315">
        <v>4</v>
      </c>
      <c r="F479" s="315"/>
      <c r="G479" s="315"/>
      <c r="H479" s="315"/>
      <c r="I479" s="315">
        <v>760</v>
      </c>
      <c r="J479" s="16">
        <v>3236</v>
      </c>
      <c r="K479" s="16" t="s">
        <v>256</v>
      </c>
      <c r="L479" s="16"/>
      <c r="M479" s="128">
        <v>732</v>
      </c>
      <c r="N479" s="128">
        <v>7482</v>
      </c>
      <c r="O479" s="156">
        <v>8000</v>
      </c>
      <c r="P479" s="128">
        <v>8000</v>
      </c>
      <c r="Q479" s="128">
        <v>8000</v>
      </c>
      <c r="R479" s="128">
        <v>3000</v>
      </c>
      <c r="S479" s="128">
        <v>2239</v>
      </c>
      <c r="T479" s="129">
        <f t="shared" si="197"/>
        <v>0.7463333333333333</v>
      </c>
      <c r="U479" s="130">
        <v>10000</v>
      </c>
      <c r="V479" s="128">
        <v>10000</v>
      </c>
      <c r="W479" s="126">
        <v>0</v>
      </c>
      <c r="X479" s="126">
        <f>Q479/P479</f>
        <v>1</v>
      </c>
      <c r="Y479" s="126">
        <f>T479/Q479</f>
        <v>9.329166666666667E-05</v>
      </c>
    </row>
    <row r="480" spans="1:25" ht="15.75" thickBot="1">
      <c r="A480" s="379" t="s">
        <v>548</v>
      </c>
      <c r="B480" s="315"/>
      <c r="C480" s="315">
        <v>2</v>
      </c>
      <c r="D480" s="315">
        <v>3</v>
      </c>
      <c r="E480" s="315">
        <v>4</v>
      </c>
      <c r="F480" s="315"/>
      <c r="G480" s="315"/>
      <c r="H480" s="315"/>
      <c r="I480" s="315">
        <v>760</v>
      </c>
      <c r="J480" s="16">
        <v>3237</v>
      </c>
      <c r="K480" s="16" t="s">
        <v>257</v>
      </c>
      <c r="L480" s="16"/>
      <c r="M480" s="128">
        <v>0</v>
      </c>
      <c r="N480" s="128">
        <v>1336</v>
      </c>
      <c r="O480" s="156">
        <v>2000</v>
      </c>
      <c r="P480" s="128">
        <v>4000</v>
      </c>
      <c r="Q480" s="128">
        <v>4000</v>
      </c>
      <c r="R480" s="128">
        <v>4000</v>
      </c>
      <c r="S480" s="128">
        <v>3328</v>
      </c>
      <c r="T480" s="129">
        <f t="shared" si="197"/>
        <v>0.832</v>
      </c>
      <c r="U480" s="130">
        <v>2000</v>
      </c>
      <c r="V480" s="128">
        <v>2000</v>
      </c>
      <c r="W480" s="126">
        <v>0</v>
      </c>
      <c r="X480" s="126">
        <f>Q480/P480</f>
        <v>1</v>
      </c>
      <c r="Y480" s="126">
        <f>T480/Q480</f>
        <v>0.000208</v>
      </c>
    </row>
    <row r="481" spans="1:25" ht="15.75" thickBot="1">
      <c r="A481" s="379"/>
      <c r="B481" s="379"/>
      <c r="C481" s="379"/>
      <c r="D481" s="379"/>
      <c r="E481" s="379"/>
      <c r="F481" s="379"/>
      <c r="G481" s="379"/>
      <c r="H481" s="379"/>
      <c r="I481" s="379"/>
      <c r="J481" s="284"/>
      <c r="K481" s="284" t="s">
        <v>307</v>
      </c>
      <c r="L481" s="284"/>
      <c r="M481" s="196">
        <f aca="true" t="shared" si="199" ref="M481:V481">M476</f>
        <v>39772</v>
      </c>
      <c r="N481" s="196">
        <f t="shared" si="199"/>
        <v>30958</v>
      </c>
      <c r="O481" s="196">
        <f t="shared" si="199"/>
        <v>40000</v>
      </c>
      <c r="P481" s="196">
        <f>P476</f>
        <v>42000</v>
      </c>
      <c r="Q481" s="196">
        <f t="shared" si="199"/>
        <v>42000</v>
      </c>
      <c r="R481" s="196">
        <f>R476</f>
        <v>27000</v>
      </c>
      <c r="S481" s="196">
        <f>S476</f>
        <v>25493</v>
      </c>
      <c r="T481" s="197">
        <f t="shared" si="197"/>
        <v>0.9441851851851852</v>
      </c>
      <c r="U481" s="198">
        <f t="shared" si="199"/>
        <v>52000</v>
      </c>
      <c r="V481" s="196">
        <f t="shared" si="199"/>
        <v>52000</v>
      </c>
      <c r="W481" s="199"/>
      <c r="X481" s="199"/>
      <c r="Y481" s="199"/>
    </row>
    <row r="482" spans="1:25" ht="15.75" thickBot="1">
      <c r="A482" s="379"/>
      <c r="B482" s="379"/>
      <c r="C482" s="379"/>
      <c r="D482" s="379"/>
      <c r="E482" s="379"/>
      <c r="F482" s="379"/>
      <c r="G482" s="379"/>
      <c r="H482" s="379"/>
      <c r="I482" s="379"/>
      <c r="J482" s="281"/>
      <c r="K482" s="281" t="s">
        <v>320</v>
      </c>
      <c r="L482" s="281"/>
      <c r="M482" s="164">
        <f aca="true" t="shared" si="200" ref="M482:V482">M444+M450+M457+M463+M472+M481</f>
        <v>615981</v>
      </c>
      <c r="N482" s="164">
        <f t="shared" si="200"/>
        <v>721859</v>
      </c>
      <c r="O482" s="164">
        <f t="shared" si="200"/>
        <v>701500</v>
      </c>
      <c r="P482" s="164">
        <f>P444+P450+P457+P463+P472+P481</f>
        <v>866800</v>
      </c>
      <c r="Q482" s="164">
        <f>Q444+Q450+Q457+Q463+Q472+Q481</f>
        <v>883200</v>
      </c>
      <c r="R482" s="164">
        <f>R444+R450+R457+R463+R472+R481</f>
        <v>908810</v>
      </c>
      <c r="S482" s="164">
        <f>S444+S450+S457+S463+S472+S481</f>
        <v>874853</v>
      </c>
      <c r="T482" s="165">
        <f t="shared" si="197"/>
        <v>0.9626357544481244</v>
      </c>
      <c r="U482" s="166">
        <f t="shared" si="200"/>
        <v>807000</v>
      </c>
      <c r="V482" s="164">
        <f t="shared" si="200"/>
        <v>807000</v>
      </c>
      <c r="W482" s="167"/>
      <c r="X482" s="167"/>
      <c r="Y482" s="167"/>
    </row>
    <row r="483" spans="1:25" ht="15.75" thickTop="1">
      <c r="A483" s="379"/>
      <c r="B483" s="379"/>
      <c r="C483" s="379"/>
      <c r="D483" s="379"/>
      <c r="E483" s="379"/>
      <c r="F483" s="379"/>
      <c r="G483" s="379"/>
      <c r="H483" s="379"/>
      <c r="I483" s="379"/>
      <c r="J483" s="43"/>
      <c r="K483" s="282" t="s">
        <v>321</v>
      </c>
      <c r="L483" s="43"/>
      <c r="M483" s="168">
        <f aca="true" t="shared" si="201" ref="M483:V483">M378+M411+M425+M435+M482</f>
        <v>913677</v>
      </c>
      <c r="N483" s="168">
        <f t="shared" si="201"/>
        <v>985674</v>
      </c>
      <c r="O483" s="168">
        <f t="shared" si="201"/>
        <v>891600</v>
      </c>
      <c r="P483" s="168">
        <f t="shared" si="201"/>
        <v>1057729</v>
      </c>
      <c r="Q483" s="168">
        <f t="shared" si="201"/>
        <v>1069529</v>
      </c>
      <c r="R483" s="168">
        <f t="shared" si="201"/>
        <v>1065139</v>
      </c>
      <c r="S483" s="168">
        <f t="shared" si="201"/>
        <v>1019744</v>
      </c>
      <c r="T483" s="169">
        <f t="shared" si="197"/>
        <v>0.9573811493147842</v>
      </c>
      <c r="U483" s="170">
        <f t="shared" si="201"/>
        <v>1055600</v>
      </c>
      <c r="V483" s="168">
        <f t="shared" si="201"/>
        <v>1055600</v>
      </c>
      <c r="W483" s="171"/>
      <c r="X483" s="171"/>
      <c r="Y483" s="171"/>
    </row>
    <row r="484" spans="1:25" ht="15">
      <c r="A484" s="379"/>
      <c r="B484" s="379"/>
      <c r="C484" s="379"/>
      <c r="D484" s="379"/>
      <c r="E484" s="379"/>
      <c r="F484" s="379"/>
      <c r="G484" s="379"/>
      <c r="H484" s="379"/>
      <c r="I484" s="379"/>
      <c r="J484" s="26"/>
      <c r="K484" s="26"/>
      <c r="L484" s="26"/>
      <c r="M484" s="212"/>
      <c r="N484" s="212"/>
      <c r="O484" s="212"/>
      <c r="P484" s="212"/>
      <c r="Q484" s="212"/>
      <c r="R484" s="212"/>
      <c r="S484" s="212"/>
      <c r="T484" s="213"/>
      <c r="U484" s="214"/>
      <c r="V484" s="212"/>
      <c r="W484" s="215"/>
      <c r="X484" s="215"/>
      <c r="Y484" s="215"/>
    </row>
    <row r="485" spans="1:25" ht="15">
      <c r="A485" s="379"/>
      <c r="B485" s="379"/>
      <c r="C485" s="379"/>
      <c r="D485" s="379"/>
      <c r="E485" s="379"/>
      <c r="F485" s="379"/>
      <c r="G485" s="379"/>
      <c r="H485" s="379"/>
      <c r="I485" s="379"/>
      <c r="J485" s="274" t="s">
        <v>283</v>
      </c>
      <c r="K485" s="274" t="s">
        <v>338</v>
      </c>
      <c r="L485" s="274"/>
      <c r="M485" s="109"/>
      <c r="N485" s="109"/>
      <c r="O485" s="109"/>
      <c r="P485" s="109"/>
      <c r="Q485" s="109"/>
      <c r="R485" s="109"/>
      <c r="S485" s="109"/>
      <c r="T485" s="175"/>
      <c r="U485" s="176"/>
      <c r="V485" s="109"/>
      <c r="W485" s="177"/>
      <c r="X485" s="177"/>
      <c r="Y485" s="177"/>
    </row>
    <row r="486" spans="1:25" ht="15">
      <c r="A486" s="379"/>
      <c r="B486" s="379"/>
      <c r="C486" s="379"/>
      <c r="D486" s="379"/>
      <c r="E486" s="379"/>
      <c r="F486" s="379"/>
      <c r="G486" s="379"/>
      <c r="H486" s="379"/>
      <c r="I486" s="379"/>
      <c r="J486" s="275" t="s">
        <v>284</v>
      </c>
      <c r="K486" s="6" t="s">
        <v>339</v>
      </c>
      <c r="L486" s="6"/>
      <c r="M486" s="112"/>
      <c r="N486" s="112"/>
      <c r="O486" s="112"/>
      <c r="P486" s="112"/>
      <c r="Q486" s="112"/>
      <c r="R486" s="112"/>
      <c r="S486" s="112"/>
      <c r="T486" s="178"/>
      <c r="U486" s="179"/>
      <c r="V486" s="112"/>
      <c r="W486" s="180"/>
      <c r="X486" s="180"/>
      <c r="Y486" s="180"/>
    </row>
    <row r="487" spans="1:25" ht="15">
      <c r="A487" s="379"/>
      <c r="B487" s="379"/>
      <c r="C487" s="379"/>
      <c r="D487" s="379"/>
      <c r="E487" s="379"/>
      <c r="F487" s="379"/>
      <c r="G487" s="379"/>
      <c r="H487" s="379"/>
      <c r="I487" s="379">
        <v>600</v>
      </c>
      <c r="J487" s="12" t="s">
        <v>240</v>
      </c>
      <c r="K487" s="1" t="s">
        <v>108</v>
      </c>
      <c r="L487" s="12"/>
      <c r="M487" s="181"/>
      <c r="N487" s="181"/>
      <c r="O487" s="181"/>
      <c r="P487" s="181"/>
      <c r="Q487" s="181"/>
      <c r="R487" s="181"/>
      <c r="S487" s="181"/>
      <c r="T487" s="182"/>
      <c r="U487" s="183"/>
      <c r="V487" s="181"/>
      <c r="W487" s="184"/>
      <c r="X487" s="184"/>
      <c r="Y487" s="184"/>
    </row>
    <row r="488" spans="1:25" ht="15">
      <c r="A488" s="377" t="s">
        <v>549</v>
      </c>
      <c r="B488" s="377"/>
      <c r="C488" s="377"/>
      <c r="D488" s="377"/>
      <c r="E488" s="377"/>
      <c r="F488" s="377"/>
      <c r="G488" s="377"/>
      <c r="H488" s="377"/>
      <c r="I488" s="377"/>
      <c r="J488" s="276" t="s">
        <v>285</v>
      </c>
      <c r="K488" s="276" t="s">
        <v>340</v>
      </c>
      <c r="L488" s="276"/>
      <c r="M488" s="116"/>
      <c r="N488" s="116"/>
      <c r="O488" s="116"/>
      <c r="P488" s="151"/>
      <c r="Q488" s="151"/>
      <c r="R488" s="151"/>
      <c r="S488" s="151"/>
      <c r="T488" s="152"/>
      <c r="U488" s="153"/>
      <c r="V488" s="151"/>
      <c r="W488" s="154"/>
      <c r="X488" s="154"/>
      <c r="Y488" s="154"/>
    </row>
    <row r="489" spans="1:25" ht="15">
      <c r="A489" s="378" t="s">
        <v>550</v>
      </c>
      <c r="B489" s="378"/>
      <c r="C489" s="378"/>
      <c r="D489" s="378"/>
      <c r="E489" s="378"/>
      <c r="F489" s="378"/>
      <c r="G489" s="378"/>
      <c r="H489" s="378"/>
      <c r="I489" s="378">
        <v>660</v>
      </c>
      <c r="J489" s="5" t="s">
        <v>124</v>
      </c>
      <c r="K489" s="5" t="s">
        <v>246</v>
      </c>
      <c r="L489" s="5"/>
      <c r="M489" s="120"/>
      <c r="N489" s="120"/>
      <c r="O489" s="120"/>
      <c r="P489" s="120"/>
      <c r="Q489" s="120"/>
      <c r="R489" s="120"/>
      <c r="S489" s="120"/>
      <c r="T489" s="144"/>
      <c r="U489" s="145"/>
      <c r="V489" s="120"/>
      <c r="W489" s="146"/>
      <c r="X489" s="146"/>
      <c r="Y489" s="146"/>
    </row>
    <row r="490" spans="1:31" s="122" customFormat="1" ht="15">
      <c r="A490" s="379" t="s">
        <v>550</v>
      </c>
      <c r="B490" s="379"/>
      <c r="C490" s="379"/>
      <c r="D490" s="379"/>
      <c r="E490" s="379"/>
      <c r="F490" s="379"/>
      <c r="G490" s="379"/>
      <c r="H490" s="379"/>
      <c r="I490" s="379">
        <v>660</v>
      </c>
      <c r="J490" s="279">
        <v>3</v>
      </c>
      <c r="K490" s="279" t="s">
        <v>7</v>
      </c>
      <c r="L490" s="279"/>
      <c r="M490" s="155">
        <f aca="true" t="shared" si="202" ref="M490:V490">M491+M498</f>
        <v>327753</v>
      </c>
      <c r="N490" s="155">
        <f t="shared" si="202"/>
        <v>280248</v>
      </c>
      <c r="O490" s="155">
        <f t="shared" si="202"/>
        <v>265000</v>
      </c>
      <c r="P490" s="155">
        <f>P491+P498</f>
        <v>311424</v>
      </c>
      <c r="Q490" s="155">
        <f>Q491+Q498</f>
        <v>323397</v>
      </c>
      <c r="R490" s="155">
        <f>R491+R498</f>
        <v>330984</v>
      </c>
      <c r="S490" s="155">
        <f>S491+S498</f>
        <v>297985</v>
      </c>
      <c r="T490" s="158">
        <f aca="true" t="shared" si="203" ref="T490:T500">S490/R490</f>
        <v>0.9003003166316197</v>
      </c>
      <c r="U490" s="252">
        <f t="shared" si="202"/>
        <v>0</v>
      </c>
      <c r="V490" s="156">
        <f t="shared" si="202"/>
        <v>0</v>
      </c>
      <c r="W490" s="126">
        <v>0</v>
      </c>
      <c r="X490" s="126">
        <v>0</v>
      </c>
      <c r="Y490" s="126">
        <v>0</v>
      </c>
      <c r="Z490" s="325"/>
      <c r="AE490" s="181"/>
    </row>
    <row r="491" spans="1:31" s="122" customFormat="1" ht="15">
      <c r="A491" s="379" t="s">
        <v>550</v>
      </c>
      <c r="B491" s="379"/>
      <c r="C491" s="379"/>
      <c r="D491" s="379"/>
      <c r="E491" s="379"/>
      <c r="F491" s="379"/>
      <c r="G491" s="379"/>
      <c r="H491" s="379"/>
      <c r="I491" s="379">
        <v>660</v>
      </c>
      <c r="J491" s="22">
        <v>31</v>
      </c>
      <c r="K491" s="22" t="s">
        <v>35</v>
      </c>
      <c r="L491" s="22"/>
      <c r="M491" s="156">
        <f aca="true" t="shared" si="204" ref="M491:V491">M492</f>
        <v>246498</v>
      </c>
      <c r="N491" s="156">
        <f t="shared" si="204"/>
        <v>193843</v>
      </c>
      <c r="O491" s="156">
        <f t="shared" si="204"/>
        <v>168500</v>
      </c>
      <c r="P491" s="156">
        <f t="shared" si="204"/>
        <v>174800</v>
      </c>
      <c r="Q491" s="156">
        <f t="shared" si="204"/>
        <v>184400</v>
      </c>
      <c r="R491" s="156">
        <f t="shared" si="204"/>
        <v>191200</v>
      </c>
      <c r="S491" s="156">
        <f t="shared" si="204"/>
        <v>174964</v>
      </c>
      <c r="T491" s="159">
        <f t="shared" si="203"/>
        <v>0.9150836820083682</v>
      </c>
      <c r="U491" s="252">
        <f t="shared" si="204"/>
        <v>0</v>
      </c>
      <c r="V491" s="156">
        <f t="shared" si="204"/>
        <v>0</v>
      </c>
      <c r="W491" s="126">
        <v>0</v>
      </c>
      <c r="X491" s="126">
        <v>0</v>
      </c>
      <c r="Y491" s="126">
        <v>0</v>
      </c>
      <c r="Z491" s="325"/>
      <c r="AE491" s="181"/>
    </row>
    <row r="492" spans="1:31" s="122" customFormat="1" ht="15">
      <c r="A492" s="379" t="s">
        <v>550</v>
      </c>
      <c r="B492" s="379"/>
      <c r="C492" s="379"/>
      <c r="D492" s="379"/>
      <c r="E492" s="379"/>
      <c r="F492" s="379"/>
      <c r="G492" s="379"/>
      <c r="H492" s="379"/>
      <c r="I492" s="379">
        <v>660</v>
      </c>
      <c r="J492" s="65">
        <v>311</v>
      </c>
      <c r="K492" s="66" t="s">
        <v>208</v>
      </c>
      <c r="L492" s="67"/>
      <c r="M492" s="186">
        <f aca="true" t="shared" si="205" ref="M492:V492">M493+M495+M496+M497</f>
        <v>246498</v>
      </c>
      <c r="N492" s="186">
        <f t="shared" si="205"/>
        <v>193843</v>
      </c>
      <c r="O492" s="186">
        <f t="shared" si="205"/>
        <v>168500</v>
      </c>
      <c r="P492" s="155">
        <f>P493+P495+P496+P497+P494</f>
        <v>174800</v>
      </c>
      <c r="Q492" s="155">
        <f>Q493+Q495+Q496+Q497+Q494</f>
        <v>184400</v>
      </c>
      <c r="R492" s="155">
        <f>R493+R495+R496+R497+R494</f>
        <v>191200</v>
      </c>
      <c r="S492" s="155">
        <f>S493+S495+S496+S497+S494</f>
        <v>174964</v>
      </c>
      <c r="T492" s="158">
        <f t="shared" si="203"/>
        <v>0.9150836820083682</v>
      </c>
      <c r="U492" s="252">
        <f t="shared" si="205"/>
        <v>0</v>
      </c>
      <c r="V492" s="156">
        <f t="shared" si="205"/>
        <v>0</v>
      </c>
      <c r="W492" s="126">
        <v>0</v>
      </c>
      <c r="X492" s="126">
        <v>0</v>
      </c>
      <c r="Y492" s="126">
        <v>0</v>
      </c>
      <c r="Z492" s="325"/>
      <c r="AE492" s="181"/>
    </row>
    <row r="493" spans="1:31" s="122" customFormat="1" ht="15">
      <c r="A493" s="379" t="s">
        <v>550</v>
      </c>
      <c r="B493" s="379">
        <v>1</v>
      </c>
      <c r="C493" s="379"/>
      <c r="D493" s="379"/>
      <c r="E493" s="379">
        <v>4</v>
      </c>
      <c r="F493" s="379"/>
      <c r="G493" s="379"/>
      <c r="H493" s="379"/>
      <c r="I493" s="379">
        <v>660</v>
      </c>
      <c r="J493" s="22">
        <v>3111</v>
      </c>
      <c r="K493" s="22" t="s">
        <v>200</v>
      </c>
      <c r="L493" s="22"/>
      <c r="M493" s="156">
        <v>201281</v>
      </c>
      <c r="N493" s="156">
        <v>154730</v>
      </c>
      <c r="O493" s="156">
        <v>135000</v>
      </c>
      <c r="P493" s="156">
        <v>140000</v>
      </c>
      <c r="Q493" s="156">
        <v>150000</v>
      </c>
      <c r="R493" s="156">
        <v>154000</v>
      </c>
      <c r="S493" s="156">
        <v>140581</v>
      </c>
      <c r="T493" s="159">
        <f t="shared" si="203"/>
        <v>0.9128636363636363</v>
      </c>
      <c r="U493" s="252">
        <v>0</v>
      </c>
      <c r="V493" s="156">
        <v>0</v>
      </c>
      <c r="W493" s="126">
        <v>0</v>
      </c>
      <c r="X493" s="126">
        <v>0</v>
      </c>
      <c r="Y493" s="126">
        <v>0</v>
      </c>
      <c r="Z493" s="325">
        <v>46785</v>
      </c>
      <c r="AE493" s="181"/>
    </row>
    <row r="494" spans="1:31" s="122" customFormat="1" ht="15">
      <c r="A494" s="379" t="s">
        <v>550</v>
      </c>
      <c r="B494" s="379">
        <v>1</v>
      </c>
      <c r="C494" s="379"/>
      <c r="D494" s="379"/>
      <c r="E494" s="379">
        <v>4</v>
      </c>
      <c r="F494" s="379"/>
      <c r="G494" s="379"/>
      <c r="H494" s="379"/>
      <c r="I494" s="379">
        <v>660</v>
      </c>
      <c r="J494" s="22">
        <v>3113</v>
      </c>
      <c r="K494" s="22" t="s">
        <v>460</v>
      </c>
      <c r="L494" s="22"/>
      <c r="M494" s="370"/>
      <c r="N494" s="370"/>
      <c r="O494" s="370">
        <v>0</v>
      </c>
      <c r="P494" s="370">
        <v>300</v>
      </c>
      <c r="Q494" s="370">
        <v>600</v>
      </c>
      <c r="R494" s="370">
        <v>1000</v>
      </c>
      <c r="S494" s="370">
        <v>600</v>
      </c>
      <c r="T494" s="159">
        <f t="shared" si="203"/>
        <v>0.6</v>
      </c>
      <c r="U494" s="252"/>
      <c r="V494" s="156"/>
      <c r="W494" s="126"/>
      <c r="X494" s="126"/>
      <c r="Y494" s="126"/>
      <c r="Z494" s="325"/>
      <c r="AA494" s="122" t="s">
        <v>433</v>
      </c>
      <c r="AE494" s="181"/>
    </row>
    <row r="495" spans="1:31" s="122" customFormat="1" ht="15">
      <c r="A495" s="379" t="s">
        <v>550</v>
      </c>
      <c r="B495" s="379">
        <v>1</v>
      </c>
      <c r="C495" s="379"/>
      <c r="D495" s="379"/>
      <c r="E495" s="379">
        <v>4</v>
      </c>
      <c r="F495" s="379"/>
      <c r="G495" s="379"/>
      <c r="H495" s="379"/>
      <c r="I495" s="379">
        <v>660</v>
      </c>
      <c r="J495" s="22">
        <v>3121</v>
      </c>
      <c r="K495" s="22" t="s">
        <v>37</v>
      </c>
      <c r="L495" s="22"/>
      <c r="M495" s="370">
        <v>10600</v>
      </c>
      <c r="N495" s="370">
        <v>12500</v>
      </c>
      <c r="O495" s="370">
        <v>9500</v>
      </c>
      <c r="P495" s="370">
        <v>9500</v>
      </c>
      <c r="Q495" s="370">
        <v>9500</v>
      </c>
      <c r="R495" s="370">
        <v>9500</v>
      </c>
      <c r="S495" s="370">
        <v>9500</v>
      </c>
      <c r="T495" s="159">
        <f t="shared" si="203"/>
        <v>1</v>
      </c>
      <c r="U495" s="252">
        <v>0</v>
      </c>
      <c r="V495" s="156">
        <v>0</v>
      </c>
      <c r="W495" s="126">
        <v>0</v>
      </c>
      <c r="X495" s="126">
        <v>0</v>
      </c>
      <c r="Y495" s="126">
        <v>0</v>
      </c>
      <c r="Z495" s="325"/>
      <c r="AE495" s="181"/>
    </row>
    <row r="496" spans="1:31" s="122" customFormat="1" ht="15">
      <c r="A496" s="379" t="s">
        <v>550</v>
      </c>
      <c r="B496" s="379">
        <v>1</v>
      </c>
      <c r="C496" s="379"/>
      <c r="D496" s="379"/>
      <c r="E496" s="379">
        <v>4</v>
      </c>
      <c r="F496" s="379"/>
      <c r="G496" s="379"/>
      <c r="H496" s="379"/>
      <c r="I496" s="379">
        <v>660</v>
      </c>
      <c r="J496" s="22">
        <v>3132</v>
      </c>
      <c r="K496" s="22" t="s">
        <v>247</v>
      </c>
      <c r="L496" s="22"/>
      <c r="M496" s="156">
        <v>31195</v>
      </c>
      <c r="N496" s="156">
        <v>23983</v>
      </c>
      <c r="O496" s="156">
        <v>21000</v>
      </c>
      <c r="P496" s="156">
        <v>22500</v>
      </c>
      <c r="Q496" s="156">
        <v>22000</v>
      </c>
      <c r="R496" s="156">
        <v>24000</v>
      </c>
      <c r="S496" s="156">
        <v>21883</v>
      </c>
      <c r="T496" s="159">
        <f t="shared" si="203"/>
        <v>0.9117916666666667</v>
      </c>
      <c r="U496" s="252">
        <v>0</v>
      </c>
      <c r="V496" s="156">
        <v>0</v>
      </c>
      <c r="W496" s="126">
        <v>0</v>
      </c>
      <c r="X496" s="126">
        <v>0</v>
      </c>
      <c r="Y496" s="126">
        <v>0</v>
      </c>
      <c r="Z496" s="325">
        <v>7298</v>
      </c>
      <c r="AE496" s="181"/>
    </row>
    <row r="497" spans="1:31" s="122" customFormat="1" ht="15">
      <c r="A497" s="379" t="s">
        <v>550</v>
      </c>
      <c r="B497" s="379"/>
      <c r="C497" s="379"/>
      <c r="D497" s="379"/>
      <c r="E497" s="379"/>
      <c r="F497" s="379"/>
      <c r="G497" s="379"/>
      <c r="H497" s="379"/>
      <c r="I497" s="379">
        <v>660</v>
      </c>
      <c r="J497" s="22">
        <v>3133</v>
      </c>
      <c r="K497" s="22" t="s">
        <v>201</v>
      </c>
      <c r="L497" s="22"/>
      <c r="M497" s="156">
        <v>3422</v>
      </c>
      <c r="N497" s="156">
        <v>2630</v>
      </c>
      <c r="O497" s="156">
        <v>3000</v>
      </c>
      <c r="P497" s="156">
        <v>2500</v>
      </c>
      <c r="Q497" s="156">
        <v>2300</v>
      </c>
      <c r="R497" s="156">
        <v>2700</v>
      </c>
      <c r="S497" s="156">
        <v>2400</v>
      </c>
      <c r="T497" s="159">
        <f t="shared" si="203"/>
        <v>0.8888888888888888</v>
      </c>
      <c r="U497" s="252">
        <v>0</v>
      </c>
      <c r="V497" s="156">
        <v>0</v>
      </c>
      <c r="W497" s="126">
        <v>0</v>
      </c>
      <c r="X497" s="126">
        <v>0</v>
      </c>
      <c r="Y497" s="126">
        <v>0</v>
      </c>
      <c r="Z497" s="325">
        <v>800</v>
      </c>
      <c r="AE497" s="181"/>
    </row>
    <row r="498" spans="1:31" s="122" customFormat="1" ht="15">
      <c r="A498" s="379" t="s">
        <v>550</v>
      </c>
      <c r="B498" s="379"/>
      <c r="C498" s="379"/>
      <c r="D498" s="379"/>
      <c r="E498" s="379"/>
      <c r="F498" s="379"/>
      <c r="G498" s="379"/>
      <c r="H498" s="379"/>
      <c r="I498" s="379">
        <v>660</v>
      </c>
      <c r="J498" s="16">
        <v>32</v>
      </c>
      <c r="K498" s="24" t="s">
        <v>39</v>
      </c>
      <c r="L498" s="23"/>
      <c r="M498" s="156">
        <f aca="true" t="shared" si="206" ref="M498:V498">M499</f>
        <v>81255</v>
      </c>
      <c r="N498" s="156">
        <f t="shared" si="206"/>
        <v>86405</v>
      </c>
      <c r="O498" s="156">
        <f t="shared" si="206"/>
        <v>96500</v>
      </c>
      <c r="P498" s="156">
        <f t="shared" si="206"/>
        <v>136624</v>
      </c>
      <c r="Q498" s="156">
        <f t="shared" si="206"/>
        <v>138997</v>
      </c>
      <c r="R498" s="156">
        <f t="shared" si="206"/>
        <v>139784</v>
      </c>
      <c r="S498" s="156">
        <f t="shared" si="206"/>
        <v>123021</v>
      </c>
      <c r="T498" s="159">
        <f t="shared" si="203"/>
        <v>0.8800792651519487</v>
      </c>
      <c r="U498" s="252">
        <f t="shared" si="206"/>
        <v>0</v>
      </c>
      <c r="V498" s="156">
        <f t="shared" si="206"/>
        <v>0</v>
      </c>
      <c r="W498" s="126">
        <v>0</v>
      </c>
      <c r="X498" s="126">
        <v>0</v>
      </c>
      <c r="Y498" s="126">
        <v>0</v>
      </c>
      <c r="Z498" s="325"/>
      <c r="AE498" s="181"/>
    </row>
    <row r="499" spans="1:31" s="122" customFormat="1" ht="15">
      <c r="A499" s="379" t="s">
        <v>550</v>
      </c>
      <c r="B499" s="379"/>
      <c r="C499" s="379"/>
      <c r="D499" s="379"/>
      <c r="E499" s="379">
        <v>4</v>
      </c>
      <c r="F499" s="379"/>
      <c r="G499" s="379"/>
      <c r="H499" s="379"/>
      <c r="I499" s="379">
        <v>660</v>
      </c>
      <c r="J499" s="61">
        <v>321</v>
      </c>
      <c r="K499" s="61" t="s">
        <v>40</v>
      </c>
      <c r="L499" s="61"/>
      <c r="M499" s="186">
        <f>M500+M501+M502+M504+M506+M508</f>
        <v>81255</v>
      </c>
      <c r="N499" s="186">
        <f>N500+N501+N502+N504+N506+N508</f>
        <v>86405</v>
      </c>
      <c r="O499" s="186">
        <f>O500+O501+O502+O504+O506+O508+O507+O503</f>
        <v>96500</v>
      </c>
      <c r="P499" s="155">
        <f>P500+P501+P502+P504+P506+P508+P507+P503</f>
        <v>136624</v>
      </c>
      <c r="Q499" s="155">
        <f>Q500+Q502+Q504+Q506+Q509+Q507+Q503+Q508+Q510+Q505</f>
        <v>138997</v>
      </c>
      <c r="R499" s="155">
        <f>R500+R502+R504+R506+R509+R507+R503+R508+R510+R505</f>
        <v>139784</v>
      </c>
      <c r="S499" s="155">
        <f>S500+S502+S504+S506+S509+S507+S503+S508+S510+S505</f>
        <v>123021</v>
      </c>
      <c r="T499" s="159">
        <f t="shared" si="203"/>
        <v>0.8800792651519487</v>
      </c>
      <c r="U499" s="252">
        <f>U500+U501+U502+U504+U506+U508</f>
        <v>0</v>
      </c>
      <c r="V499" s="156">
        <f>V500+V501+V502+V504+V506+V508</f>
        <v>0</v>
      </c>
      <c r="W499" s="126">
        <v>0</v>
      </c>
      <c r="X499" s="126">
        <v>0</v>
      </c>
      <c r="Y499" s="126">
        <v>0</v>
      </c>
      <c r="Z499" s="325"/>
      <c r="AE499" s="181"/>
    </row>
    <row r="500" spans="1:31" s="122" customFormat="1" ht="15">
      <c r="A500" s="379" t="s">
        <v>550</v>
      </c>
      <c r="B500" s="379"/>
      <c r="C500" s="379"/>
      <c r="D500" s="379"/>
      <c r="E500" s="379">
        <v>4</v>
      </c>
      <c r="F500" s="379"/>
      <c r="G500" s="379"/>
      <c r="H500" s="379"/>
      <c r="I500" s="379">
        <v>660</v>
      </c>
      <c r="J500" s="16">
        <v>3212</v>
      </c>
      <c r="K500" s="16" t="s">
        <v>203</v>
      </c>
      <c r="L500" s="16"/>
      <c r="M500" s="156">
        <v>14780</v>
      </c>
      <c r="N500" s="156">
        <v>12648</v>
      </c>
      <c r="O500" s="156">
        <v>12000</v>
      </c>
      <c r="P500" s="156">
        <v>11000</v>
      </c>
      <c r="Q500" s="156">
        <v>11000</v>
      </c>
      <c r="R500" s="156">
        <v>12000</v>
      </c>
      <c r="S500" s="156">
        <v>10798</v>
      </c>
      <c r="T500" s="159">
        <f t="shared" si="203"/>
        <v>0.8998333333333334</v>
      </c>
      <c r="U500" s="252">
        <v>0</v>
      </c>
      <c r="V500" s="156">
        <v>0</v>
      </c>
      <c r="W500" s="126">
        <v>0</v>
      </c>
      <c r="X500" s="126">
        <v>0</v>
      </c>
      <c r="Y500" s="126">
        <v>0</v>
      </c>
      <c r="Z500" s="325">
        <v>3680</v>
      </c>
      <c r="AE500" s="181"/>
    </row>
    <row r="501" spans="1:32" s="122" customFormat="1" ht="15">
      <c r="A501" s="379" t="s">
        <v>550</v>
      </c>
      <c r="B501" s="379"/>
      <c r="C501" s="379"/>
      <c r="D501" s="379"/>
      <c r="E501" s="379">
        <v>4</v>
      </c>
      <c r="F501" s="379"/>
      <c r="G501" s="379"/>
      <c r="H501" s="379"/>
      <c r="I501" s="379">
        <v>660</v>
      </c>
      <c r="J501" s="16">
        <v>3221</v>
      </c>
      <c r="K501" s="16" t="s">
        <v>286</v>
      </c>
      <c r="L501" s="16"/>
      <c r="M501" s="156">
        <v>3484</v>
      </c>
      <c r="N501" s="156">
        <v>942</v>
      </c>
      <c r="O501" s="156">
        <v>3000</v>
      </c>
      <c r="P501" s="156">
        <v>3000</v>
      </c>
      <c r="Q501" s="156">
        <v>4213</v>
      </c>
      <c r="R501" s="156">
        <v>0</v>
      </c>
      <c r="S501" s="156">
        <v>0</v>
      </c>
      <c r="T501" s="159" t="e">
        <f aca="true" t="shared" si="207" ref="T501:T510">S501/R501</f>
        <v>#DIV/0!</v>
      </c>
      <c r="U501" s="252">
        <v>0</v>
      </c>
      <c r="V501" s="156">
        <v>0</v>
      </c>
      <c r="W501" s="126">
        <v>0</v>
      </c>
      <c r="X501" s="126">
        <v>0</v>
      </c>
      <c r="Y501" s="126">
        <v>0</v>
      </c>
      <c r="Z501" s="325"/>
      <c r="AE501" s="181"/>
      <c r="AF501" s="181"/>
    </row>
    <row r="502" spans="1:31" s="122" customFormat="1" ht="15">
      <c r="A502" s="379" t="s">
        <v>550</v>
      </c>
      <c r="B502" s="379"/>
      <c r="C502" s="379"/>
      <c r="D502" s="379"/>
      <c r="E502" s="379"/>
      <c r="F502" s="379"/>
      <c r="G502" s="379"/>
      <c r="H502" s="379"/>
      <c r="I502" s="379"/>
      <c r="J502" s="16">
        <v>3223</v>
      </c>
      <c r="K502" s="16" t="s">
        <v>287</v>
      </c>
      <c r="L502" s="16"/>
      <c r="M502" s="156">
        <v>38654</v>
      </c>
      <c r="N502" s="156">
        <v>30931</v>
      </c>
      <c r="O502" s="156">
        <v>40000</v>
      </c>
      <c r="P502" s="156">
        <v>40000</v>
      </c>
      <c r="Q502" s="156">
        <v>42000</v>
      </c>
      <c r="R502" s="156">
        <v>42000</v>
      </c>
      <c r="S502" s="156">
        <v>36678</v>
      </c>
      <c r="T502" s="159">
        <f t="shared" si="207"/>
        <v>0.8732857142857143</v>
      </c>
      <c r="U502" s="252">
        <v>0</v>
      </c>
      <c r="V502" s="156">
        <v>0</v>
      </c>
      <c r="W502" s="126">
        <v>0</v>
      </c>
      <c r="X502" s="126">
        <v>0</v>
      </c>
      <c r="Y502" s="126">
        <v>0</v>
      </c>
      <c r="Z502" s="325">
        <v>12450</v>
      </c>
      <c r="AE502" s="181"/>
    </row>
    <row r="503" spans="1:31" s="122" customFormat="1" ht="15">
      <c r="A503" s="379" t="s">
        <v>550</v>
      </c>
      <c r="B503" s="379"/>
      <c r="C503" s="379"/>
      <c r="D503" s="379"/>
      <c r="E503" s="379">
        <v>4</v>
      </c>
      <c r="F503" s="379"/>
      <c r="G503" s="379"/>
      <c r="H503" s="379"/>
      <c r="I503" s="379">
        <v>660</v>
      </c>
      <c r="J503" s="16">
        <v>3223</v>
      </c>
      <c r="K503" s="24" t="s">
        <v>206</v>
      </c>
      <c r="L503" s="23"/>
      <c r="M503" s="156"/>
      <c r="N503" s="156">
        <v>0</v>
      </c>
      <c r="O503" s="156">
        <v>1500</v>
      </c>
      <c r="P503" s="156">
        <v>1500</v>
      </c>
      <c r="Q503" s="156">
        <v>5000</v>
      </c>
      <c r="R503" s="156">
        <v>5500</v>
      </c>
      <c r="S503" s="156">
        <v>4093</v>
      </c>
      <c r="T503" s="159">
        <f t="shared" si="207"/>
        <v>0.7441818181818182</v>
      </c>
      <c r="U503" s="252">
        <v>0</v>
      </c>
      <c r="V503" s="156">
        <v>0</v>
      </c>
      <c r="W503" s="126"/>
      <c r="X503" s="126"/>
      <c r="Y503" s="126"/>
      <c r="Z503" s="325">
        <v>281</v>
      </c>
      <c r="AA503" s="122" t="s">
        <v>434</v>
      </c>
      <c r="AE503" s="181"/>
    </row>
    <row r="504" spans="1:31" s="122" customFormat="1" ht="15">
      <c r="A504" s="379" t="s">
        <v>550</v>
      </c>
      <c r="B504" s="379"/>
      <c r="C504" s="379">
        <v>2</v>
      </c>
      <c r="D504" s="379">
        <v>3</v>
      </c>
      <c r="E504" s="379">
        <v>4</v>
      </c>
      <c r="F504" s="379"/>
      <c r="G504" s="379"/>
      <c r="H504" s="379"/>
      <c r="I504" s="379">
        <v>660</v>
      </c>
      <c r="J504" s="16">
        <v>3225</v>
      </c>
      <c r="K504" s="16" t="s">
        <v>207</v>
      </c>
      <c r="L504" s="16"/>
      <c r="M504" s="156">
        <v>0</v>
      </c>
      <c r="N504" s="156">
        <v>22503</v>
      </c>
      <c r="O504" s="156">
        <v>10000</v>
      </c>
      <c r="P504" s="156">
        <v>10000</v>
      </c>
      <c r="Q504" s="156">
        <v>2000</v>
      </c>
      <c r="R504" s="156">
        <v>2000</v>
      </c>
      <c r="S504" s="156">
        <v>356</v>
      </c>
      <c r="T504" s="159">
        <f t="shared" si="207"/>
        <v>0.178</v>
      </c>
      <c r="U504" s="130">
        <v>0</v>
      </c>
      <c r="V504" s="156">
        <v>0</v>
      </c>
      <c r="W504" s="126">
        <v>0</v>
      </c>
      <c r="X504" s="126">
        <v>0</v>
      </c>
      <c r="Y504" s="126">
        <v>0</v>
      </c>
      <c r="Z504" s="325">
        <v>356</v>
      </c>
      <c r="AA504" s="122" t="s">
        <v>435</v>
      </c>
      <c r="AE504" s="181"/>
    </row>
    <row r="505" spans="1:31" s="122" customFormat="1" ht="15">
      <c r="A505" s="379"/>
      <c r="B505" s="379"/>
      <c r="C505" s="379"/>
      <c r="D505" s="379"/>
      <c r="E505" s="379"/>
      <c r="F505" s="379"/>
      <c r="G505" s="379"/>
      <c r="H505" s="379"/>
      <c r="I505" s="379"/>
      <c r="J505" s="16">
        <v>3227</v>
      </c>
      <c r="K505" s="16" t="s">
        <v>286</v>
      </c>
      <c r="L505" s="16"/>
      <c r="M505" s="156"/>
      <c r="N505" s="156"/>
      <c r="O505" s="156">
        <v>0</v>
      </c>
      <c r="P505" s="156">
        <v>3000</v>
      </c>
      <c r="Q505" s="156">
        <v>4213</v>
      </c>
      <c r="R505" s="156">
        <v>4500</v>
      </c>
      <c r="S505" s="156">
        <v>3775</v>
      </c>
      <c r="T505" s="159">
        <f t="shared" si="207"/>
        <v>0.8388888888888889</v>
      </c>
      <c r="U505" s="130"/>
      <c r="V505" s="156"/>
      <c r="W505" s="126"/>
      <c r="X505" s="126"/>
      <c r="Y505" s="126"/>
      <c r="Z505" s="325"/>
      <c r="AE505" s="181"/>
    </row>
    <row r="506" spans="1:31" s="122" customFormat="1" ht="15">
      <c r="A506" s="379" t="s">
        <v>550</v>
      </c>
      <c r="B506" s="379"/>
      <c r="C506" s="379"/>
      <c r="D506" s="379"/>
      <c r="E506" s="379"/>
      <c r="F506" s="379"/>
      <c r="G506" s="379"/>
      <c r="H506" s="379"/>
      <c r="I506" s="379"/>
      <c r="J506" s="16">
        <v>3232</v>
      </c>
      <c r="K506" s="16" t="s">
        <v>288</v>
      </c>
      <c r="L506" s="16"/>
      <c r="M506" s="156">
        <v>6346</v>
      </c>
      <c r="N506" s="156">
        <v>3069</v>
      </c>
      <c r="O506" s="156">
        <v>10000</v>
      </c>
      <c r="P506" s="156">
        <v>50000</v>
      </c>
      <c r="Q506" s="156">
        <v>50000</v>
      </c>
      <c r="R506" s="156">
        <v>50000</v>
      </c>
      <c r="S506" s="156">
        <v>44272</v>
      </c>
      <c r="T506" s="159">
        <f t="shared" si="207"/>
        <v>0.88544</v>
      </c>
      <c r="U506" s="252">
        <v>0</v>
      </c>
      <c r="V506" s="156">
        <v>0</v>
      </c>
      <c r="W506" s="126">
        <v>0</v>
      </c>
      <c r="X506" s="126">
        <v>0</v>
      </c>
      <c r="Y506" s="126">
        <v>0</v>
      </c>
      <c r="Z506" s="325">
        <v>7949</v>
      </c>
      <c r="AE506" s="181"/>
    </row>
    <row r="507" spans="1:31" s="122" customFormat="1" ht="15">
      <c r="A507" s="379" t="s">
        <v>550</v>
      </c>
      <c r="B507" s="379"/>
      <c r="C507" s="379">
        <v>2</v>
      </c>
      <c r="D507" s="379">
        <v>3</v>
      </c>
      <c r="E507" s="379">
        <v>4</v>
      </c>
      <c r="F507" s="379"/>
      <c r="G507" s="379"/>
      <c r="H507" s="379"/>
      <c r="I507" s="379">
        <v>660</v>
      </c>
      <c r="J507" s="16">
        <v>3232</v>
      </c>
      <c r="K507" s="16" t="s">
        <v>373</v>
      </c>
      <c r="L507" s="16"/>
      <c r="M507" s="156"/>
      <c r="N507" s="156">
        <v>0</v>
      </c>
      <c r="O507" s="156">
        <v>2000</v>
      </c>
      <c r="P507" s="156">
        <v>2000</v>
      </c>
      <c r="Q507" s="156">
        <v>2000</v>
      </c>
      <c r="R507" s="156">
        <v>1000</v>
      </c>
      <c r="S507" s="156">
        <v>265</v>
      </c>
      <c r="T507" s="159">
        <f t="shared" si="207"/>
        <v>0.265</v>
      </c>
      <c r="U507" s="252">
        <v>0</v>
      </c>
      <c r="V507" s="156">
        <v>0</v>
      </c>
      <c r="W507" s="126"/>
      <c r="X507" s="126"/>
      <c r="Y507" s="126"/>
      <c r="Z507" s="325"/>
      <c r="AE507" s="181"/>
    </row>
    <row r="508" spans="1:31" s="122" customFormat="1" ht="15">
      <c r="A508" s="322"/>
      <c r="B508" s="315"/>
      <c r="C508" s="315"/>
      <c r="D508" s="315"/>
      <c r="E508" s="315"/>
      <c r="F508" s="315"/>
      <c r="G508" s="315"/>
      <c r="H508" s="315"/>
      <c r="I508" s="315"/>
      <c r="J508" s="16">
        <v>3239</v>
      </c>
      <c r="K508" s="16" t="s">
        <v>289</v>
      </c>
      <c r="L508" s="16"/>
      <c r="M508" s="156">
        <v>17991</v>
      </c>
      <c r="N508" s="156">
        <v>16312</v>
      </c>
      <c r="O508" s="156">
        <v>18000</v>
      </c>
      <c r="P508" s="156">
        <v>19124</v>
      </c>
      <c r="Q508" s="156">
        <v>19124</v>
      </c>
      <c r="R508" s="156">
        <v>19124</v>
      </c>
      <c r="S508" s="156">
        <v>19124</v>
      </c>
      <c r="T508" s="159">
        <f t="shared" si="207"/>
        <v>1</v>
      </c>
      <c r="U508" s="252">
        <v>0</v>
      </c>
      <c r="V508" s="156">
        <v>0</v>
      </c>
      <c r="W508" s="126">
        <v>0</v>
      </c>
      <c r="X508" s="126">
        <v>0</v>
      </c>
      <c r="Y508" s="126">
        <v>0</v>
      </c>
      <c r="Z508" s="325">
        <v>19124</v>
      </c>
      <c r="AE508" s="181"/>
    </row>
    <row r="509" spans="1:31" s="122" customFormat="1" ht="15">
      <c r="A509" s="322"/>
      <c r="B509" s="315"/>
      <c r="C509" s="315"/>
      <c r="D509" s="315"/>
      <c r="E509" s="315"/>
      <c r="F509" s="315"/>
      <c r="G509" s="315"/>
      <c r="H509" s="315"/>
      <c r="I509" s="315"/>
      <c r="J509" s="49">
        <v>3236</v>
      </c>
      <c r="K509" s="49" t="s">
        <v>559</v>
      </c>
      <c r="L509" s="49"/>
      <c r="M509" s="224"/>
      <c r="N509" s="224"/>
      <c r="O509" s="224">
        <v>0</v>
      </c>
      <c r="P509" s="224">
        <v>0</v>
      </c>
      <c r="Q509" s="224">
        <v>660</v>
      </c>
      <c r="R509" s="224">
        <v>660</v>
      </c>
      <c r="S509" s="224">
        <v>660</v>
      </c>
      <c r="T509" s="159">
        <f t="shared" si="207"/>
        <v>1</v>
      </c>
      <c r="U509" s="389"/>
      <c r="V509" s="224"/>
      <c r="W509" s="218"/>
      <c r="X509" s="218"/>
      <c r="Y509" s="218"/>
      <c r="Z509" s="325"/>
      <c r="AE509" s="181"/>
    </row>
    <row r="510" spans="1:31" s="122" customFormat="1" ht="15.75" thickBot="1">
      <c r="A510" s="322"/>
      <c r="B510" s="315"/>
      <c r="C510" s="315"/>
      <c r="D510" s="315"/>
      <c r="E510" s="315"/>
      <c r="F510" s="315"/>
      <c r="G510" s="315"/>
      <c r="H510" s="315"/>
      <c r="I510" s="315"/>
      <c r="J510" s="49">
        <v>3236</v>
      </c>
      <c r="K510" s="49" t="s">
        <v>564</v>
      </c>
      <c r="L510" s="49"/>
      <c r="M510" s="224"/>
      <c r="N510" s="224"/>
      <c r="O510" s="224">
        <v>0</v>
      </c>
      <c r="P510" s="224">
        <v>0</v>
      </c>
      <c r="Q510" s="224">
        <v>3000</v>
      </c>
      <c r="R510" s="224">
        <v>3000</v>
      </c>
      <c r="S510" s="224">
        <v>3000</v>
      </c>
      <c r="T510" s="159">
        <f t="shared" si="207"/>
        <v>1</v>
      </c>
      <c r="U510" s="389"/>
      <c r="V510" s="224"/>
      <c r="W510" s="218"/>
      <c r="X510" s="218"/>
      <c r="Y510" s="218"/>
      <c r="Z510" s="325"/>
      <c r="AE510" s="181"/>
    </row>
    <row r="511" spans="1:27" ht="15.75" thickBot="1">
      <c r="A511" s="315"/>
      <c r="B511" s="315"/>
      <c r="C511" s="315"/>
      <c r="D511" s="315"/>
      <c r="E511" s="315"/>
      <c r="F511" s="315"/>
      <c r="G511" s="315"/>
      <c r="H511" s="315"/>
      <c r="I511" s="315"/>
      <c r="J511" s="284"/>
      <c r="K511" s="284" t="s">
        <v>307</v>
      </c>
      <c r="L511" s="284"/>
      <c r="M511" s="196">
        <f aca="true" t="shared" si="208" ref="M511:V511">M490</f>
        <v>327753</v>
      </c>
      <c r="N511" s="196">
        <f t="shared" si="208"/>
        <v>280248</v>
      </c>
      <c r="O511" s="196">
        <f t="shared" si="208"/>
        <v>265000</v>
      </c>
      <c r="P511" s="196">
        <f>P490</f>
        <v>311424</v>
      </c>
      <c r="Q511" s="196">
        <f t="shared" si="208"/>
        <v>323397</v>
      </c>
      <c r="R511" s="196">
        <f>R490</f>
        <v>330984</v>
      </c>
      <c r="S511" s="196">
        <f>S490</f>
        <v>297985</v>
      </c>
      <c r="T511" s="197">
        <f>S511/R511</f>
        <v>0.9003003166316197</v>
      </c>
      <c r="U511" s="198">
        <f t="shared" si="208"/>
        <v>0</v>
      </c>
      <c r="V511" s="196">
        <f t="shared" si="208"/>
        <v>0</v>
      </c>
      <c r="W511" s="199"/>
      <c r="X511" s="199"/>
      <c r="Y511" s="199"/>
      <c r="Z511" s="324">
        <v>99023</v>
      </c>
      <c r="AA511" s="103" t="s">
        <v>436</v>
      </c>
    </row>
    <row r="512" spans="1:25" ht="15.75" thickBot="1">
      <c r="A512" s="122"/>
      <c r="B512" s="122"/>
      <c r="C512" s="122"/>
      <c r="D512" s="122"/>
      <c r="E512" s="122"/>
      <c r="F512" s="122"/>
      <c r="G512" s="122"/>
      <c r="H512" s="122"/>
      <c r="I512" s="122"/>
      <c r="J512" s="281"/>
      <c r="K512" s="281" t="s">
        <v>322</v>
      </c>
      <c r="L512" s="281"/>
      <c r="M512" s="164">
        <f>M511</f>
        <v>327753</v>
      </c>
      <c r="N512" s="164">
        <f aca="true" t="shared" si="209" ref="N512:S513">N511</f>
        <v>280248</v>
      </c>
      <c r="O512" s="164">
        <f t="shared" si="209"/>
        <v>265000</v>
      </c>
      <c r="P512" s="164">
        <f t="shared" si="209"/>
        <v>311424</v>
      </c>
      <c r="Q512" s="164">
        <f t="shared" si="209"/>
        <v>323397</v>
      </c>
      <c r="R512" s="164">
        <f t="shared" si="209"/>
        <v>330984</v>
      </c>
      <c r="S512" s="164">
        <f t="shared" si="209"/>
        <v>297985</v>
      </c>
      <c r="T512" s="165">
        <f>S512/R512</f>
        <v>0.9003003166316197</v>
      </c>
      <c r="U512" s="166">
        <f>U511</f>
        <v>0</v>
      </c>
      <c r="V512" s="164">
        <f>V511</f>
        <v>0</v>
      </c>
      <c r="W512" s="167"/>
      <c r="X512" s="167"/>
      <c r="Y512" s="167"/>
    </row>
    <row r="513" spans="8:25" ht="16.5" thickBot="1" thickTop="1">
      <c r="H513" s="122"/>
      <c r="I513" s="122"/>
      <c r="J513" s="46"/>
      <c r="K513" s="294" t="s">
        <v>323</v>
      </c>
      <c r="L513" s="46"/>
      <c r="M513" s="253">
        <f>M512</f>
        <v>327753</v>
      </c>
      <c r="N513" s="253">
        <f t="shared" si="209"/>
        <v>280248</v>
      </c>
      <c r="O513" s="253">
        <f t="shared" si="209"/>
        <v>265000</v>
      </c>
      <c r="P513" s="253">
        <f t="shared" si="209"/>
        <v>311424</v>
      </c>
      <c r="Q513" s="253">
        <f t="shared" si="209"/>
        <v>323397</v>
      </c>
      <c r="R513" s="253">
        <f t="shared" si="209"/>
        <v>330984</v>
      </c>
      <c r="S513" s="253">
        <f t="shared" si="209"/>
        <v>297985</v>
      </c>
      <c r="T513" s="254">
        <f>S513/R513</f>
        <v>0.9003003166316197</v>
      </c>
      <c r="U513" s="255">
        <f>U512</f>
        <v>0</v>
      </c>
      <c r="V513" s="256">
        <f>V512</f>
        <v>0</v>
      </c>
      <c r="W513" s="257"/>
      <c r="X513" s="257"/>
      <c r="Y513" s="257"/>
    </row>
    <row r="514" spans="8:27" ht="21.75" customHeight="1" thickBot="1" thickTop="1">
      <c r="H514" s="122"/>
      <c r="I514" s="122"/>
      <c r="J514" s="47"/>
      <c r="K514" s="295" t="s">
        <v>324</v>
      </c>
      <c r="L514" s="48"/>
      <c r="M514" s="259">
        <f>M513+M483+M349+M54</f>
        <v>5001260</v>
      </c>
      <c r="N514" s="259">
        <f aca="true" t="shared" si="210" ref="N514:S514">N54+N349+N483+N513</f>
        <v>5941929</v>
      </c>
      <c r="O514" s="259">
        <f t="shared" si="210"/>
        <v>8121548</v>
      </c>
      <c r="P514" s="259">
        <f t="shared" si="210"/>
        <v>7712302</v>
      </c>
      <c r="Q514" s="259">
        <f t="shared" si="210"/>
        <v>6637117</v>
      </c>
      <c r="R514" s="259">
        <f t="shared" si="210"/>
        <v>6516048</v>
      </c>
      <c r="S514" s="259">
        <f t="shared" si="210"/>
        <v>5917242.67</v>
      </c>
      <c r="T514" s="260">
        <f>S514/R514</f>
        <v>0.9081029897262881</v>
      </c>
      <c r="U514" s="261">
        <f>U54+U349+U483+U513</f>
        <v>8195842</v>
      </c>
      <c r="V514" s="259">
        <f>V54+V349+V483+V513</f>
        <v>8313290</v>
      </c>
      <c r="W514" s="258"/>
      <c r="X514" s="258"/>
      <c r="Y514" s="258"/>
      <c r="Z514" s="329">
        <v>1129897</v>
      </c>
      <c r="AA514" s="103" t="s">
        <v>438</v>
      </c>
    </row>
    <row r="515" spans="8:26" ht="15.75" thickTop="1">
      <c r="H515" s="122"/>
      <c r="I515" s="122"/>
      <c r="M515" s="113"/>
      <c r="N515" s="113"/>
      <c r="T515" s="172"/>
      <c r="Z515" s="331"/>
    </row>
    <row r="516" spans="8:26" ht="15">
      <c r="H516" s="122"/>
      <c r="I516" s="122"/>
      <c r="M516" s="113"/>
      <c r="N516" s="113"/>
      <c r="T516" s="172"/>
      <c r="Z516" s="331"/>
    </row>
    <row r="517" spans="8:26" ht="15">
      <c r="H517" s="122"/>
      <c r="I517" s="122"/>
      <c r="M517" s="113"/>
      <c r="N517" s="113"/>
      <c r="T517" s="172"/>
      <c r="Z517" s="331"/>
    </row>
    <row r="518" spans="8:26" ht="15">
      <c r="H518" s="122"/>
      <c r="I518" s="122"/>
      <c r="M518" s="113"/>
      <c r="N518" s="113"/>
      <c r="T518" s="172"/>
      <c r="Z518" s="331"/>
    </row>
    <row r="519" spans="1:26" ht="15">
      <c r="A519" s="102" t="s">
        <v>97</v>
      </c>
      <c r="H519" s="122"/>
      <c r="I519" s="122"/>
      <c r="M519" s="113"/>
      <c r="N519" s="113"/>
      <c r="T519" s="172"/>
      <c r="Z519" s="331"/>
    </row>
    <row r="520" spans="1:26" ht="15">
      <c r="A520" s="103" t="s">
        <v>99</v>
      </c>
      <c r="H520" s="122"/>
      <c r="I520" s="122"/>
      <c r="M520" s="113"/>
      <c r="N520" s="113"/>
      <c r="T520" s="172"/>
      <c r="Z520" s="331"/>
    </row>
    <row r="521" spans="1:26" ht="15">
      <c r="A521" s="103" t="s">
        <v>101</v>
      </c>
      <c r="H521" s="122"/>
      <c r="I521" s="122"/>
      <c r="M521" s="113"/>
      <c r="N521" s="113"/>
      <c r="T521" s="172"/>
      <c r="Z521" s="331"/>
    </row>
    <row r="522" spans="1:26" ht="15">
      <c r="A522" s="103" t="s">
        <v>103</v>
      </c>
      <c r="H522" s="122"/>
      <c r="I522" s="122"/>
      <c r="M522" s="113"/>
      <c r="N522" s="113"/>
      <c r="T522" s="172"/>
      <c r="Z522" s="331"/>
    </row>
    <row r="523" spans="1:26" ht="15">
      <c r="A523" s="103" t="s">
        <v>105</v>
      </c>
      <c r="H523" s="122"/>
      <c r="I523" s="122"/>
      <c r="M523" s="113"/>
      <c r="N523" s="113"/>
      <c r="T523" s="172"/>
      <c r="Z523" s="331"/>
    </row>
    <row r="524" spans="1:26" ht="15">
      <c r="A524" s="103" t="s">
        <v>107</v>
      </c>
      <c r="H524" s="122"/>
      <c r="I524" s="122"/>
      <c r="M524" s="113"/>
      <c r="N524" s="113"/>
      <c r="T524" s="172"/>
      <c r="Z524" s="331"/>
    </row>
    <row r="525" spans="1:26" ht="15">
      <c r="A525" s="103" t="s">
        <v>109</v>
      </c>
      <c r="H525" s="122"/>
      <c r="I525" s="122"/>
      <c r="M525" s="113"/>
      <c r="N525" s="113"/>
      <c r="T525" s="172"/>
      <c r="Z525" s="331"/>
    </row>
    <row r="526" spans="1:26" ht="15">
      <c r="A526" s="103" t="s">
        <v>111</v>
      </c>
      <c r="H526" s="122"/>
      <c r="I526" s="122"/>
      <c r="M526" s="113"/>
      <c r="N526" s="113"/>
      <c r="T526" s="172"/>
      <c r="Z526" s="331"/>
    </row>
    <row r="527" spans="8:26" ht="15">
      <c r="H527" s="122"/>
      <c r="I527" s="122"/>
      <c r="M527" s="262" t="s">
        <v>2</v>
      </c>
      <c r="N527" s="262" t="s">
        <v>2</v>
      </c>
      <c r="O527" s="95" t="s">
        <v>3</v>
      </c>
      <c r="P527" s="95" t="s">
        <v>588</v>
      </c>
      <c r="Q527" s="454" t="s">
        <v>589</v>
      </c>
      <c r="R527" s="454" t="s">
        <v>608</v>
      </c>
      <c r="S527" s="454" t="s">
        <v>595</v>
      </c>
      <c r="T527" s="455" t="s">
        <v>75</v>
      </c>
      <c r="U527" s="263" t="s">
        <v>4</v>
      </c>
      <c r="V527" s="263" t="s">
        <v>4</v>
      </c>
      <c r="W527" s="263" t="s">
        <v>75</v>
      </c>
      <c r="X527" s="263" t="s">
        <v>75</v>
      </c>
      <c r="Y527" s="263" t="s">
        <v>75</v>
      </c>
      <c r="Z527" s="331"/>
    </row>
    <row r="528" spans="8:26" ht="15">
      <c r="H528" s="122"/>
      <c r="I528" s="122"/>
      <c r="M528" s="265" t="s">
        <v>343</v>
      </c>
      <c r="N528" s="265" t="s">
        <v>398</v>
      </c>
      <c r="O528" s="456" t="s">
        <v>344</v>
      </c>
      <c r="P528" s="456" t="s">
        <v>345</v>
      </c>
      <c r="Q528" s="456" t="s">
        <v>345</v>
      </c>
      <c r="R528" s="456" t="s">
        <v>345</v>
      </c>
      <c r="S528" s="456" t="s">
        <v>345</v>
      </c>
      <c r="T528" s="457" t="s">
        <v>420</v>
      </c>
      <c r="U528" s="267" t="s">
        <v>346</v>
      </c>
      <c r="V528" s="266" t="s">
        <v>390</v>
      </c>
      <c r="W528" s="266" t="s">
        <v>76</v>
      </c>
      <c r="X528" s="268" t="s">
        <v>77</v>
      </c>
      <c r="Y528" s="266" t="s">
        <v>78</v>
      </c>
      <c r="Z528" s="331"/>
    </row>
    <row r="529" spans="10:26" ht="15">
      <c r="J529" s="50"/>
      <c r="K529" s="59"/>
      <c r="L529" s="7"/>
      <c r="M529" s="270"/>
      <c r="N529" s="270"/>
      <c r="O529" s="269"/>
      <c r="P529" s="271"/>
      <c r="Q529" s="269"/>
      <c r="R529" s="269"/>
      <c r="S529" s="269"/>
      <c r="T529" s="272"/>
      <c r="U529" s="269"/>
      <c r="V529" s="269"/>
      <c r="W529" s="269"/>
      <c r="X529" s="269"/>
      <c r="Y529" s="269"/>
      <c r="Z529" s="331"/>
    </row>
    <row r="530" spans="1:26" ht="15">
      <c r="A530" s="102"/>
      <c r="B530" s="102"/>
      <c r="J530" s="7" t="s">
        <v>189</v>
      </c>
      <c r="K530" s="7"/>
      <c r="L530" s="7" t="s">
        <v>98</v>
      </c>
      <c r="M530" s="270">
        <f aca="true" t="shared" si="211" ref="M530:S530">M54+M172</f>
        <v>2127255</v>
      </c>
      <c r="N530" s="270">
        <f t="shared" si="211"/>
        <v>2204588</v>
      </c>
      <c r="O530" s="270">
        <f t="shared" si="211"/>
        <v>1974500</v>
      </c>
      <c r="P530" s="270">
        <f t="shared" si="211"/>
        <v>1964481</v>
      </c>
      <c r="Q530" s="270">
        <f t="shared" si="211"/>
        <v>2309246</v>
      </c>
      <c r="R530" s="270">
        <f t="shared" si="211"/>
        <v>2530270</v>
      </c>
      <c r="S530" s="270">
        <f t="shared" si="211"/>
        <v>2185948.67</v>
      </c>
      <c r="T530" s="272">
        <f>S530/R530</f>
        <v>0.8639191351120631</v>
      </c>
      <c r="U530" s="270">
        <f>U54+U172</f>
        <v>2309242</v>
      </c>
      <c r="V530" s="270">
        <f>V54+V172</f>
        <v>2344242</v>
      </c>
      <c r="W530" s="269">
        <f>P530/O530*100</f>
        <v>99.49258040010129</v>
      </c>
      <c r="X530" s="269">
        <f>Q530/P530*100</f>
        <v>117.54992794534536</v>
      </c>
      <c r="Y530" s="269">
        <f>T530/Q530*100</f>
        <v>3.7411308068177364E-05</v>
      </c>
      <c r="Z530" s="331"/>
    </row>
    <row r="531" spans="10:26" ht="15">
      <c r="J531" s="7" t="s">
        <v>189</v>
      </c>
      <c r="K531" s="7"/>
      <c r="L531" s="7" t="s">
        <v>100</v>
      </c>
      <c r="M531" s="270"/>
      <c r="N531" s="270"/>
      <c r="O531" s="270"/>
      <c r="P531" s="270"/>
      <c r="Q531" s="270"/>
      <c r="R531" s="270"/>
      <c r="S531" s="270"/>
      <c r="T531" s="272" t="e">
        <f aca="true" t="shared" si="212" ref="T531:T539">S531/R531</f>
        <v>#DIV/0!</v>
      </c>
      <c r="U531" s="270"/>
      <c r="V531" s="270"/>
      <c r="W531" s="269"/>
      <c r="X531" s="269"/>
      <c r="Y531" s="269"/>
      <c r="Z531" s="331"/>
    </row>
    <row r="532" spans="10:26" ht="15">
      <c r="J532" s="7" t="s">
        <v>189</v>
      </c>
      <c r="K532" s="7"/>
      <c r="L532" s="7" t="s">
        <v>102</v>
      </c>
      <c r="M532" s="270">
        <f aca="true" t="shared" si="213" ref="M532:V532">M181+M191+M435</f>
        <v>94000</v>
      </c>
      <c r="N532" s="270">
        <f t="shared" si="213"/>
        <v>130090</v>
      </c>
      <c r="O532" s="270">
        <f t="shared" si="213"/>
        <v>113000</v>
      </c>
      <c r="P532" s="270">
        <f t="shared" si="213"/>
        <v>133000</v>
      </c>
      <c r="Q532" s="270">
        <f t="shared" si="213"/>
        <v>131000</v>
      </c>
      <c r="R532" s="270">
        <f>R181+R191+R435</f>
        <v>129500</v>
      </c>
      <c r="S532" s="270">
        <f>S181+S191+S435</f>
        <v>106284</v>
      </c>
      <c r="T532" s="272">
        <f t="shared" si="212"/>
        <v>0.8207258687258687</v>
      </c>
      <c r="U532" s="270">
        <f t="shared" si="213"/>
        <v>135000</v>
      </c>
      <c r="V532" s="270">
        <f t="shared" si="213"/>
        <v>135000</v>
      </c>
      <c r="W532" s="269">
        <f>P532/O532*100</f>
        <v>117.69911504424779</v>
      </c>
      <c r="X532" s="269">
        <f>Q532/P532*100</f>
        <v>98.49624060150376</v>
      </c>
      <c r="Y532" s="269">
        <f>T532/Q532*100</f>
        <v>0.0006265082967373043</v>
      </c>
      <c r="Z532" s="331"/>
    </row>
    <row r="533" spans="10:26" ht="15">
      <c r="J533" s="7" t="s">
        <v>189</v>
      </c>
      <c r="K533" s="7"/>
      <c r="L533" s="7" t="s">
        <v>104</v>
      </c>
      <c r="M533" s="270">
        <f>M207+M213+M241+M250+M256+M267+M289+M300+M309+M317+M332+M347</f>
        <v>1538575</v>
      </c>
      <c r="N533" s="270">
        <f>N207+N213+N241+N250+N256+N267+N289+N300+N309+N317+N332+N347</f>
        <v>2341329</v>
      </c>
      <c r="O533" s="270">
        <f>O207+O213+O241+O250+O256+O267+O289+O300+O309+O317+O332+O347</f>
        <v>4880448</v>
      </c>
      <c r="P533" s="270">
        <f>P207+P213+P241+P250+P256+P267+P289+P300+P309+P317+P332+P347+P234</f>
        <v>4248668</v>
      </c>
      <c r="Q533" s="270">
        <f>Q207+Q213+Q241+Q250+Q256+Q267+Q289+Q300+Q309+Q317+Q332+Q347+Q234</f>
        <v>2806945</v>
      </c>
      <c r="R533" s="270">
        <f>R207+R213+R241+R250+R256+R267+R289+R300+R309+R317+R332+R347+R234</f>
        <v>2460155</v>
      </c>
      <c r="S533" s="270">
        <f>S207+S213+S241+S250+S256+S267+S289+S300+S309+S317+S332+S347+S234</f>
        <v>2307281</v>
      </c>
      <c r="T533" s="272">
        <f t="shared" si="212"/>
        <v>0.937860012885367</v>
      </c>
      <c r="U533" s="270">
        <f>U207+U213+U241+U250+U256+U267+U289+U300+U309+U317+U332+U347</f>
        <v>4701000</v>
      </c>
      <c r="V533" s="270">
        <f>V207+V213+V241+V250+V256+V267+V289+V300+V309+V317+V332+V347</f>
        <v>4783448</v>
      </c>
      <c r="W533" s="269">
        <f>P533/O533*100</f>
        <v>87.05487692933109</v>
      </c>
      <c r="X533" s="269">
        <f>Q533/P533*100</f>
        <v>66.06647071505705</v>
      </c>
      <c r="Y533" s="269">
        <f>T533/Q533*100</f>
        <v>3.341212645368424E-05</v>
      </c>
      <c r="Z533" s="331"/>
    </row>
    <row r="534" spans="10:26" ht="15">
      <c r="J534" s="7" t="s">
        <v>189</v>
      </c>
      <c r="K534" s="7"/>
      <c r="L534" s="7" t="s">
        <v>106</v>
      </c>
      <c r="M534" s="270"/>
      <c r="N534" s="270"/>
      <c r="O534" s="270"/>
      <c r="P534" s="270"/>
      <c r="Q534" s="270"/>
      <c r="R534" s="270"/>
      <c r="S534" s="270"/>
      <c r="T534" s="272" t="e">
        <f t="shared" si="212"/>
        <v>#DIV/0!</v>
      </c>
      <c r="U534" s="270"/>
      <c r="V534" s="270"/>
      <c r="W534" s="269"/>
      <c r="X534" s="269"/>
      <c r="Y534" s="269"/>
      <c r="Z534" s="331"/>
    </row>
    <row r="535" spans="10:26" ht="15">
      <c r="J535" s="7" t="s">
        <v>189</v>
      </c>
      <c r="K535" s="7"/>
      <c r="L535" s="7" t="s">
        <v>471</v>
      </c>
      <c r="M535" s="270">
        <f>M511</f>
        <v>327753</v>
      </c>
      <c r="N535" s="270">
        <f>N511</f>
        <v>280248</v>
      </c>
      <c r="O535" s="270">
        <f>O511</f>
        <v>265000</v>
      </c>
      <c r="P535" s="270">
        <f>P512</f>
        <v>311424</v>
      </c>
      <c r="Q535" s="270">
        <f>Q511</f>
        <v>323397</v>
      </c>
      <c r="R535" s="270">
        <f>R511</f>
        <v>330984</v>
      </c>
      <c r="S535" s="270">
        <f>S511</f>
        <v>297985</v>
      </c>
      <c r="T535" s="272">
        <f t="shared" si="212"/>
        <v>0.9003003166316197</v>
      </c>
      <c r="U535" s="270">
        <f>U511</f>
        <v>0</v>
      </c>
      <c r="V535" s="270">
        <f>V511</f>
        <v>0</v>
      </c>
      <c r="W535" s="269">
        <f>P535/O535*100</f>
        <v>117.51849056603774</v>
      </c>
      <c r="X535" s="269">
        <f>Q535/P535*100</f>
        <v>103.8445977188656</v>
      </c>
      <c r="Y535" s="269">
        <f>T535/Q535*100</f>
        <v>0.00027838858017595087</v>
      </c>
      <c r="Z535" s="331"/>
    </row>
    <row r="536" spans="10:26" ht="15">
      <c r="J536" s="7" t="s">
        <v>189</v>
      </c>
      <c r="K536" s="7"/>
      <c r="L536" s="7" t="s">
        <v>110</v>
      </c>
      <c r="M536" s="270"/>
      <c r="N536" s="270"/>
      <c r="O536" s="270"/>
      <c r="P536" s="270"/>
      <c r="Q536" s="270"/>
      <c r="R536" s="270"/>
      <c r="S536" s="270"/>
      <c r="T536" s="272" t="e">
        <f t="shared" si="212"/>
        <v>#DIV/0!</v>
      </c>
      <c r="U536" s="270"/>
      <c r="V536" s="270"/>
      <c r="W536" s="269"/>
      <c r="X536" s="269"/>
      <c r="Y536" s="269"/>
      <c r="Z536" s="331"/>
    </row>
    <row r="537" spans="10:26" ht="15">
      <c r="J537" s="7" t="s">
        <v>189</v>
      </c>
      <c r="K537" s="7"/>
      <c r="L537" s="7" t="s">
        <v>367</v>
      </c>
      <c r="M537" s="270">
        <f>M424+M391+M403+M410</f>
        <v>83294</v>
      </c>
      <c r="N537" s="270">
        <f>N424+N391+N403+N410</f>
        <v>95000</v>
      </c>
      <c r="O537" s="270">
        <f aca="true" t="shared" si="214" ref="O537:V537">O424+O391+O403+O410+O397</f>
        <v>99500</v>
      </c>
      <c r="P537" s="270">
        <f t="shared" si="214"/>
        <v>99500</v>
      </c>
      <c r="Q537" s="270">
        <f t="shared" si="214"/>
        <v>96500</v>
      </c>
      <c r="R537" s="270">
        <f>R424+R391+R403+R410+R397</f>
        <v>84500</v>
      </c>
      <c r="S537" s="270">
        <f>S424+S391+S403+S410+S397</f>
        <v>78512</v>
      </c>
      <c r="T537" s="272">
        <f t="shared" si="212"/>
        <v>0.9291360946745563</v>
      </c>
      <c r="U537" s="270">
        <f t="shared" si="214"/>
        <v>131000</v>
      </c>
      <c r="V537" s="270">
        <f t="shared" si="214"/>
        <v>131000</v>
      </c>
      <c r="W537" s="269">
        <f aca="true" t="shared" si="215" ref="W537:X539">P537/O537*100</f>
        <v>100</v>
      </c>
      <c r="X537" s="269">
        <f t="shared" si="215"/>
        <v>96.98492462311557</v>
      </c>
      <c r="Y537" s="269">
        <f>T537/Q537*100</f>
        <v>0.0009628353312689703</v>
      </c>
      <c r="Z537" s="331"/>
    </row>
    <row r="538" spans="10:26" ht="15">
      <c r="J538" s="7" t="s">
        <v>189</v>
      </c>
      <c r="K538" s="7"/>
      <c r="L538" s="7" t="s">
        <v>112</v>
      </c>
      <c r="M538" s="270">
        <f aca="true" t="shared" si="216" ref="M538:V538">M363+M370+M377</f>
        <v>214402</v>
      </c>
      <c r="N538" s="270">
        <f t="shared" si="216"/>
        <v>168815</v>
      </c>
      <c r="O538" s="270">
        <f t="shared" si="216"/>
        <v>87600</v>
      </c>
      <c r="P538" s="270">
        <f t="shared" si="216"/>
        <v>88429</v>
      </c>
      <c r="Q538" s="270">
        <f t="shared" si="216"/>
        <v>86829</v>
      </c>
      <c r="R538" s="270">
        <f>R363+R370+R377</f>
        <v>71829</v>
      </c>
      <c r="S538" s="270">
        <f>S363+S370+S377</f>
        <v>66379</v>
      </c>
      <c r="T538" s="272">
        <f t="shared" si="212"/>
        <v>0.9241253532695708</v>
      </c>
      <c r="U538" s="270">
        <f t="shared" si="216"/>
        <v>112600</v>
      </c>
      <c r="V538" s="270">
        <f t="shared" si="216"/>
        <v>112600</v>
      </c>
      <c r="W538" s="269">
        <f t="shared" si="215"/>
        <v>100.94634703196348</v>
      </c>
      <c r="X538" s="269">
        <f t="shared" si="215"/>
        <v>98.19063881758247</v>
      </c>
      <c r="Y538" s="269">
        <f>T538/Q538*100</f>
        <v>0.0010643049594830883</v>
      </c>
      <c r="Z538" s="331"/>
    </row>
    <row r="539" spans="10:26" ht="15">
      <c r="J539" s="7" t="s">
        <v>189</v>
      </c>
      <c r="K539" s="7"/>
      <c r="L539" s="7" t="s">
        <v>113</v>
      </c>
      <c r="M539" s="270">
        <f aca="true" t="shared" si="217" ref="M539:V539">M444+M450+M457+M463+M472+M481</f>
        <v>615981</v>
      </c>
      <c r="N539" s="270">
        <f t="shared" si="217"/>
        <v>721859</v>
      </c>
      <c r="O539" s="270">
        <f t="shared" si="217"/>
        <v>701500</v>
      </c>
      <c r="P539" s="270">
        <f t="shared" si="217"/>
        <v>866800</v>
      </c>
      <c r="Q539" s="270">
        <f t="shared" si="217"/>
        <v>883200</v>
      </c>
      <c r="R539" s="270">
        <f>R444+R450+R457+R463+R472+R481</f>
        <v>908810</v>
      </c>
      <c r="S539" s="270">
        <f>S444+S450+S457+S463+S472+S481</f>
        <v>874853</v>
      </c>
      <c r="T539" s="272">
        <f t="shared" si="212"/>
        <v>0.9626357544481244</v>
      </c>
      <c r="U539" s="270">
        <f t="shared" si="217"/>
        <v>807000</v>
      </c>
      <c r="V539" s="270">
        <f t="shared" si="217"/>
        <v>807000</v>
      </c>
      <c r="W539" s="269">
        <f t="shared" si="215"/>
        <v>123.56379187455452</v>
      </c>
      <c r="X539" s="269">
        <f t="shared" si="215"/>
        <v>101.89201661282881</v>
      </c>
      <c r="Y539" s="269">
        <f>T539/Q539*100</f>
        <v>0.00010899408451631844</v>
      </c>
      <c r="Z539" s="331"/>
    </row>
    <row r="540" spans="13:26" ht="15">
      <c r="M540" s="113">
        <f>SUM(M530:M539)</f>
        <v>5001260</v>
      </c>
      <c r="N540" s="113">
        <f aca="true" t="shared" si="218" ref="N540:V540">SUM(N529:N539)</f>
        <v>5941929</v>
      </c>
      <c r="O540" s="335">
        <f t="shared" si="218"/>
        <v>8121548</v>
      </c>
      <c r="P540" s="247">
        <f t="shared" si="218"/>
        <v>7712302</v>
      </c>
      <c r="Q540" s="358">
        <f t="shared" si="218"/>
        <v>6637117</v>
      </c>
      <c r="R540" s="358">
        <f t="shared" si="218"/>
        <v>6516048</v>
      </c>
      <c r="S540" s="358">
        <f t="shared" si="218"/>
        <v>5917242.67</v>
      </c>
      <c r="T540" s="182">
        <f>S540/R540</f>
        <v>0.9081029897262881</v>
      </c>
      <c r="U540" s="181">
        <f t="shared" si="218"/>
        <v>8195842</v>
      </c>
      <c r="V540" s="181">
        <f t="shared" si="218"/>
        <v>8313290</v>
      </c>
      <c r="Z540" s="331"/>
    </row>
    <row r="541" spans="1:26" ht="15.75" hidden="1">
      <c r="A541" t="s">
        <v>466</v>
      </c>
      <c r="B541"/>
      <c r="C541"/>
      <c r="D541"/>
      <c r="E541"/>
      <c r="F541"/>
      <c r="G541"/>
      <c r="H541"/>
      <c r="I541"/>
      <c r="J541"/>
      <c r="K541"/>
      <c r="L541"/>
      <c r="M541" s="10"/>
      <c r="N541"/>
      <c r="O541"/>
      <c r="P541" s="344"/>
      <c r="Q541" s="39"/>
      <c r="R541" s="39"/>
      <c r="S541" s="39"/>
      <c r="T541"/>
      <c r="U541" s="39"/>
      <c r="V541" s="1"/>
      <c r="W541" s="1"/>
      <c r="X541" s="1"/>
      <c r="Y541" s="1"/>
      <c r="Z541" s="332"/>
    </row>
    <row r="542" spans="1:31" s="39" customFormat="1" ht="15" hidden="1">
      <c r="A542" s="501" t="s">
        <v>417</v>
      </c>
      <c r="B542" s="501"/>
      <c r="C542" s="501"/>
      <c r="D542" s="501"/>
      <c r="E542" s="501"/>
      <c r="F542" s="501"/>
      <c r="G542" s="501"/>
      <c r="H542" s="501"/>
      <c r="I542" s="501"/>
      <c r="J542" s="501"/>
      <c r="K542" s="501"/>
      <c r="L542" s="501"/>
      <c r="M542" s="501"/>
      <c r="N542" s="501"/>
      <c r="O542" s="501"/>
      <c r="P542" s="501"/>
      <c r="Q542" s="501"/>
      <c r="R542" s="501"/>
      <c r="S542" s="501"/>
      <c r="T542" s="501"/>
      <c r="U542" s="501"/>
      <c r="V542" s="1"/>
      <c r="W542" s="1"/>
      <c r="X542" s="1"/>
      <c r="Y542" s="1"/>
      <c r="Z542" s="332"/>
      <c r="AE542" s="94"/>
    </row>
    <row r="543" spans="1:31" s="39" customFormat="1" ht="15.75" hidden="1">
      <c r="A543" t="s">
        <v>467</v>
      </c>
      <c r="B543"/>
      <c r="C543"/>
      <c r="D543"/>
      <c r="E543"/>
      <c r="F543"/>
      <c r="G543"/>
      <c r="H543"/>
      <c r="I543"/>
      <c r="J543"/>
      <c r="K543"/>
      <c r="L543"/>
      <c r="M543" s="10"/>
      <c r="N543"/>
      <c r="O543"/>
      <c r="P543" s="344"/>
      <c r="T543"/>
      <c r="V543" s="1"/>
      <c r="W543" s="1"/>
      <c r="X543" s="1"/>
      <c r="Y543" s="1"/>
      <c r="Z543" s="332"/>
      <c r="AE543" s="94"/>
    </row>
    <row r="544" spans="1:31" s="39" customFormat="1" ht="15" hidden="1">
      <c r="A544" s="85"/>
      <c r="B544" s="315"/>
      <c r="C544" s="315"/>
      <c r="D544" s="315"/>
      <c r="E544" s="315"/>
      <c r="F544" s="315"/>
      <c r="G544" s="315"/>
      <c r="H544" s="315"/>
      <c r="I544" s="315"/>
      <c r="J544" s="321"/>
      <c r="K544" s="323"/>
      <c r="L544" s="323"/>
      <c r="M544" s="322"/>
      <c r="N544" s="315"/>
      <c r="O544" s="315"/>
      <c r="P544" s="320"/>
      <c r="Q544" s="86"/>
      <c r="R544" s="86"/>
      <c r="S544" s="86"/>
      <c r="T544" s="315"/>
      <c r="U544" s="1"/>
      <c r="V544" s="1"/>
      <c r="W544" s="1"/>
      <c r="X544" s="1"/>
      <c r="Y544" s="1"/>
      <c r="Z544" s="332"/>
      <c r="AE544" s="94"/>
    </row>
    <row r="545" spans="1:31" s="39" customFormat="1" ht="15" hidden="1">
      <c r="A545" s="506" t="s">
        <v>464</v>
      </c>
      <c r="B545" s="507"/>
      <c r="C545" s="507"/>
      <c r="D545" s="507"/>
      <c r="E545" s="507"/>
      <c r="F545" s="507"/>
      <c r="G545" s="507"/>
      <c r="H545" s="507"/>
      <c r="I545" s="508"/>
      <c r="J545" s="351"/>
      <c r="K545" s="350"/>
      <c r="L545" s="352"/>
      <c r="M545" s="346" t="s">
        <v>465</v>
      </c>
      <c r="N545" s="346" t="s">
        <v>465</v>
      </c>
      <c r="O545" s="346" t="s">
        <v>465</v>
      </c>
      <c r="P545" s="366" t="s">
        <v>588</v>
      </c>
      <c r="Q545" s="363" t="s">
        <v>589</v>
      </c>
      <c r="R545" s="363" t="s">
        <v>608</v>
      </c>
      <c r="S545" s="363" t="s">
        <v>595</v>
      </c>
      <c r="T545" s="357"/>
      <c r="U545" s="1"/>
      <c r="V545" s="1"/>
      <c r="W545" s="1"/>
      <c r="X545" s="1"/>
      <c r="Y545" s="1"/>
      <c r="Z545" s="332"/>
      <c r="AE545" s="94"/>
    </row>
    <row r="546" spans="1:31" s="39" customFormat="1" ht="15" hidden="1">
      <c r="A546" s="497"/>
      <c r="B546" s="502"/>
      <c r="C546" s="502"/>
      <c r="D546" s="502"/>
      <c r="E546" s="502"/>
      <c r="F546" s="502"/>
      <c r="G546" s="502"/>
      <c r="H546" s="502"/>
      <c r="I546" s="503"/>
      <c r="J546" s="353"/>
      <c r="K546" s="350"/>
      <c r="L546" s="352"/>
      <c r="M546" s="347"/>
      <c r="N546" s="345"/>
      <c r="O546" s="345"/>
      <c r="P546" s="341"/>
      <c r="Q546" s="348"/>
      <c r="R546" s="348"/>
      <c r="S546" s="348"/>
      <c r="T546" s="357"/>
      <c r="U546" s="1"/>
      <c r="V546" s="1"/>
      <c r="W546" s="1"/>
      <c r="X546" s="1"/>
      <c r="Y546" s="1"/>
      <c r="Z546" s="332"/>
      <c r="AE546" s="94"/>
    </row>
    <row r="547" spans="1:31" s="39" customFormat="1" ht="15" hidden="1">
      <c r="A547" s="497">
        <v>4</v>
      </c>
      <c r="B547" s="498"/>
      <c r="C547" s="498"/>
      <c r="D547" s="498"/>
      <c r="E547" s="498"/>
      <c r="F547" s="498"/>
      <c r="G547" s="498"/>
      <c r="H547" s="498"/>
      <c r="I547" s="499"/>
      <c r="J547" s="353" t="s">
        <v>468</v>
      </c>
      <c r="K547" s="350"/>
      <c r="L547" s="352"/>
      <c r="M547" s="347"/>
      <c r="N547" s="345"/>
      <c r="O547" s="364">
        <f>List1!L102</f>
        <v>4000448</v>
      </c>
      <c r="P547" s="364">
        <f>List1!M102</f>
        <v>3121165</v>
      </c>
      <c r="Q547" s="365">
        <f>List1!N102</f>
        <v>2031416</v>
      </c>
      <c r="R547" s="365">
        <f>List1!O102</f>
        <v>1775591</v>
      </c>
      <c r="S547" s="365">
        <f>List1!P102</f>
        <v>1741814</v>
      </c>
      <c r="T547" s="357"/>
      <c r="U547" s="1"/>
      <c r="V547" s="1"/>
      <c r="W547" s="1"/>
      <c r="X547" s="1"/>
      <c r="Y547" s="1"/>
      <c r="Z547" s="332"/>
      <c r="AE547" s="94"/>
    </row>
    <row r="548" spans="1:31" s="39" customFormat="1" ht="15" hidden="1">
      <c r="A548" s="497">
        <v>42</v>
      </c>
      <c r="B548" s="498"/>
      <c r="C548" s="498"/>
      <c r="D548" s="498"/>
      <c r="E548" s="498"/>
      <c r="F548" s="498"/>
      <c r="G548" s="498"/>
      <c r="H548" s="498"/>
      <c r="I548" s="499"/>
      <c r="J548" s="349" t="s">
        <v>90</v>
      </c>
      <c r="K548" s="350"/>
      <c r="L548" s="352"/>
      <c r="M548" s="347"/>
      <c r="N548" s="345"/>
      <c r="O548" s="355">
        <f>List1!L105</f>
        <v>4000448</v>
      </c>
      <c r="P548" s="355">
        <f>List1!M105</f>
        <v>3121165</v>
      </c>
      <c r="Q548" s="356">
        <f>List1!N105</f>
        <v>2031416</v>
      </c>
      <c r="R548" s="356">
        <f>List1!O105</f>
        <v>1775591</v>
      </c>
      <c r="S548" s="356">
        <f>List1!P105</f>
        <v>1741814</v>
      </c>
      <c r="T548" s="357"/>
      <c r="U548" s="1"/>
      <c r="V548" s="1"/>
      <c r="W548" s="1"/>
      <c r="X548" s="1"/>
      <c r="Y548" s="1"/>
      <c r="Z548" s="332"/>
      <c r="AE548" s="94"/>
    </row>
    <row r="549" spans="1:31" s="39" customFormat="1" ht="15" hidden="1">
      <c r="A549" s="497">
        <v>421</v>
      </c>
      <c r="B549" s="498"/>
      <c r="C549" s="498"/>
      <c r="D549" s="498"/>
      <c r="E549" s="498"/>
      <c r="F549" s="498"/>
      <c r="G549" s="498"/>
      <c r="H549" s="498"/>
      <c r="I549" s="499"/>
      <c r="J549" s="349" t="s">
        <v>56</v>
      </c>
      <c r="K549" s="350"/>
      <c r="L549" s="352"/>
      <c r="M549" s="347"/>
      <c r="N549" s="345"/>
      <c r="O549" s="355">
        <f>List1!L106</f>
        <v>3836448</v>
      </c>
      <c r="P549" s="355">
        <f>List1!M106</f>
        <v>2893373</v>
      </c>
      <c r="Q549" s="356">
        <f>List1!N106</f>
        <v>1873950</v>
      </c>
      <c r="R549" s="356">
        <f>List1!O106</f>
        <v>1679825</v>
      </c>
      <c r="S549" s="356">
        <f>List1!P106</f>
        <v>1659102</v>
      </c>
      <c r="T549" s="357"/>
      <c r="U549" s="1"/>
      <c r="V549" s="1"/>
      <c r="W549" s="1"/>
      <c r="X549" s="1"/>
      <c r="Y549" s="1"/>
      <c r="Z549" s="332"/>
      <c r="AE549" s="94"/>
    </row>
    <row r="550" spans="1:31" s="39" customFormat="1" ht="15" hidden="1">
      <c r="A550" s="497">
        <v>422</v>
      </c>
      <c r="B550" s="498"/>
      <c r="C550" s="498"/>
      <c r="D550" s="498"/>
      <c r="E550" s="498"/>
      <c r="F550" s="498"/>
      <c r="G550" s="498"/>
      <c r="H550" s="498"/>
      <c r="I550" s="499"/>
      <c r="J550" s="349" t="s">
        <v>57</v>
      </c>
      <c r="K550" s="350"/>
      <c r="L550" s="352"/>
      <c r="M550" s="347"/>
      <c r="N550" s="345"/>
      <c r="O550" s="355">
        <f>List1!L107</f>
        <v>45000</v>
      </c>
      <c r="P550" s="355">
        <f>List1!M107</f>
        <v>104792</v>
      </c>
      <c r="Q550" s="356">
        <f>List1!N107</f>
        <v>82466</v>
      </c>
      <c r="R550" s="356">
        <f>List1!O107</f>
        <v>82466</v>
      </c>
      <c r="S550" s="356">
        <f>List1!P107</f>
        <v>82466</v>
      </c>
      <c r="T550" s="357"/>
      <c r="U550" s="1"/>
      <c r="V550" s="1"/>
      <c r="W550" s="1"/>
      <c r="X550" s="1"/>
      <c r="Y550" s="1"/>
      <c r="Z550" s="332"/>
      <c r="AE550" s="94"/>
    </row>
    <row r="551" spans="1:31" s="39" customFormat="1" ht="15" hidden="1">
      <c r="A551" s="497">
        <v>426</v>
      </c>
      <c r="B551" s="498"/>
      <c r="C551" s="498"/>
      <c r="D551" s="498"/>
      <c r="E551" s="498"/>
      <c r="F551" s="498"/>
      <c r="G551" s="498"/>
      <c r="H551" s="498"/>
      <c r="I551" s="499"/>
      <c r="J551" s="349" t="s">
        <v>92</v>
      </c>
      <c r="K551" s="350"/>
      <c r="L551" s="352"/>
      <c r="M551" s="347"/>
      <c r="N551" s="345"/>
      <c r="O551" s="355">
        <f>List1!L110</f>
        <v>119000</v>
      </c>
      <c r="P551" s="355">
        <f>List1!M110</f>
        <v>123000</v>
      </c>
      <c r="Q551" s="356">
        <f>List1!N110</f>
        <v>75000</v>
      </c>
      <c r="R551" s="356">
        <f>List1!O110</f>
        <v>13300</v>
      </c>
      <c r="S551" s="356">
        <f>List1!P110</f>
        <v>246</v>
      </c>
      <c r="T551" s="357"/>
      <c r="U551" s="1"/>
      <c r="V551" s="1"/>
      <c r="W551" s="1"/>
      <c r="X551" s="1"/>
      <c r="Y551" s="1"/>
      <c r="Z551" s="332"/>
      <c r="AE551" s="94"/>
    </row>
    <row r="552" spans="1:26" ht="15">
      <c r="A552" s="85"/>
      <c r="B552" s="315"/>
      <c r="C552" s="315"/>
      <c r="D552" s="315"/>
      <c r="E552" s="315"/>
      <c r="F552" s="315"/>
      <c r="G552" s="315"/>
      <c r="H552" s="315"/>
      <c r="I552" s="315"/>
      <c r="J552" s="315"/>
      <c r="K552" s="319"/>
      <c r="L552" s="315"/>
      <c r="M552" s="322"/>
      <c r="N552" s="315"/>
      <c r="O552" s="315"/>
      <c r="P552" s="320"/>
      <c r="Q552" s="86"/>
      <c r="R552" s="86"/>
      <c r="S552" s="86"/>
      <c r="T552" s="315"/>
      <c r="U552" s="1"/>
      <c r="V552" s="1"/>
      <c r="W552" s="1"/>
      <c r="X552" s="1"/>
      <c r="Y552" s="1"/>
      <c r="Z552" s="332"/>
    </row>
    <row r="553" spans="1:26" ht="15">
      <c r="A553" s="505" t="s">
        <v>609</v>
      </c>
      <c r="B553" s="505"/>
      <c r="C553" s="505"/>
      <c r="D553" s="505"/>
      <c r="E553" s="505"/>
      <c r="F553" s="505"/>
      <c r="G553" s="505"/>
      <c r="H553" s="505"/>
      <c r="I553" s="505"/>
      <c r="J553" s="505"/>
      <c r="K553" s="505"/>
      <c r="L553" s="505"/>
      <c r="M553" s="505"/>
      <c r="N553" s="505"/>
      <c r="O553" s="505"/>
      <c r="P553" s="505"/>
      <c r="Q553" s="505"/>
      <c r="R553" s="505"/>
      <c r="S553" s="505"/>
      <c r="T553" s="505"/>
      <c r="U553" s="505"/>
      <c r="V553" s="1"/>
      <c r="W553" s="1"/>
      <c r="X553" s="1"/>
      <c r="Y553" s="1"/>
      <c r="Z553" s="332"/>
    </row>
    <row r="554" spans="1:26" ht="14.25">
      <c r="A554" s="39" t="s">
        <v>616</v>
      </c>
      <c r="B554" s="39"/>
      <c r="C554" s="39"/>
      <c r="D554" s="39"/>
      <c r="E554" s="39"/>
      <c r="F554" s="39"/>
      <c r="G554" s="39"/>
      <c r="H554" s="39"/>
      <c r="I554" s="39"/>
      <c r="K554" s="477"/>
      <c r="M554" s="94"/>
      <c r="N554" s="39"/>
      <c r="O554" s="39"/>
      <c r="S554" s="467"/>
      <c r="T554" s="467"/>
      <c r="U554" s="86"/>
      <c r="V554" s="1"/>
      <c r="W554" s="1"/>
      <c r="X554" s="1"/>
      <c r="Y554" s="1"/>
      <c r="Z554" s="478"/>
    </row>
    <row r="555" spans="1:26" ht="14.25">
      <c r="A555" s="39" t="s">
        <v>617</v>
      </c>
      <c r="B555" s="39"/>
      <c r="C555" s="39"/>
      <c r="D555" s="39"/>
      <c r="E555" s="39"/>
      <c r="F555" s="39"/>
      <c r="G555" s="39"/>
      <c r="H555" s="39"/>
      <c r="I555" s="39"/>
      <c r="K555" s="477"/>
      <c r="M555" s="94"/>
      <c r="N555" s="39"/>
      <c r="O555" s="39"/>
      <c r="S555" s="86"/>
      <c r="T555" s="86"/>
      <c r="U555" s="86"/>
      <c r="V555" s="1"/>
      <c r="W555" s="1"/>
      <c r="X555" s="1"/>
      <c r="Y555" s="1"/>
      <c r="Z555" s="478"/>
    </row>
    <row r="556" spans="1:26" ht="14.25">
      <c r="A556" s="39"/>
      <c r="B556" s="39"/>
      <c r="C556" s="39"/>
      <c r="D556" s="39"/>
      <c r="E556" s="39"/>
      <c r="F556" s="39"/>
      <c r="G556" s="39"/>
      <c r="H556" s="39"/>
      <c r="I556" s="39"/>
      <c r="K556" s="477"/>
      <c r="M556" s="94"/>
      <c r="N556" s="39"/>
      <c r="O556" s="39"/>
      <c r="S556" s="86"/>
      <c r="T556" s="86"/>
      <c r="U556" s="86"/>
      <c r="V556" s="1"/>
      <c r="W556" s="1"/>
      <c r="X556" s="1"/>
      <c r="Y556" s="1"/>
      <c r="Z556" s="478"/>
    </row>
    <row r="557" spans="1:26" ht="15">
      <c r="A557" s="471"/>
      <c r="B557" s="472"/>
      <c r="C557" s="472"/>
      <c r="D557" s="472"/>
      <c r="E557" s="472"/>
      <c r="F557" s="472"/>
      <c r="G557" s="472"/>
      <c r="H557" s="472"/>
      <c r="I557" s="472"/>
      <c r="J557" s="315" t="s">
        <v>610</v>
      </c>
      <c r="K557" s="474"/>
      <c r="L557" s="315"/>
      <c r="M557" s="301"/>
      <c r="N557" s="472"/>
      <c r="O557" s="472"/>
      <c r="P557" s="475"/>
      <c r="Q557" s="472"/>
      <c r="R557" s="472"/>
      <c r="S557" s="317"/>
      <c r="T557" s="317"/>
      <c r="U557" s="317"/>
      <c r="V557" s="1"/>
      <c r="W557" s="1"/>
      <c r="X557" s="1"/>
      <c r="Y557" s="1"/>
      <c r="Z557" s="332"/>
    </row>
    <row r="558" spans="1:26" ht="15">
      <c r="A558" s="471"/>
      <c r="B558" s="472"/>
      <c r="C558" s="472"/>
      <c r="D558" s="472"/>
      <c r="E558" s="472"/>
      <c r="F558" s="472"/>
      <c r="G558" s="472"/>
      <c r="H558" s="472"/>
      <c r="I558" s="472"/>
      <c r="J558" s="315" t="s">
        <v>611</v>
      </c>
      <c r="K558" s="474"/>
      <c r="L558" s="315"/>
      <c r="M558" s="301"/>
      <c r="N558" s="472"/>
      <c r="O558" s="472"/>
      <c r="P558" s="475"/>
      <c r="Q558" s="472"/>
      <c r="R558" s="472"/>
      <c r="S558" s="317"/>
      <c r="T558" s="317"/>
      <c r="U558" s="317"/>
      <c r="V558" s="1"/>
      <c r="W558" s="1"/>
      <c r="X558" s="1"/>
      <c r="Y558" s="1"/>
      <c r="Z558" s="332"/>
    </row>
    <row r="559" spans="1:26" ht="15">
      <c r="A559" s="471"/>
      <c r="B559" s="472"/>
      <c r="C559" s="472"/>
      <c r="D559" s="472"/>
      <c r="E559" s="472"/>
      <c r="F559" s="472"/>
      <c r="G559" s="472"/>
      <c r="H559" s="472"/>
      <c r="I559" s="472"/>
      <c r="J559" s="315" t="s">
        <v>612</v>
      </c>
      <c r="K559" s="474"/>
      <c r="L559" s="315"/>
      <c r="M559" s="301"/>
      <c r="N559" s="472"/>
      <c r="O559" s="472"/>
      <c r="P559" s="475"/>
      <c r="Q559" s="472"/>
      <c r="R559" s="472"/>
      <c r="S559" s="317"/>
      <c r="T559" s="317"/>
      <c r="U559" s="317"/>
      <c r="V559" s="1"/>
      <c r="W559" s="1"/>
      <c r="X559" s="1"/>
      <c r="Y559" s="1"/>
      <c r="Z559" s="332"/>
    </row>
    <row r="560" spans="1:26" ht="15">
      <c r="A560" s="472" t="s">
        <v>613</v>
      </c>
      <c r="B560" s="472"/>
      <c r="C560" s="472"/>
      <c r="D560" s="472"/>
      <c r="E560" s="472"/>
      <c r="F560" s="472"/>
      <c r="G560" s="472">
        <v>5</v>
      </c>
      <c r="H560" s="472"/>
      <c r="I560" s="472"/>
      <c r="J560" s="315"/>
      <c r="K560" s="315"/>
      <c r="L560" s="315"/>
      <c r="M560" s="301"/>
      <c r="N560" s="472"/>
      <c r="O560" s="472"/>
      <c r="P560" s="475"/>
      <c r="Q560" s="472"/>
      <c r="R560" s="472"/>
      <c r="S560" s="317"/>
      <c r="T560" s="317"/>
      <c r="U560" s="317"/>
      <c r="V560" s="39"/>
      <c r="W560" s="39"/>
      <c r="X560" s="39"/>
      <c r="Y560" s="39"/>
      <c r="Z560" s="332"/>
    </row>
    <row r="561" spans="1:26" ht="15">
      <c r="A561" s="472" t="s">
        <v>622</v>
      </c>
      <c r="B561" s="472"/>
      <c r="C561" s="472"/>
      <c r="D561" s="472"/>
      <c r="E561" s="472"/>
      <c r="F561" s="472"/>
      <c r="G561" s="472"/>
      <c r="H561" s="472">
        <v>2</v>
      </c>
      <c r="I561" s="472"/>
      <c r="J561" s="315"/>
      <c r="K561" s="315"/>
      <c r="L561" s="315"/>
      <c r="M561" s="301"/>
      <c r="N561" s="472"/>
      <c r="O561" s="472"/>
      <c r="P561" s="475"/>
      <c r="Q561" s="472"/>
      <c r="R561" s="472"/>
      <c r="S561" s="343"/>
      <c r="T561" s="343"/>
      <c r="U561" s="317"/>
      <c r="Z561" s="331"/>
    </row>
    <row r="562" spans="1:26" ht="15">
      <c r="A562" s="472" t="s">
        <v>621</v>
      </c>
      <c r="B562" s="472"/>
      <c r="C562" s="472"/>
      <c r="D562" s="472"/>
      <c r="E562" s="472"/>
      <c r="F562" s="472"/>
      <c r="G562" s="472"/>
      <c r="H562" s="472"/>
      <c r="I562" s="472"/>
      <c r="J562" s="315"/>
      <c r="K562" s="315"/>
      <c r="L562" s="315"/>
      <c r="M562" s="476" t="s">
        <v>469</v>
      </c>
      <c r="N562" s="472"/>
      <c r="O562" s="472"/>
      <c r="P562" s="475"/>
      <c r="Q562" s="472"/>
      <c r="R562" s="472"/>
      <c r="S562" s="336"/>
      <c r="T562" s="336"/>
      <c r="U562" s="317"/>
      <c r="Z562" s="331"/>
    </row>
    <row r="563" spans="13:26" ht="15">
      <c r="M563" s="113"/>
      <c r="N563" s="504"/>
      <c r="O563" s="504"/>
      <c r="P563" s="504"/>
      <c r="Z563" s="331"/>
    </row>
    <row r="564" spans="13:26" ht="15">
      <c r="M564" s="504"/>
      <c r="N564" s="504"/>
      <c r="O564" s="504"/>
      <c r="P564" s="504"/>
      <c r="Z564" s="331"/>
    </row>
    <row r="565" spans="13:26" ht="15">
      <c r="M565" s="113"/>
      <c r="Z565" s="331"/>
    </row>
    <row r="566" spans="13:26" ht="15">
      <c r="M566" s="113"/>
      <c r="Z566" s="331"/>
    </row>
    <row r="567" spans="13:26" ht="15">
      <c r="M567" s="113"/>
      <c r="Z567" s="331"/>
    </row>
    <row r="568" spans="13:26" ht="15">
      <c r="M568" s="113"/>
      <c r="Z568" s="331"/>
    </row>
    <row r="569" spans="13:26" ht="15">
      <c r="M569" s="113"/>
      <c r="Z569" s="331"/>
    </row>
    <row r="570" spans="13:26" ht="15">
      <c r="M570" s="113"/>
      <c r="Z570" s="331"/>
    </row>
    <row r="571" spans="13:26" ht="15">
      <c r="M571" s="113"/>
      <c r="Z571" s="331"/>
    </row>
    <row r="572" spans="13:26" ht="15">
      <c r="M572" s="113"/>
      <c r="Z572" s="331"/>
    </row>
    <row r="573" spans="13:26" ht="15">
      <c r="M573" s="113"/>
      <c r="Z573" s="331"/>
    </row>
    <row r="574" spans="13:26" ht="15">
      <c r="M574" s="113"/>
      <c r="Z574" s="331"/>
    </row>
    <row r="575" spans="13:26" ht="15">
      <c r="M575" s="113"/>
      <c r="Z575" s="331"/>
    </row>
    <row r="576" spans="13:26" ht="15">
      <c r="M576" s="113"/>
      <c r="Z576" s="331"/>
    </row>
    <row r="577" spans="13:26" ht="15">
      <c r="M577" s="113"/>
      <c r="Z577" s="331"/>
    </row>
    <row r="578" spans="13:26" ht="15">
      <c r="M578" s="113"/>
      <c r="Z578" s="331"/>
    </row>
    <row r="579" spans="13:26" ht="15">
      <c r="M579" s="113"/>
      <c r="Z579" s="331"/>
    </row>
    <row r="580" spans="13:26" ht="15">
      <c r="M580" s="113"/>
      <c r="Z580" s="331"/>
    </row>
    <row r="581" spans="13:26" ht="15">
      <c r="M581" s="113"/>
      <c r="Z581" s="331"/>
    </row>
    <row r="582" spans="13:26" ht="15">
      <c r="M582" s="113"/>
      <c r="Z582" s="331"/>
    </row>
    <row r="583" spans="13:26" ht="15">
      <c r="M583" s="113"/>
      <c r="Z583" s="331"/>
    </row>
    <row r="584" spans="13:26" ht="15">
      <c r="M584" s="113"/>
      <c r="Z584" s="331"/>
    </row>
    <row r="585" spans="13:26" ht="15">
      <c r="M585" s="113"/>
      <c r="Z585" s="331"/>
    </row>
    <row r="586" spans="13:26" ht="15">
      <c r="M586" s="113"/>
      <c r="Z586" s="331"/>
    </row>
    <row r="587" spans="13:26" ht="15">
      <c r="M587" s="113"/>
      <c r="Z587" s="331"/>
    </row>
    <row r="588" spans="13:26" ht="15">
      <c r="M588" s="113"/>
      <c r="Z588" s="331"/>
    </row>
    <row r="589" spans="13:26" ht="15">
      <c r="M589" s="113"/>
      <c r="Z589" s="331"/>
    </row>
    <row r="590" spans="13:26" ht="15">
      <c r="M590" s="113"/>
      <c r="Z590" s="331"/>
    </row>
    <row r="591" spans="13:26" ht="15">
      <c r="M591" s="113"/>
      <c r="Z591" s="331"/>
    </row>
    <row r="592" spans="13:26" ht="15">
      <c r="M592" s="113"/>
      <c r="Z592" s="331"/>
    </row>
    <row r="593" spans="13:26" ht="15">
      <c r="M593" s="113"/>
      <c r="Z593" s="331"/>
    </row>
    <row r="594" spans="13:26" ht="15">
      <c r="M594" s="113"/>
      <c r="Z594" s="331"/>
    </row>
    <row r="595" spans="13:26" ht="15">
      <c r="M595" s="113"/>
      <c r="Z595" s="331"/>
    </row>
    <row r="596" spans="13:26" ht="15">
      <c r="M596" s="113"/>
      <c r="Z596" s="331"/>
    </row>
    <row r="597" spans="13:26" ht="15">
      <c r="M597" s="113"/>
      <c r="Z597" s="331"/>
    </row>
    <row r="598" spans="13:26" ht="15">
      <c r="M598" s="113"/>
      <c r="Z598" s="331"/>
    </row>
    <row r="599" spans="13:26" ht="15">
      <c r="M599" s="113"/>
      <c r="Z599" s="331"/>
    </row>
    <row r="600" spans="13:26" ht="15">
      <c r="M600" s="113"/>
      <c r="Z600" s="331"/>
    </row>
    <row r="601" spans="13:26" ht="15">
      <c r="M601" s="113"/>
      <c r="Z601" s="331"/>
    </row>
    <row r="602" spans="13:26" ht="15">
      <c r="M602" s="113"/>
      <c r="Z602" s="331"/>
    </row>
    <row r="603" spans="13:26" ht="15">
      <c r="M603" s="113"/>
      <c r="Z603" s="331"/>
    </row>
    <row r="604" spans="13:26" ht="15">
      <c r="M604" s="113"/>
      <c r="Z604" s="331"/>
    </row>
    <row r="605" spans="13:26" ht="15">
      <c r="M605" s="113"/>
      <c r="Z605" s="331"/>
    </row>
    <row r="606" spans="13:26" ht="15">
      <c r="M606" s="113"/>
      <c r="Z606" s="331"/>
    </row>
    <row r="607" spans="13:26" ht="15">
      <c r="M607" s="113"/>
      <c r="Z607" s="331"/>
    </row>
    <row r="608" spans="13:26" ht="15">
      <c r="M608" s="113"/>
      <c r="Z608" s="331"/>
    </row>
    <row r="609" spans="13:26" ht="15">
      <c r="M609" s="113"/>
      <c r="Z609" s="331"/>
    </row>
    <row r="610" spans="13:26" ht="15">
      <c r="M610" s="113"/>
      <c r="Z610" s="331"/>
    </row>
    <row r="611" spans="13:26" ht="15">
      <c r="M611" s="113"/>
      <c r="Z611" s="331"/>
    </row>
    <row r="612" spans="13:26" ht="15">
      <c r="M612" s="113"/>
      <c r="Z612" s="331"/>
    </row>
    <row r="613" spans="13:26" ht="15">
      <c r="M613" s="113"/>
      <c r="Z613" s="331"/>
    </row>
    <row r="614" spans="13:26" ht="15">
      <c r="M614" s="113"/>
      <c r="Z614" s="331"/>
    </row>
    <row r="615" spans="13:26" ht="15">
      <c r="M615" s="113"/>
      <c r="Z615" s="331"/>
    </row>
    <row r="616" spans="13:26" ht="15">
      <c r="M616" s="113"/>
      <c r="Z616" s="331"/>
    </row>
    <row r="617" spans="13:26" ht="15">
      <c r="M617" s="113"/>
      <c r="Z617" s="331"/>
    </row>
    <row r="618" spans="13:26" ht="15">
      <c r="M618" s="113"/>
      <c r="Z618" s="331"/>
    </row>
    <row r="619" spans="13:26" ht="15">
      <c r="M619" s="113"/>
      <c r="Z619" s="331"/>
    </row>
    <row r="620" spans="13:26" ht="15">
      <c r="M620" s="113"/>
      <c r="Z620" s="331"/>
    </row>
    <row r="621" spans="13:26" ht="15">
      <c r="M621" s="113"/>
      <c r="Z621" s="331"/>
    </row>
    <row r="622" spans="13:26" ht="15">
      <c r="M622" s="113"/>
      <c r="Z622" s="331"/>
    </row>
    <row r="623" spans="13:26" ht="15">
      <c r="M623" s="113"/>
      <c r="Z623" s="331"/>
    </row>
    <row r="624" spans="13:26" ht="15">
      <c r="M624" s="113"/>
      <c r="Z624" s="331"/>
    </row>
    <row r="625" spans="13:26" ht="15">
      <c r="M625" s="113"/>
      <c r="Z625" s="331"/>
    </row>
    <row r="626" spans="13:26" ht="15">
      <c r="M626" s="113"/>
      <c r="Z626" s="331"/>
    </row>
    <row r="627" spans="13:26" ht="15">
      <c r="M627" s="113"/>
      <c r="Z627" s="331"/>
    </row>
    <row r="628" spans="13:26" ht="15">
      <c r="M628" s="113"/>
      <c r="Z628" s="331"/>
    </row>
    <row r="629" spans="13:26" ht="15">
      <c r="M629" s="113"/>
      <c r="Z629" s="331"/>
    </row>
    <row r="630" spans="13:26" ht="15">
      <c r="M630" s="113"/>
      <c r="Z630" s="331"/>
    </row>
    <row r="631" spans="13:26" ht="15">
      <c r="M631" s="113"/>
      <c r="Z631" s="331"/>
    </row>
    <row r="632" spans="13:26" ht="15">
      <c r="M632" s="113"/>
      <c r="Z632" s="331"/>
    </row>
    <row r="633" spans="13:26" ht="15">
      <c r="M633" s="113"/>
      <c r="Z633" s="331"/>
    </row>
    <row r="634" spans="13:26" ht="15">
      <c r="M634" s="113"/>
      <c r="Z634" s="331"/>
    </row>
    <row r="635" spans="13:26" ht="15">
      <c r="M635" s="113"/>
      <c r="Z635" s="331"/>
    </row>
    <row r="636" spans="13:26" ht="15">
      <c r="M636" s="113"/>
      <c r="Z636" s="331"/>
    </row>
    <row r="637" spans="13:26" ht="15">
      <c r="M637" s="113"/>
      <c r="Z637" s="331"/>
    </row>
    <row r="638" spans="13:26" ht="15">
      <c r="M638" s="113"/>
      <c r="Z638" s="331"/>
    </row>
    <row r="639" spans="13:26" ht="15">
      <c r="M639" s="113"/>
      <c r="Z639" s="331"/>
    </row>
    <row r="640" spans="13:26" ht="15">
      <c r="M640" s="113"/>
      <c r="Z640" s="331"/>
    </row>
    <row r="641" spans="13:26" ht="15">
      <c r="M641" s="113"/>
      <c r="Z641" s="331"/>
    </row>
    <row r="642" spans="13:26" ht="15">
      <c r="M642" s="113"/>
      <c r="Z642" s="331"/>
    </row>
    <row r="643" spans="13:26" ht="15">
      <c r="M643" s="113"/>
      <c r="Z643" s="331"/>
    </row>
    <row r="644" spans="13:26" ht="15">
      <c r="M644" s="113"/>
      <c r="Z644" s="331"/>
    </row>
    <row r="645" spans="13:26" ht="15">
      <c r="M645" s="113"/>
      <c r="Z645" s="331"/>
    </row>
    <row r="646" spans="13:26" ht="15">
      <c r="M646" s="113"/>
      <c r="Z646" s="331"/>
    </row>
    <row r="647" spans="13:26" ht="15">
      <c r="M647" s="113"/>
      <c r="Z647" s="331"/>
    </row>
    <row r="648" spans="13:26" ht="15">
      <c r="M648" s="113"/>
      <c r="Z648" s="331"/>
    </row>
    <row r="649" spans="13:26" ht="15">
      <c r="M649" s="113"/>
      <c r="Z649" s="331"/>
    </row>
    <row r="650" spans="13:26" ht="15">
      <c r="M650" s="113"/>
      <c r="Z650" s="331"/>
    </row>
    <row r="651" spans="13:26" ht="15">
      <c r="M651" s="113"/>
      <c r="Z651" s="331"/>
    </row>
    <row r="652" spans="13:26" ht="15">
      <c r="M652" s="113"/>
      <c r="Z652" s="331"/>
    </row>
    <row r="653" spans="13:26" ht="15">
      <c r="M653" s="113"/>
      <c r="Z653" s="331"/>
    </row>
    <row r="654" spans="13:26" ht="15">
      <c r="M654" s="113"/>
      <c r="Z654" s="331"/>
    </row>
    <row r="655" spans="13:26" ht="15">
      <c r="M655" s="113"/>
      <c r="Z655" s="331"/>
    </row>
    <row r="656" spans="13:26" ht="15">
      <c r="M656" s="113"/>
      <c r="Z656" s="331"/>
    </row>
    <row r="657" spans="13:26" ht="15">
      <c r="M657" s="113"/>
      <c r="Z657" s="331"/>
    </row>
    <row r="658" spans="13:26" ht="15">
      <c r="M658" s="113"/>
      <c r="Z658" s="331"/>
    </row>
    <row r="659" spans="13:26" ht="15">
      <c r="M659" s="113"/>
      <c r="Z659" s="331"/>
    </row>
    <row r="660" spans="13:26" ht="15">
      <c r="M660" s="113"/>
      <c r="Z660" s="331"/>
    </row>
    <row r="661" spans="13:26" ht="15">
      <c r="M661" s="113"/>
      <c r="Z661" s="331"/>
    </row>
    <row r="662" spans="13:26" ht="15">
      <c r="M662" s="113"/>
      <c r="Z662" s="331"/>
    </row>
    <row r="663" spans="13:26" ht="15">
      <c r="M663" s="113"/>
      <c r="Z663" s="331"/>
    </row>
    <row r="664" spans="13:26" ht="15">
      <c r="M664" s="113"/>
      <c r="Z664" s="331"/>
    </row>
    <row r="665" spans="13:26" ht="15">
      <c r="M665" s="113"/>
      <c r="Z665" s="331"/>
    </row>
    <row r="666" spans="13:26" ht="15">
      <c r="M666" s="113"/>
      <c r="Z666" s="331"/>
    </row>
    <row r="667" spans="13:26" ht="15">
      <c r="M667" s="113"/>
      <c r="Z667" s="331"/>
    </row>
    <row r="668" spans="13:26" ht="15">
      <c r="M668" s="113"/>
      <c r="Z668" s="331"/>
    </row>
    <row r="669" spans="13:26" ht="15">
      <c r="M669" s="113"/>
      <c r="Z669" s="331"/>
    </row>
    <row r="670" spans="13:26" ht="15">
      <c r="M670" s="113"/>
      <c r="Z670" s="331"/>
    </row>
    <row r="671" spans="13:26" ht="15">
      <c r="M671" s="113"/>
      <c r="Z671" s="331"/>
    </row>
    <row r="672" spans="13:26" ht="15">
      <c r="M672" s="113"/>
      <c r="Z672" s="331"/>
    </row>
    <row r="673" spans="13:26" ht="15">
      <c r="M673" s="113"/>
      <c r="Z673" s="331"/>
    </row>
    <row r="674" spans="13:26" ht="15">
      <c r="M674" s="113"/>
      <c r="Z674" s="331"/>
    </row>
    <row r="675" spans="13:26" ht="15">
      <c r="M675" s="113"/>
      <c r="Z675" s="331"/>
    </row>
    <row r="676" spans="13:26" ht="15">
      <c r="M676" s="113"/>
      <c r="Z676" s="331"/>
    </row>
    <row r="677" spans="13:26" ht="15">
      <c r="M677" s="113"/>
      <c r="Z677" s="331"/>
    </row>
    <row r="678" spans="13:26" ht="15">
      <c r="M678" s="113"/>
      <c r="Z678" s="331"/>
    </row>
    <row r="679" spans="13:26" ht="15">
      <c r="M679" s="113"/>
      <c r="Z679" s="331"/>
    </row>
    <row r="680" spans="13:26" ht="15">
      <c r="M680" s="113"/>
      <c r="Z680" s="331"/>
    </row>
    <row r="681" spans="13:26" ht="15">
      <c r="M681" s="113"/>
      <c r="Z681" s="331"/>
    </row>
    <row r="682" spans="13:26" ht="15">
      <c r="M682" s="113"/>
      <c r="Z682" s="331"/>
    </row>
    <row r="683" spans="13:26" ht="15">
      <c r="M683" s="113"/>
      <c r="Z683" s="331"/>
    </row>
    <row r="684" spans="13:26" ht="15">
      <c r="M684" s="113"/>
      <c r="Z684" s="331"/>
    </row>
    <row r="685" spans="13:26" ht="15">
      <c r="M685" s="113"/>
      <c r="Z685" s="331"/>
    </row>
    <row r="686" spans="13:26" ht="15">
      <c r="M686" s="113"/>
      <c r="Z686" s="331"/>
    </row>
    <row r="687" spans="13:26" ht="15">
      <c r="M687" s="113"/>
      <c r="Z687" s="331"/>
    </row>
    <row r="688" spans="13:26" ht="15">
      <c r="M688" s="113"/>
      <c r="Z688" s="331"/>
    </row>
    <row r="689" spans="13:26" ht="15">
      <c r="M689" s="113"/>
      <c r="Z689" s="331"/>
    </row>
    <row r="690" spans="13:26" ht="15">
      <c r="M690" s="113"/>
      <c r="Z690" s="331"/>
    </row>
    <row r="691" spans="13:26" ht="15">
      <c r="M691" s="113"/>
      <c r="Z691" s="331"/>
    </row>
    <row r="692" spans="13:26" ht="15">
      <c r="M692" s="113"/>
      <c r="Z692" s="331"/>
    </row>
    <row r="693" spans="13:26" ht="15">
      <c r="M693" s="113"/>
      <c r="Z693" s="331"/>
    </row>
    <row r="694" spans="13:26" ht="15">
      <c r="M694" s="113"/>
      <c r="Z694" s="331"/>
    </row>
    <row r="695" spans="13:26" ht="15">
      <c r="M695" s="113"/>
      <c r="Z695" s="331"/>
    </row>
    <row r="696" spans="13:26" ht="15">
      <c r="M696" s="113"/>
      <c r="Z696" s="331"/>
    </row>
    <row r="697" spans="13:26" ht="15">
      <c r="M697" s="113"/>
      <c r="Z697" s="331"/>
    </row>
    <row r="698" spans="13:26" ht="15">
      <c r="M698" s="113"/>
      <c r="Z698" s="331"/>
    </row>
    <row r="699" spans="13:26" ht="15">
      <c r="M699" s="113"/>
      <c r="Z699" s="331"/>
    </row>
    <row r="700" spans="13:26" ht="15">
      <c r="M700" s="113"/>
      <c r="Z700" s="331"/>
    </row>
    <row r="701" spans="13:26" ht="15">
      <c r="M701" s="113"/>
      <c r="Z701" s="331"/>
    </row>
    <row r="702" spans="13:26" ht="15">
      <c r="M702" s="113"/>
      <c r="Z702" s="331"/>
    </row>
    <row r="703" spans="13:26" ht="15">
      <c r="M703" s="113"/>
      <c r="Z703" s="331"/>
    </row>
    <row r="704" spans="13:26" ht="15">
      <c r="M704" s="113"/>
      <c r="Z704" s="331"/>
    </row>
    <row r="705" spans="13:26" ht="15">
      <c r="M705" s="113"/>
      <c r="Z705" s="331"/>
    </row>
    <row r="706" spans="13:26" ht="15">
      <c r="M706" s="113"/>
      <c r="Z706" s="331"/>
    </row>
    <row r="707" spans="13:26" ht="15">
      <c r="M707" s="113"/>
      <c r="Z707" s="331"/>
    </row>
    <row r="708" spans="13:26" ht="15">
      <c r="M708" s="113"/>
      <c r="Z708" s="331"/>
    </row>
    <row r="709" spans="13:26" ht="15">
      <c r="M709" s="113"/>
      <c r="Z709" s="331"/>
    </row>
    <row r="710" spans="13:26" ht="15">
      <c r="M710" s="113"/>
      <c r="Z710" s="331"/>
    </row>
    <row r="711" spans="13:26" ht="15">
      <c r="M711" s="113"/>
      <c r="Z711" s="331"/>
    </row>
    <row r="712" spans="13:26" ht="15">
      <c r="M712" s="113"/>
      <c r="Z712" s="331"/>
    </row>
    <row r="713" spans="13:26" ht="15">
      <c r="M713" s="113"/>
      <c r="Z713" s="331"/>
    </row>
    <row r="714" spans="13:26" ht="15">
      <c r="M714" s="113"/>
      <c r="Z714" s="331"/>
    </row>
    <row r="715" spans="13:26" ht="15">
      <c r="M715" s="113"/>
      <c r="Z715" s="331"/>
    </row>
    <row r="716" spans="13:26" ht="15">
      <c r="M716" s="113"/>
      <c r="Z716" s="331"/>
    </row>
    <row r="717" spans="13:26" ht="15">
      <c r="M717" s="113"/>
      <c r="Z717" s="331"/>
    </row>
    <row r="718" spans="13:26" ht="15">
      <c r="M718" s="113"/>
      <c r="Z718" s="331"/>
    </row>
    <row r="719" spans="13:26" ht="15">
      <c r="M719" s="113"/>
      <c r="Z719" s="331"/>
    </row>
    <row r="720" spans="13:26" ht="15">
      <c r="M720" s="113"/>
      <c r="Z720" s="331"/>
    </row>
    <row r="721" spans="13:26" ht="15">
      <c r="M721" s="113"/>
      <c r="Z721" s="331"/>
    </row>
    <row r="722" spans="13:26" ht="15">
      <c r="M722" s="113"/>
      <c r="Z722" s="331"/>
    </row>
    <row r="723" spans="13:26" ht="15">
      <c r="M723" s="113"/>
      <c r="Z723" s="331"/>
    </row>
    <row r="724" spans="13:26" ht="15">
      <c r="M724" s="113"/>
      <c r="Z724" s="331"/>
    </row>
    <row r="725" spans="13:26" ht="15">
      <c r="M725" s="113"/>
      <c r="Z725" s="331"/>
    </row>
    <row r="726" spans="13:26" ht="15">
      <c r="M726" s="113"/>
      <c r="Z726" s="331"/>
    </row>
    <row r="727" spans="13:26" ht="15">
      <c r="M727" s="113"/>
      <c r="Z727" s="331"/>
    </row>
    <row r="728" spans="13:26" ht="15">
      <c r="M728" s="113"/>
      <c r="Z728" s="331"/>
    </row>
    <row r="729" spans="13:26" ht="15">
      <c r="M729" s="113"/>
      <c r="Z729" s="331"/>
    </row>
    <row r="730" spans="13:26" ht="15">
      <c r="M730" s="113"/>
      <c r="Z730" s="331"/>
    </row>
    <row r="731" spans="13:26" ht="15">
      <c r="M731" s="113"/>
      <c r="Z731" s="331"/>
    </row>
    <row r="732" spans="13:26" ht="15">
      <c r="M732" s="113"/>
      <c r="Z732" s="331"/>
    </row>
    <row r="733" spans="13:26" ht="15">
      <c r="M733" s="113"/>
      <c r="Z733" s="331"/>
    </row>
    <row r="734" spans="13:26" ht="15">
      <c r="M734" s="113"/>
      <c r="Z734" s="331"/>
    </row>
    <row r="735" spans="13:26" ht="15">
      <c r="M735" s="113"/>
      <c r="Z735" s="331"/>
    </row>
    <row r="736" spans="13:26" ht="15">
      <c r="M736" s="113"/>
      <c r="Z736" s="331"/>
    </row>
    <row r="737" spans="13:26" ht="15">
      <c r="M737" s="113"/>
      <c r="Z737" s="331"/>
    </row>
    <row r="738" spans="13:26" ht="15">
      <c r="M738" s="113"/>
      <c r="Z738" s="331"/>
    </row>
    <row r="739" spans="13:26" ht="15">
      <c r="M739" s="113"/>
      <c r="Z739" s="331"/>
    </row>
    <row r="740" spans="13:26" ht="15">
      <c r="M740" s="113"/>
      <c r="Z740" s="331"/>
    </row>
    <row r="741" spans="13:26" ht="15">
      <c r="M741" s="113"/>
      <c r="Z741" s="331"/>
    </row>
    <row r="742" spans="13:26" ht="15">
      <c r="M742" s="113"/>
      <c r="Z742" s="331"/>
    </row>
    <row r="743" spans="13:26" ht="15">
      <c r="M743" s="113"/>
      <c r="Z743" s="331"/>
    </row>
    <row r="744" spans="13:26" ht="15">
      <c r="M744" s="113"/>
      <c r="Z744" s="331"/>
    </row>
    <row r="745" spans="13:26" ht="15">
      <c r="M745" s="113"/>
      <c r="Z745" s="331"/>
    </row>
    <row r="746" spans="13:26" ht="15">
      <c r="M746" s="113"/>
      <c r="Z746" s="331"/>
    </row>
    <row r="747" spans="13:26" ht="15">
      <c r="M747" s="113"/>
      <c r="Z747" s="331"/>
    </row>
    <row r="748" spans="13:26" ht="15">
      <c r="M748" s="113"/>
      <c r="Z748" s="331"/>
    </row>
    <row r="749" spans="13:26" ht="15">
      <c r="M749" s="113"/>
      <c r="Z749" s="331"/>
    </row>
    <row r="750" spans="13:26" ht="15">
      <c r="M750" s="113"/>
      <c r="Z750" s="331"/>
    </row>
    <row r="751" spans="13:26" ht="15">
      <c r="M751" s="113"/>
      <c r="Z751" s="331"/>
    </row>
    <row r="752" spans="13:26" ht="15">
      <c r="M752" s="113"/>
      <c r="Z752" s="331"/>
    </row>
    <row r="753" spans="13:26" ht="15">
      <c r="M753" s="113"/>
      <c r="Z753" s="331"/>
    </row>
    <row r="754" spans="13:26" ht="15">
      <c r="M754" s="113"/>
      <c r="Z754" s="331"/>
    </row>
    <row r="755" spans="13:26" ht="15">
      <c r="M755" s="113"/>
      <c r="Z755" s="331"/>
    </row>
    <row r="756" spans="13:26" ht="15">
      <c r="M756" s="113"/>
      <c r="Z756" s="331"/>
    </row>
    <row r="757" spans="13:26" ht="15">
      <c r="M757" s="113"/>
      <c r="Z757" s="331"/>
    </row>
    <row r="758" spans="13:26" ht="15">
      <c r="M758" s="113"/>
      <c r="Z758" s="331"/>
    </row>
    <row r="759" spans="13:26" ht="15">
      <c r="M759" s="113"/>
      <c r="Z759" s="331"/>
    </row>
    <row r="760" spans="13:26" ht="15">
      <c r="M760" s="113"/>
      <c r="Z760" s="331"/>
    </row>
    <row r="761" spans="13:26" ht="15">
      <c r="M761" s="113"/>
      <c r="Z761" s="331"/>
    </row>
    <row r="762" spans="13:26" ht="15">
      <c r="M762" s="113"/>
      <c r="Z762" s="331"/>
    </row>
    <row r="763" spans="13:26" ht="15">
      <c r="M763" s="113"/>
      <c r="Z763" s="331"/>
    </row>
    <row r="764" spans="13:26" ht="15">
      <c r="M764" s="113"/>
      <c r="Z764" s="331"/>
    </row>
    <row r="765" spans="13:26" ht="15">
      <c r="M765" s="113"/>
      <c r="Z765" s="331"/>
    </row>
    <row r="766" spans="13:26" ht="15">
      <c r="M766" s="113"/>
      <c r="Z766" s="331"/>
    </row>
    <row r="767" spans="13:26" ht="15">
      <c r="M767" s="113"/>
      <c r="Z767" s="331"/>
    </row>
    <row r="768" spans="13:26" ht="15">
      <c r="M768" s="113"/>
      <c r="Z768" s="330"/>
    </row>
    <row r="769" ht="15">
      <c r="M769" s="113"/>
    </row>
    <row r="770" ht="15">
      <c r="M770" s="113"/>
    </row>
    <row r="771" ht="15">
      <c r="M771" s="113"/>
    </row>
    <row r="772" ht="15">
      <c r="M772" s="113"/>
    </row>
    <row r="773" ht="15">
      <c r="M773" s="113"/>
    </row>
    <row r="774" ht="15">
      <c r="M774" s="113"/>
    </row>
    <row r="775" ht="15">
      <c r="M775" s="113"/>
    </row>
    <row r="776" ht="15">
      <c r="M776" s="113"/>
    </row>
    <row r="777" ht="15">
      <c r="M777" s="113"/>
    </row>
    <row r="778" ht="15">
      <c r="M778" s="113"/>
    </row>
    <row r="779" ht="15">
      <c r="M779" s="113"/>
    </row>
    <row r="780" ht="15">
      <c r="M780" s="113"/>
    </row>
    <row r="781" ht="15">
      <c r="M781" s="113"/>
    </row>
    <row r="782" ht="15">
      <c r="M782" s="113"/>
    </row>
    <row r="783" ht="15">
      <c r="M783" s="113"/>
    </row>
    <row r="784" ht="15">
      <c r="M784" s="113"/>
    </row>
    <row r="785" ht="15">
      <c r="M785" s="113"/>
    </row>
    <row r="786" ht="15">
      <c r="M786" s="113"/>
    </row>
    <row r="787" ht="15">
      <c r="M787" s="113"/>
    </row>
    <row r="788" ht="15">
      <c r="M788" s="113"/>
    </row>
    <row r="789" ht="15">
      <c r="M789" s="113"/>
    </row>
    <row r="790" ht="15">
      <c r="M790" s="113"/>
    </row>
    <row r="791" ht="15">
      <c r="M791" s="113"/>
    </row>
    <row r="792" ht="15">
      <c r="M792" s="113"/>
    </row>
    <row r="793" ht="15">
      <c r="M793" s="113"/>
    </row>
    <row r="794" ht="15">
      <c r="M794" s="113"/>
    </row>
    <row r="795" ht="15">
      <c r="M795" s="113"/>
    </row>
    <row r="796" ht="15">
      <c r="M796" s="113"/>
    </row>
    <row r="797" ht="15">
      <c r="M797" s="113"/>
    </row>
    <row r="798" ht="15">
      <c r="M798" s="113"/>
    </row>
    <row r="799" ht="15">
      <c r="M799" s="113"/>
    </row>
    <row r="800" ht="15">
      <c r="M800" s="113"/>
    </row>
    <row r="801" ht="15">
      <c r="M801" s="113"/>
    </row>
    <row r="802" ht="15">
      <c r="M802" s="113"/>
    </row>
    <row r="803" ht="15">
      <c r="M803" s="113"/>
    </row>
    <row r="804" ht="15">
      <c r="M804" s="113"/>
    </row>
    <row r="805" ht="15">
      <c r="M805" s="113"/>
    </row>
    <row r="806" ht="15">
      <c r="M806" s="113"/>
    </row>
    <row r="807" ht="15">
      <c r="M807" s="113"/>
    </row>
    <row r="808" ht="15">
      <c r="M808" s="113"/>
    </row>
    <row r="809" ht="15">
      <c r="M809" s="113"/>
    </row>
    <row r="810" ht="15">
      <c r="M810" s="113"/>
    </row>
    <row r="811" ht="15">
      <c r="M811" s="113"/>
    </row>
    <row r="812" ht="15">
      <c r="M812" s="113"/>
    </row>
    <row r="813" ht="15">
      <c r="M813" s="113"/>
    </row>
    <row r="814" ht="15">
      <c r="M814" s="113"/>
    </row>
    <row r="815" ht="15">
      <c r="M815" s="113"/>
    </row>
    <row r="816" ht="15">
      <c r="M816" s="113"/>
    </row>
    <row r="817" ht="15">
      <c r="M817" s="113"/>
    </row>
    <row r="818" ht="15">
      <c r="M818" s="113"/>
    </row>
    <row r="819" ht="15">
      <c r="M819" s="113"/>
    </row>
    <row r="820" ht="15">
      <c r="M820" s="113"/>
    </row>
    <row r="821" ht="15">
      <c r="M821" s="113"/>
    </row>
    <row r="822" ht="15">
      <c r="M822" s="113"/>
    </row>
    <row r="823" ht="15">
      <c r="M823" s="113"/>
    </row>
    <row r="824" ht="15">
      <c r="M824" s="113"/>
    </row>
    <row r="825" ht="15">
      <c r="M825" s="113"/>
    </row>
    <row r="826" ht="15">
      <c r="M826" s="113"/>
    </row>
    <row r="827" ht="15">
      <c r="M827" s="113"/>
    </row>
    <row r="828" ht="15">
      <c r="M828" s="113"/>
    </row>
    <row r="829" ht="15">
      <c r="M829" s="113"/>
    </row>
    <row r="830" ht="15">
      <c r="M830" s="113"/>
    </row>
    <row r="831" ht="15">
      <c r="M831" s="113"/>
    </row>
    <row r="832" ht="15">
      <c r="M832" s="113"/>
    </row>
    <row r="833" ht="15">
      <c r="M833" s="113"/>
    </row>
    <row r="834" ht="15">
      <c r="M834" s="113"/>
    </row>
    <row r="835" ht="15">
      <c r="M835" s="113"/>
    </row>
    <row r="836" ht="15">
      <c r="M836" s="113"/>
    </row>
    <row r="837" ht="15">
      <c r="M837" s="113"/>
    </row>
    <row r="838" ht="15">
      <c r="M838" s="113"/>
    </row>
    <row r="839" ht="15">
      <c r="M839" s="113"/>
    </row>
    <row r="840" ht="15">
      <c r="M840" s="113"/>
    </row>
    <row r="841" ht="15">
      <c r="M841" s="113"/>
    </row>
    <row r="842" ht="15">
      <c r="M842" s="113"/>
    </row>
    <row r="843" ht="15">
      <c r="M843" s="113"/>
    </row>
    <row r="844" ht="15">
      <c r="M844" s="113"/>
    </row>
    <row r="845" ht="15">
      <c r="M845" s="113"/>
    </row>
    <row r="846" ht="15">
      <c r="M846" s="113"/>
    </row>
    <row r="847" ht="15">
      <c r="M847" s="113"/>
    </row>
    <row r="848" ht="15">
      <c r="M848" s="113"/>
    </row>
    <row r="849" ht="15">
      <c r="M849" s="113"/>
    </row>
    <row r="850" ht="15">
      <c r="M850" s="113"/>
    </row>
    <row r="851" ht="15">
      <c r="M851" s="113"/>
    </row>
    <row r="852" ht="15">
      <c r="M852" s="113"/>
    </row>
    <row r="853" ht="15">
      <c r="M853" s="113"/>
    </row>
    <row r="854" ht="15">
      <c r="M854" s="113"/>
    </row>
    <row r="855" ht="15">
      <c r="M855" s="113"/>
    </row>
    <row r="856" ht="15">
      <c r="M856" s="113"/>
    </row>
    <row r="857" ht="15">
      <c r="M857" s="113"/>
    </row>
    <row r="858" ht="15">
      <c r="M858" s="113"/>
    </row>
    <row r="859" ht="15">
      <c r="M859" s="113"/>
    </row>
    <row r="860" ht="15">
      <c r="M860" s="113"/>
    </row>
    <row r="861" ht="15">
      <c r="M861" s="113"/>
    </row>
    <row r="862" ht="15">
      <c r="M862" s="113"/>
    </row>
    <row r="863" ht="15">
      <c r="M863" s="113"/>
    </row>
    <row r="864" ht="15">
      <c r="M864" s="113"/>
    </row>
    <row r="865" ht="15">
      <c r="M865" s="113"/>
    </row>
    <row r="866" ht="15">
      <c r="M866" s="113"/>
    </row>
    <row r="867" ht="15">
      <c r="M867" s="113"/>
    </row>
    <row r="868" ht="15">
      <c r="M868" s="113"/>
    </row>
    <row r="869" ht="15">
      <c r="M869" s="113"/>
    </row>
    <row r="870" ht="15">
      <c r="M870" s="113"/>
    </row>
    <row r="871" ht="15">
      <c r="M871" s="113"/>
    </row>
    <row r="872" ht="15">
      <c r="M872" s="113"/>
    </row>
    <row r="873" ht="15">
      <c r="M873" s="113"/>
    </row>
    <row r="874" ht="15">
      <c r="M874" s="113"/>
    </row>
    <row r="875" ht="15">
      <c r="M875" s="113"/>
    </row>
    <row r="876" ht="15">
      <c r="M876" s="113"/>
    </row>
    <row r="877" ht="15">
      <c r="M877" s="113"/>
    </row>
    <row r="878" ht="15">
      <c r="M878" s="113"/>
    </row>
    <row r="879" ht="15">
      <c r="M879" s="113"/>
    </row>
    <row r="880" ht="15">
      <c r="M880" s="113"/>
    </row>
    <row r="881" ht="15">
      <c r="M881" s="113"/>
    </row>
    <row r="882" ht="15">
      <c r="M882" s="113"/>
    </row>
    <row r="883" ht="15">
      <c r="M883" s="113"/>
    </row>
    <row r="884" ht="15">
      <c r="M884" s="113"/>
    </row>
    <row r="885" ht="15">
      <c r="M885" s="113"/>
    </row>
    <row r="886" ht="15">
      <c r="M886" s="113"/>
    </row>
    <row r="887" ht="15">
      <c r="M887" s="113"/>
    </row>
    <row r="888" ht="15">
      <c r="M888" s="113"/>
    </row>
    <row r="889" ht="15">
      <c r="M889" s="113"/>
    </row>
    <row r="890" ht="15">
      <c r="M890" s="113"/>
    </row>
    <row r="891" ht="15">
      <c r="M891" s="113"/>
    </row>
    <row r="892" ht="15">
      <c r="M892" s="113"/>
    </row>
    <row r="893" ht="15">
      <c r="M893" s="113"/>
    </row>
    <row r="894" ht="15">
      <c r="M894" s="113"/>
    </row>
    <row r="895" ht="15">
      <c r="M895" s="113"/>
    </row>
    <row r="896" ht="15">
      <c r="M896" s="113"/>
    </row>
    <row r="897" ht="15">
      <c r="M897" s="113"/>
    </row>
    <row r="898" ht="15">
      <c r="M898" s="113"/>
    </row>
    <row r="899" ht="15">
      <c r="M899" s="113"/>
    </row>
    <row r="900" ht="15">
      <c r="M900" s="113"/>
    </row>
    <row r="901" ht="15">
      <c r="M901" s="113"/>
    </row>
    <row r="902" ht="15">
      <c r="M902" s="113"/>
    </row>
    <row r="903" ht="15">
      <c r="M903" s="113"/>
    </row>
    <row r="904" ht="15">
      <c r="M904" s="113"/>
    </row>
    <row r="905" ht="15">
      <c r="M905" s="113"/>
    </row>
    <row r="906" ht="15">
      <c r="M906" s="113"/>
    </row>
    <row r="907" ht="15">
      <c r="M907" s="113"/>
    </row>
    <row r="908" ht="15">
      <c r="M908" s="113"/>
    </row>
    <row r="909" ht="15">
      <c r="M909" s="113"/>
    </row>
    <row r="910" ht="15">
      <c r="M910" s="113"/>
    </row>
    <row r="911" ht="15">
      <c r="M911" s="113"/>
    </row>
    <row r="912" ht="15">
      <c r="M912" s="113"/>
    </row>
    <row r="913" ht="15">
      <c r="M913" s="113"/>
    </row>
    <row r="914" ht="15">
      <c r="M914" s="113"/>
    </row>
    <row r="915" ht="15">
      <c r="M915" s="113"/>
    </row>
    <row r="916" ht="15">
      <c r="M916" s="113"/>
    </row>
    <row r="917" ht="15">
      <c r="M917" s="113"/>
    </row>
    <row r="918" ht="15">
      <c r="M918" s="113"/>
    </row>
    <row r="919" ht="15">
      <c r="M919" s="113"/>
    </row>
    <row r="920" ht="15">
      <c r="M920" s="113"/>
    </row>
    <row r="921" ht="15">
      <c r="M921" s="113"/>
    </row>
    <row r="922" ht="15">
      <c r="M922" s="113"/>
    </row>
    <row r="923" ht="15">
      <c r="M923" s="113"/>
    </row>
    <row r="924" ht="15">
      <c r="M924" s="113"/>
    </row>
    <row r="925" ht="15">
      <c r="M925" s="113"/>
    </row>
    <row r="926" ht="15">
      <c r="M926" s="113"/>
    </row>
    <row r="927" ht="15">
      <c r="M927" s="113"/>
    </row>
    <row r="928" ht="15">
      <c r="M928" s="113"/>
    </row>
    <row r="929" ht="15">
      <c r="M929" s="113"/>
    </row>
    <row r="930" ht="15">
      <c r="M930" s="113"/>
    </row>
    <row r="931" ht="15">
      <c r="M931" s="113"/>
    </row>
    <row r="932" ht="15">
      <c r="M932" s="113"/>
    </row>
    <row r="933" ht="15">
      <c r="M933" s="113"/>
    </row>
    <row r="934" ht="15">
      <c r="M934" s="113"/>
    </row>
    <row r="935" ht="15">
      <c r="M935" s="113"/>
    </row>
    <row r="936" ht="15">
      <c r="M936" s="113"/>
    </row>
    <row r="937" ht="15">
      <c r="M937" s="113"/>
    </row>
    <row r="938" ht="15">
      <c r="M938" s="113"/>
    </row>
    <row r="939" ht="15">
      <c r="M939" s="113"/>
    </row>
    <row r="940" ht="15">
      <c r="M940" s="113"/>
    </row>
    <row r="941" ht="15">
      <c r="M941" s="113"/>
    </row>
    <row r="942" ht="15">
      <c r="M942" s="113"/>
    </row>
    <row r="943" ht="15">
      <c r="M943" s="113"/>
    </row>
    <row r="944" ht="15">
      <c r="M944" s="113"/>
    </row>
    <row r="945" ht="15">
      <c r="M945" s="113"/>
    </row>
    <row r="946" ht="15">
      <c r="M946" s="113"/>
    </row>
    <row r="947" ht="15">
      <c r="M947" s="113"/>
    </row>
    <row r="948" ht="15">
      <c r="M948" s="113"/>
    </row>
    <row r="949" ht="15">
      <c r="M949" s="113"/>
    </row>
    <row r="950" ht="15">
      <c r="M950" s="113"/>
    </row>
    <row r="951" ht="15">
      <c r="M951" s="113"/>
    </row>
    <row r="952" ht="15">
      <c r="M952" s="113"/>
    </row>
    <row r="953" ht="15">
      <c r="M953" s="113"/>
    </row>
    <row r="954" ht="15">
      <c r="M954" s="113"/>
    </row>
    <row r="955" ht="15">
      <c r="M955" s="113"/>
    </row>
    <row r="956" ht="15">
      <c r="M956" s="113"/>
    </row>
    <row r="957" ht="15">
      <c r="M957" s="113"/>
    </row>
    <row r="958" ht="15">
      <c r="M958" s="113"/>
    </row>
    <row r="959" ht="15">
      <c r="M959" s="113"/>
    </row>
    <row r="960" ht="15">
      <c r="M960" s="113"/>
    </row>
    <row r="961" ht="15">
      <c r="M961" s="113"/>
    </row>
    <row r="962" ht="15">
      <c r="M962" s="113"/>
    </row>
    <row r="963" ht="15">
      <c r="M963" s="113"/>
    </row>
    <row r="964" ht="15">
      <c r="M964" s="113"/>
    </row>
    <row r="965" ht="15">
      <c r="M965" s="113"/>
    </row>
    <row r="966" ht="15">
      <c r="M966" s="113"/>
    </row>
    <row r="967" ht="15">
      <c r="M967" s="113"/>
    </row>
    <row r="968" ht="15">
      <c r="M968" s="113"/>
    </row>
    <row r="969" ht="15">
      <c r="M969" s="113"/>
    </row>
    <row r="970" ht="15">
      <c r="M970" s="113"/>
    </row>
    <row r="971" ht="15">
      <c r="M971" s="113"/>
    </row>
    <row r="972" ht="15">
      <c r="M972" s="113"/>
    </row>
    <row r="973" ht="15">
      <c r="M973" s="113"/>
    </row>
    <row r="974" ht="15">
      <c r="M974" s="113"/>
    </row>
    <row r="975" ht="15">
      <c r="M975" s="113"/>
    </row>
    <row r="976" ht="15">
      <c r="M976" s="113"/>
    </row>
    <row r="977" ht="15">
      <c r="M977" s="113"/>
    </row>
    <row r="978" ht="15">
      <c r="M978" s="113"/>
    </row>
    <row r="979" ht="15">
      <c r="M979" s="113"/>
    </row>
    <row r="980" ht="15">
      <c r="M980" s="113"/>
    </row>
    <row r="981" ht="15">
      <c r="M981" s="113"/>
    </row>
    <row r="982" ht="15">
      <c r="M982" s="113"/>
    </row>
    <row r="983" ht="15">
      <c r="M983" s="113"/>
    </row>
    <row r="984" ht="15">
      <c r="M984" s="113"/>
    </row>
    <row r="985" ht="15">
      <c r="M985" s="113"/>
    </row>
    <row r="986" ht="15">
      <c r="M986" s="113"/>
    </row>
    <row r="987" ht="15">
      <c r="M987" s="113"/>
    </row>
    <row r="988" ht="15">
      <c r="M988" s="113"/>
    </row>
    <row r="989" ht="15">
      <c r="M989" s="113"/>
    </row>
    <row r="990" ht="15">
      <c r="M990" s="113"/>
    </row>
    <row r="991" ht="15">
      <c r="M991" s="113"/>
    </row>
    <row r="992" ht="15">
      <c r="M992" s="113"/>
    </row>
    <row r="993" ht="15">
      <c r="M993" s="113"/>
    </row>
    <row r="994" ht="15">
      <c r="M994" s="113"/>
    </row>
    <row r="995" ht="15">
      <c r="M995" s="113"/>
    </row>
    <row r="996" ht="15">
      <c r="M996" s="113"/>
    </row>
    <row r="997" ht="15">
      <c r="M997" s="113"/>
    </row>
    <row r="998" ht="15">
      <c r="M998" s="113"/>
    </row>
    <row r="999" ht="15">
      <c r="M999" s="113"/>
    </row>
    <row r="1000" ht="15">
      <c r="M1000" s="113"/>
    </row>
    <row r="1001" ht="15">
      <c r="M1001" s="113"/>
    </row>
    <row r="1002" ht="15">
      <c r="M1002" s="113"/>
    </row>
    <row r="1003" ht="15">
      <c r="M1003" s="113"/>
    </row>
    <row r="1004" ht="15">
      <c r="M1004" s="113"/>
    </row>
    <row r="1005" ht="15">
      <c r="M1005" s="113"/>
    </row>
    <row r="1006" ht="15">
      <c r="M1006" s="113"/>
    </row>
    <row r="1007" ht="15">
      <c r="M1007" s="113"/>
    </row>
    <row r="1008" ht="15">
      <c r="M1008" s="113"/>
    </row>
    <row r="1009" ht="15">
      <c r="M1009" s="113"/>
    </row>
    <row r="1010" ht="15">
      <c r="M1010" s="113"/>
    </row>
    <row r="1011" ht="15">
      <c r="M1011" s="113"/>
    </row>
    <row r="1012" ht="15">
      <c r="M1012" s="113"/>
    </row>
    <row r="1013" ht="15">
      <c r="M1013" s="113"/>
    </row>
    <row r="1014" ht="15">
      <c r="M1014" s="113"/>
    </row>
    <row r="1015" ht="15">
      <c r="M1015" s="113"/>
    </row>
    <row r="1016" ht="15">
      <c r="M1016" s="113"/>
    </row>
    <row r="1017" ht="15">
      <c r="M1017" s="113"/>
    </row>
    <row r="1018" ht="15">
      <c r="M1018" s="113"/>
    </row>
    <row r="1019" ht="15">
      <c r="M1019" s="113"/>
    </row>
    <row r="1020" ht="15">
      <c r="M1020" s="113"/>
    </row>
    <row r="1021" ht="15">
      <c r="M1021" s="113"/>
    </row>
    <row r="1022" ht="15">
      <c r="M1022" s="113"/>
    </row>
    <row r="1023" ht="15">
      <c r="M1023" s="113"/>
    </row>
    <row r="1024" ht="15">
      <c r="M1024" s="113"/>
    </row>
    <row r="1025" ht="15">
      <c r="M1025" s="113"/>
    </row>
    <row r="1026" ht="15">
      <c r="M1026" s="113"/>
    </row>
    <row r="1027" ht="15">
      <c r="M1027" s="113"/>
    </row>
    <row r="1028" ht="15">
      <c r="M1028" s="113"/>
    </row>
    <row r="1029" ht="15">
      <c r="M1029" s="113"/>
    </row>
    <row r="1030" ht="15">
      <c r="M1030" s="113"/>
    </row>
    <row r="1031" ht="15">
      <c r="M1031" s="113"/>
    </row>
    <row r="1032" ht="15">
      <c r="M1032" s="113"/>
    </row>
    <row r="1033" ht="15">
      <c r="M1033" s="113"/>
    </row>
    <row r="1034" ht="15">
      <c r="M1034" s="113"/>
    </row>
    <row r="1035" ht="15">
      <c r="M1035" s="113"/>
    </row>
    <row r="1036" ht="15">
      <c r="M1036" s="113"/>
    </row>
    <row r="1037" ht="15">
      <c r="M1037" s="113"/>
    </row>
    <row r="1038" ht="15">
      <c r="M1038" s="113"/>
    </row>
    <row r="1039" ht="15">
      <c r="M1039" s="113"/>
    </row>
    <row r="1040" ht="15">
      <c r="M1040" s="113"/>
    </row>
    <row r="1041" ht="15">
      <c r="M1041" s="113"/>
    </row>
    <row r="1042" ht="15">
      <c r="M1042" s="113"/>
    </row>
    <row r="1043" ht="15">
      <c r="M1043" s="113"/>
    </row>
    <row r="1044" ht="15">
      <c r="M1044" s="113"/>
    </row>
    <row r="1045" ht="15">
      <c r="M1045" s="113"/>
    </row>
    <row r="1046" ht="15">
      <c r="M1046" s="113"/>
    </row>
    <row r="1047" ht="15">
      <c r="M1047" s="113"/>
    </row>
    <row r="1048" ht="15">
      <c r="M1048" s="113"/>
    </row>
    <row r="1049" ht="15">
      <c r="M1049" s="113"/>
    </row>
    <row r="1050" ht="15">
      <c r="M1050" s="113"/>
    </row>
    <row r="1051" ht="15">
      <c r="M1051" s="113"/>
    </row>
    <row r="1052" ht="15">
      <c r="M1052" s="113"/>
    </row>
    <row r="1053" ht="15">
      <c r="M1053" s="113"/>
    </row>
    <row r="1054" ht="15">
      <c r="M1054" s="113"/>
    </row>
    <row r="1055" ht="15">
      <c r="M1055" s="113"/>
    </row>
    <row r="1056" ht="15">
      <c r="M1056" s="113"/>
    </row>
    <row r="1057" ht="15">
      <c r="M1057" s="113"/>
    </row>
    <row r="1058" ht="15">
      <c r="M1058" s="113"/>
    </row>
    <row r="1059" ht="15">
      <c r="M1059" s="113"/>
    </row>
    <row r="1060" ht="15">
      <c r="M1060" s="113"/>
    </row>
    <row r="1061" ht="15">
      <c r="M1061" s="113"/>
    </row>
    <row r="1062" ht="15">
      <c r="M1062" s="113"/>
    </row>
    <row r="1063" ht="15">
      <c r="M1063" s="113"/>
    </row>
    <row r="1064" ht="15">
      <c r="M1064" s="113"/>
    </row>
    <row r="1065" ht="15">
      <c r="M1065" s="113"/>
    </row>
    <row r="1066" ht="15">
      <c r="M1066" s="113"/>
    </row>
    <row r="1067" ht="15">
      <c r="M1067" s="113"/>
    </row>
    <row r="1068" ht="15">
      <c r="M1068" s="113"/>
    </row>
    <row r="1069" ht="15">
      <c r="M1069" s="113"/>
    </row>
    <row r="1070" ht="15">
      <c r="M1070" s="113"/>
    </row>
    <row r="1071" ht="15">
      <c r="M1071" s="113"/>
    </row>
    <row r="1072" ht="15">
      <c r="M1072" s="113"/>
    </row>
    <row r="1073" ht="15">
      <c r="M1073" s="113"/>
    </row>
    <row r="1074" ht="15">
      <c r="M1074" s="113"/>
    </row>
    <row r="1075" ht="15">
      <c r="M1075" s="113"/>
    </row>
    <row r="1076" ht="15">
      <c r="M1076" s="113"/>
    </row>
    <row r="1077" ht="15">
      <c r="M1077" s="113"/>
    </row>
    <row r="1078" ht="15">
      <c r="M1078" s="113"/>
    </row>
    <row r="1079" ht="15">
      <c r="M1079" s="113"/>
    </row>
    <row r="1080" ht="15">
      <c r="M1080" s="113"/>
    </row>
    <row r="1081" ht="15">
      <c r="M1081" s="113"/>
    </row>
    <row r="1082" ht="15">
      <c r="M1082" s="113"/>
    </row>
    <row r="1083" ht="15">
      <c r="M1083" s="113"/>
    </row>
    <row r="1084" ht="15">
      <c r="M1084" s="113"/>
    </row>
    <row r="1085" ht="15">
      <c r="M1085" s="113"/>
    </row>
    <row r="1086" ht="15">
      <c r="M1086" s="113"/>
    </row>
    <row r="1087" ht="15">
      <c r="M1087" s="113"/>
    </row>
    <row r="1088" ht="15">
      <c r="M1088" s="113"/>
    </row>
    <row r="1089" ht="15">
      <c r="M1089" s="113"/>
    </row>
    <row r="1090" ht="15">
      <c r="M1090" s="113"/>
    </row>
    <row r="1091" ht="15">
      <c r="M1091" s="113"/>
    </row>
    <row r="1092" ht="15">
      <c r="M1092" s="113"/>
    </row>
    <row r="1093" ht="15">
      <c r="M1093" s="113"/>
    </row>
  </sheetData>
  <sheetProtection/>
  <mergeCells count="12">
    <mergeCell ref="M564:P564"/>
    <mergeCell ref="N563:P563"/>
    <mergeCell ref="A553:U553"/>
    <mergeCell ref="A545:I545"/>
    <mergeCell ref="A548:I548"/>
    <mergeCell ref="A549:I549"/>
    <mergeCell ref="A550:I550"/>
    <mergeCell ref="A551:I551"/>
    <mergeCell ref="J2:L2"/>
    <mergeCell ref="A542:U542"/>
    <mergeCell ref="A546:I546"/>
    <mergeCell ref="A547:I5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2012-05-23T11:45:04Z</cp:lastPrinted>
  <dcterms:created xsi:type="dcterms:W3CDTF">2009-10-25T14:18:30Z</dcterms:created>
  <dcterms:modified xsi:type="dcterms:W3CDTF">2012-07-01T09:48:32Z</dcterms:modified>
  <cp:category/>
  <cp:version/>
  <cp:contentType/>
  <cp:contentStatus/>
</cp:coreProperties>
</file>