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opći dio" sheetId="1" r:id="rId1"/>
    <sheet name="list2" sheetId="2" r:id="rId2"/>
    <sheet name="List1" sheetId="3" r:id="rId3"/>
  </sheets>
  <definedNames>
    <definedName name="_xlnm.Print_Area" localSheetId="1">'list2'!$A$1:$U$621</definedName>
  </definedNames>
  <calcPr fullCalcOnLoad="1"/>
</workbook>
</file>

<file path=xl/sharedStrings.xml><?xml version="1.0" encoding="utf-8"?>
<sst xmlns="http://schemas.openxmlformats.org/spreadsheetml/2006/main" count="1381" uniqueCount="717">
  <si>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</si>
  <si>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</si>
  <si>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</si>
  <si>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</si>
  <si>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</si>
  <si>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</si>
  <si>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</si>
  <si>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</si>
  <si>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</si>
  <si>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</si>
  <si>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</si>
  <si>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</si>
  <si>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</si>
  <si>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</si>
  <si>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</si>
  <si>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</si>
  <si>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</si>
  <si>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</si>
  <si>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</si>
  <si>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</si>
  <si>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</si>
  <si>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</si>
  <si>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</si>
  <si>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</si>
  <si>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</si>
  <si>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</si>
  <si>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</si>
  <si>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</si>
  <si>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</si>
  <si>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</si>
  <si>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</si>
  <si>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</si>
  <si>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</si>
  <si>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</si>
  <si>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</si>
  <si>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</si>
  <si>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</si>
  <si>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</si>
  <si>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</si>
  <si>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</si>
  <si>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</si>
  <si>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</si>
  <si>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</si>
  <si>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</si>
  <si>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</si>
  <si>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</si>
  <si>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</si>
  <si>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</si>
  <si>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</si>
  <si>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</si>
  <si>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</si>
  <si>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</si>
  <si>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</si>
  <si>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</si>
  <si>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</si>
  <si>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</si>
  <si>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</si>
  <si>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</si>
  <si>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</si>
  <si>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</si>
  <si>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</si>
  <si>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</si>
  <si>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</si>
  <si>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</si>
  <si>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</si>
  <si>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</si>
  <si>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</si>
  <si>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</si>
  <si>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</si>
  <si>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</si>
  <si>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</si>
  <si>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</si>
  <si>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</si>
  <si>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</si>
  <si>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</si>
  <si>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</si>
  <si>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</si>
  <si>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</si>
  <si>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</si>
  <si>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</si>
  <si>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</si>
  <si>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</si>
  <si>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</si>
  <si>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</si>
  <si>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</si>
  <si>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</si>
  <si>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</si>
  <si>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</si>
  <si>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</si>
  <si>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</si>
  <si>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</si>
  <si>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</si>
  <si>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</si>
  <si>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</si>
  <si>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</si>
  <si>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</si>
  <si>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</si>
  <si>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</si>
  <si>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</si>
  <si>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</si>
  <si>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</si>
  <si>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</si>
  <si>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</si>
  <si>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</si>
  <si>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</si>
  <si>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</si>
  <si>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</si>
  <si>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</si>
  <si>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</si>
  <si>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</si>
  <si>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</si>
  <si>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</si>
  <si>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</si>
  <si>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</si>
  <si>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</si>
  <si>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</si>
  <si>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</si>
  <si>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</si>
  <si>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</si>
  <si>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</si>
  <si>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</si>
  <si>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</si>
  <si>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</si>
  <si>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</si>
  <si>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</si>
  <si>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</si>
  <si>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</si>
  <si>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</si>
  <si>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</si>
  <si>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</si>
  <si>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</si>
  <si>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</si>
  <si>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</si>
  <si>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</si>
  <si>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</si>
  <si>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</si>
  <si>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</si>
  <si>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</si>
  <si>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</si>
  <si>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</si>
  <si>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</si>
  <si>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</si>
  <si>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</si>
  <si>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</si>
  <si>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</si>
  <si>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</si>
  <si>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</si>
  <si>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</si>
  <si>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</si>
  <si>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</si>
  <si>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</si>
  <si>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</si>
  <si>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</si>
  <si>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</si>
  <si>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</si>
  <si>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</si>
  <si>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</si>
  <si>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</si>
  <si>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</si>
  <si>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</si>
  <si>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</si>
  <si>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</si>
  <si>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</si>
  <si>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</si>
  <si>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</si>
  <si>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</si>
  <si>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</si>
  <si>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</si>
  <si>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</si>
  <si>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</si>
  <si>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</si>
  <si>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</si>
  <si>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</si>
  <si>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</si>
  <si>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</si>
  <si>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</si>
  <si>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</si>
  <si>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</si>
  <si>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</si>
  <si>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</si>
  <si>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</si>
  <si>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</si>
  <si>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</si>
  <si>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</si>
  <si>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</si>
  <si>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</si>
  <si>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</si>
  <si>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</si>
  <si>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</si>
  <si>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</si>
  <si>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</si>
  <si>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</si>
  <si>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</si>
  <si>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</si>
  <si>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</si>
  <si>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</si>
  <si>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</si>
  <si>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</si>
  <si>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</si>
  <si>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</si>
  <si>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</si>
  <si>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</si>
  <si>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</si>
  <si>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</si>
  <si>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</si>
  <si>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</si>
  <si>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</si>
  <si>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</si>
  <si>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</si>
  <si>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</si>
  <si>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</si>
  <si>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</si>
  <si>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</si>
  <si>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</si>
  <si>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</si>
  <si>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</si>
  <si>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</si>
  <si>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</si>
  <si>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</si>
  <si>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</si>
  <si>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</si>
  <si>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</si>
  <si>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</si>
  <si>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</si>
  <si>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</si>
  <si>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</si>
  <si>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</si>
  <si>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</si>
  <si>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</si>
  <si>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</si>
  <si>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</si>
  <si>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</si>
  <si>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</si>
  <si>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</si>
  <si>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</si>
  <si>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</si>
  <si>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</si>
  <si>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</si>
  <si>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</si>
  <si>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</si>
  <si>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</si>
  <si>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</si>
  <si>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</si>
  <si>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</si>
  <si>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</si>
  <si>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</si>
  <si>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</si>
  <si>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</si>
  <si>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</si>
  <si>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</si>
  <si>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</si>
  <si>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</si>
  <si>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</si>
  <si>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</si>
  <si>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</si>
  <si>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</si>
  <si>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</si>
  <si>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</si>
  <si>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</si>
  <si>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</si>
  <si>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</si>
  <si>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</si>
  <si>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</si>
  <si>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</si>
  <si>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</si>
  <si>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</si>
  <si>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</si>
  <si>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</si>
  <si>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</si>
  <si>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</si>
  <si>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</si>
  <si>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</si>
  <si>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</si>
  <si>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</si>
  <si>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</si>
  <si>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</si>
  <si>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</si>
  <si>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</si>
  <si>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</si>
  <si>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</si>
  <si>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</si>
  <si>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</si>
  <si>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</si>
  <si>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</si>
  <si>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</si>
  <si>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</si>
  <si>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</si>
  <si>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</si>
  <si>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</si>
  <si>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</si>
  <si>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</si>
  <si>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</si>
  <si>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</si>
  <si>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</si>
  <si>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</si>
  <si>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</si>
  <si>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</si>
  <si>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</si>
  <si>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</si>
  <si>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</si>
  <si>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</si>
  <si>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</si>
  <si>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</si>
  <si>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</si>
  <si>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</si>
  <si>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</si>
  <si>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</si>
  <si>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</si>
  <si>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</si>
  <si>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</si>
  <si>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</si>
  <si>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</si>
  <si>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</si>
  <si>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</si>
  <si>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</si>
  <si>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</si>
  <si>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</si>
  <si>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</si>
  <si>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</si>
  <si>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</si>
  <si>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</si>
  <si>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</si>
  <si>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</si>
  <si>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</si>
  <si>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</si>
  <si>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</si>
  <si>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</si>
  <si>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</si>
  <si>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</si>
  <si>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</si>
  <si>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</si>
  <si>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</si>
  <si>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</si>
  <si>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</si>
  <si>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</si>
  <si>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</si>
  <si>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</si>
  <si>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</si>
  <si>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</si>
  <si>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</si>
  <si>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</si>
  <si>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</si>
  <si>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</si>
  <si>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</si>
  <si>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</si>
  <si>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</si>
  <si>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</si>
  <si>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</si>
  <si>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</si>
  <si>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2011.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</si>
  <si>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</si>
  <si>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</si>
  <si>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</si>
  <si>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</si>
  <si>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</si>
  <si>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</si>
  <si>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</si>
  <si>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</si>
  <si>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</si>
  <si>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</si>
  <si>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</si>
  <si>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</si>
  <si>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</si>
  <si>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</si>
  <si>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</si>
  <si>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</si>
  <si>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</si>
  <si>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</si>
  <si>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</si>
  <si>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</si>
  <si>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</si>
  <si>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</si>
  <si>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</si>
  <si>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</si>
  <si>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</si>
  <si>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</si>
  <si>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</si>
  <si>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</si>
  <si>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</si>
  <si>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</si>
  <si>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</si>
  <si>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</si>
  <si>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</si>
  <si>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</si>
  <si>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</si>
  <si>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</si>
  <si>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</si>
  <si>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</si>
  <si>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</si>
  <si>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</si>
  <si>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</si>
  <si>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</si>
  <si>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</si>
  <si>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</si>
  <si>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</si>
  <si>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</si>
  <si>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</si>
  <si>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</si>
  <si>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</si>
  <si>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</si>
  <si>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</si>
  <si>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</si>
  <si>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</si>
  <si>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</si>
  <si>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</si>
  <si>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</si>
  <si>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</si>
  <si>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</si>
  <si>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</si>
  <si>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</si>
  <si>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</si>
  <si>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</si>
  <si>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</si>
  <si>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</si>
  <si>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</si>
  <si>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</si>
  <si>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</si>
  <si>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</si>
  <si>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</si>
  <si>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</si>
  <si>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</si>
  <si>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</si>
  <si>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</si>
  <si>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</si>
  <si>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</si>
  <si>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</si>
  <si>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</si>
  <si>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</si>
  <si>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</si>
  <si>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</si>
  <si>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</si>
  <si>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</si>
  <si>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</si>
  <si>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</si>
  <si>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</si>
  <si>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</si>
  <si>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</si>
  <si>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</si>
  <si>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</si>
  <si>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</si>
  <si>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</si>
  <si>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</si>
  <si>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</si>
  <si>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</si>
  <si>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</si>
  <si>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</si>
  <si>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</si>
  <si>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</si>
  <si>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</si>
  <si>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</si>
  <si>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</si>
  <si>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</si>
  <si>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</si>
  <si>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</si>
  <si>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</si>
  <si>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</si>
  <si>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</si>
  <si>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</si>
  <si>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</si>
  <si>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Članak 3.</t>
  </si>
  <si>
    <t>kako slijedi:</t>
  </si>
  <si>
    <t>Članak 4.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</si>
  <si>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</si>
  <si>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</si>
  <si>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</si>
  <si>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</si>
  <si>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</si>
  <si>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</si>
  <si>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</si>
  <si>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</si>
  <si>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</si>
  <si>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</si>
  <si>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</si>
  <si>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</si>
  <si>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</si>
  <si>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</si>
  <si>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</si>
  <si>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</si>
  <si>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</si>
  <si>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</si>
  <si>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</si>
  <si>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</si>
  <si>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</si>
  <si>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</si>
  <si>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</si>
  <si>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</si>
  <si>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</si>
  <si>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</si>
  <si>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</si>
  <si>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</si>
  <si>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</si>
  <si>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</si>
  <si>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</si>
  <si>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</si>
  <si>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</si>
  <si>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</si>
  <si>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</si>
  <si>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</si>
  <si>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</si>
  <si>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</si>
  <si>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</si>
  <si>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</si>
  <si>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</si>
  <si>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</si>
  <si>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</si>
  <si>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</si>
  <si>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</si>
  <si>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</si>
  <si>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</si>
  <si>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Nadzor - modern.neraz.cesta</t>
  </si>
  <si>
    <t>Potpore iz proračuna-Min.za zaš.okoliša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</si>
  <si>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</si>
  <si>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</si>
  <si>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</si>
  <si>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</si>
  <si>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</si>
  <si>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</si>
  <si>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</si>
  <si>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</si>
  <si>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</si>
  <si>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</si>
  <si>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</si>
  <si>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</si>
  <si>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</si>
  <si>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</si>
  <si>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</si>
  <si>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</si>
  <si>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</si>
  <si>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Predsjednik</t>
  </si>
  <si>
    <t>Na temelju članka 7. i članka 39. stavka 2. Zakona o proračunu ("Narodne novine",broj 87/08), i članka 32. Statuta Općine Kistanje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</si>
  <si>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</si>
  <si>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</si>
  <si>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</si>
  <si>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</si>
  <si>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</si>
  <si>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</si>
  <si>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2/1</t>
  </si>
  <si>
    <t>U Planu razvojnih programa, tabele glase:</t>
  </si>
  <si>
    <t>Plan 2015.</t>
  </si>
  <si>
    <t>_____. studenog 2012.g., donosi</t>
  </si>
  <si>
    <t>Prihodi i rashodi te primici i izdaci po ekonomskoj klasifikaciji utvrđuju se u Računu prihoda i rashoda i Računu financiranja za 2013. godinu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</si>
  <si>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</si>
  <si>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</si>
  <si>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</si>
  <si>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</si>
  <si>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</si>
  <si>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</si>
  <si>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</si>
  <si>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</si>
  <si>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</si>
  <si>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</si>
  <si>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Naknade - lokalni izbori</t>
  </si>
  <si>
    <t>Tekuće donacije u novcu - Radio "Banska kosa"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</si>
  <si>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</si>
  <si>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</si>
  <si>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</si>
  <si>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</si>
  <si>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</si>
  <si>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</si>
  <si>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</si>
  <si>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</si>
  <si>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</si>
  <si>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</si>
  <si>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</si>
  <si>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</si>
  <si>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</si>
  <si>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</si>
  <si>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</si>
  <si>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</si>
  <si>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</si>
  <si>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</si>
  <si>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</si>
  <si>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</si>
  <si>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</si>
  <si>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</si>
  <si>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</si>
  <si>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</si>
  <si>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</si>
  <si>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</si>
  <si>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</si>
  <si>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</si>
  <si>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</si>
  <si>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</si>
  <si>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</si>
  <si>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</si>
  <si>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</si>
  <si>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</si>
  <si>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</si>
  <si>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</si>
  <si>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Tekuće pom. od ostalih subjekata-HZZ vjež.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</si>
  <si>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</si>
  <si>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</si>
  <si>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</si>
  <si>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</si>
  <si>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</si>
  <si>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</si>
  <si>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</si>
  <si>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</si>
  <si>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</si>
  <si>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</si>
  <si>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</si>
  <si>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</si>
  <si>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</si>
  <si>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</si>
  <si>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</si>
  <si>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</si>
  <si>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</si>
  <si>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</si>
  <si>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pomoći od ostalih subjekata - vodovod</t>
  </si>
  <si>
    <t>Tekuće donacije u novcu - Hitna pomoć</t>
  </si>
  <si>
    <t>PLAN</t>
  </si>
  <si>
    <t>INDEKS</t>
  </si>
  <si>
    <t>I. IZMJENE</t>
  </si>
  <si>
    <t>IZMJENE I DOPUNE PRORAČUNA</t>
  </si>
  <si>
    <t>I.IZMJENE</t>
  </si>
  <si>
    <t>Naknade - EU izbori</t>
  </si>
  <si>
    <t>zelene površine</t>
  </si>
  <si>
    <t>POTROŠENO DO 11.07.</t>
  </si>
  <si>
    <t xml:space="preserve">OVO NEKA NAČELNIK ODLUČI </t>
  </si>
  <si>
    <t>KOLIKO ĆE KOME DATI</t>
  </si>
  <si>
    <t>UBACITI JOŠ OTPREMNINU ZA PETRA</t>
  </si>
  <si>
    <t>OVO UKLJUČUJE I TROŠAK MATERIJALA ZA ČIŠĆENJE I ODRŽAVANJE, 20000 JE UTROŠENO ZA UREDSKI MATERIJAL</t>
  </si>
  <si>
    <t>Usluge tekućeg i invest.održ.-ostalo</t>
  </si>
  <si>
    <t>VJEŽBENICI</t>
  </si>
  <si>
    <t>POVRAT GARANTNOG POLOGA LAĆI I POVRAT NEUTR.NOVCA FZZOEU</t>
  </si>
  <si>
    <t>NUNIĆ</t>
  </si>
  <si>
    <t>NEKA NAČELNIK ODLUČI</t>
  </si>
  <si>
    <t>O OVIM POZICIJAMA</t>
  </si>
  <si>
    <t>I JAVNI RADOVI I PSGO PREKO HZZ</t>
  </si>
  <si>
    <t>L.C.Vukići - Ćuk - Trtice, Biovičino selo - NADZOR</t>
  </si>
  <si>
    <t>OVO ĆEMO SVE SKLONITI</t>
  </si>
  <si>
    <t>AKO SE NEĆE NIŠTA RADITI</t>
  </si>
  <si>
    <t>U OVOJ GODINI</t>
  </si>
  <si>
    <t>LABOR</t>
  </si>
  <si>
    <t>OVO TREBAM PROVJERITI PO UGOVORIMA</t>
  </si>
  <si>
    <t>OSTVARENO DO 11.07.</t>
  </si>
  <si>
    <t>Članak 1.</t>
  </si>
  <si>
    <t>Proračun Općine Kistanje za 2012. godinu u daljnjem tekstu Proračuna, sastoji se od:</t>
  </si>
  <si>
    <t xml:space="preserve">    I. Opći dio</t>
  </si>
  <si>
    <t xml:space="preserve">          Članak 2.</t>
  </si>
  <si>
    <t xml:space="preserve">          Članak 3.</t>
  </si>
  <si>
    <t>II. POSEBNI DIO PRORAČUNA</t>
  </si>
  <si>
    <t>od 01.siječnja 2013. do 31.prosinca 2013.g.</t>
  </si>
  <si>
    <t>U Proračunu Općine Kistanje za 2013.godinu ("Službeni vjesnik Šibensko-kninske županije,br.13/12.) pod I. Opći dio mijenja se i glasi:</t>
  </si>
  <si>
    <t xml:space="preserve"> TRI PROSJEĆNE PLAĆE </t>
  </si>
  <si>
    <t>NAPOMENA: Otvoriti novu stavku  /posebno za materijal ze čišćenje itd.</t>
  </si>
  <si>
    <t>NAPOMENA: ISPOD STAVKE mo varivode- dodati novu stavku NUNIĆ</t>
  </si>
  <si>
    <t>ja bih samo  100.000,00 kn u 2013. i 150.000,00 kn u 2014.</t>
  </si>
  <si>
    <t>ovo  je……………</t>
  </si>
  <si>
    <t>JA BI OVU STAVKU ,OVE GODINE, BRISAO !</t>
  </si>
  <si>
    <t>OSTALO BI 200.000,00 KN ZA  DRUGE INVESTICIJE!</t>
  </si>
  <si>
    <t>SLAŽEM SE! (Marijan)</t>
  </si>
  <si>
    <t xml:space="preserve">Brisati 50.000,00 a upisati 17.000,00 kn </t>
  </si>
  <si>
    <t xml:space="preserve"> (M.Poturović)</t>
  </si>
  <si>
    <t>(M.Poturović)</t>
  </si>
  <si>
    <t>ILI BI BRISAO SL.VOZILO A UPISAO KOMUNALNO VOZILO  200.000,00 KN (Učešće Općine Kistanje, a 799.000,00 kuna je dio FZOEU.</t>
  </si>
  <si>
    <t>Brisati 200.000,00 PROMETNICE.</t>
  </si>
  <si>
    <t>Brisati  150.000,00 kn , jer  se u 2013. to neće stići realizirati, nego isto prebaciti u 2014. i to 400.000,00 kn (M.Poturović)</t>
  </si>
  <si>
    <t>Upisati 200.000,00 kuna  II.faza . Ovo je moguće započeti u ovoj godini a završiti u 2014.g. ,ako MRRFEU dopusti prenamjenu sredstava .</t>
  </si>
  <si>
    <t>Brisati 210.000,00 i upisati 135.000,00 kn .</t>
  </si>
  <si>
    <t>Ugovor je zaključen na 125.000,00 kn.</t>
  </si>
  <si>
    <t xml:space="preserve">Brisati 80.000,00 i upisati 35.000,00 kn  </t>
  </si>
  <si>
    <t xml:space="preserve"> Brisati 150.000,00 kn, upisati 75.600,00 kn, jer se više na toj poziciji ništa neće raditi-za sada.</t>
  </si>
  <si>
    <t>Mislim da bi ovaj iznos ovdje trebalo brisati -prebacio sam ga na UL.Hrvatskih branitelja, jer se Ul.Dr.F.Tuđmana neće raditi.</t>
  </si>
  <si>
    <t>(M.Poturović).</t>
  </si>
  <si>
    <t xml:space="preserve">Brisati 86.000,00 kn i upisati 35.000,00 kuna </t>
  </si>
  <si>
    <t xml:space="preserve">(M.Poturović) </t>
  </si>
  <si>
    <t>Brisati 35.000,00, jer se neće projektirati ove godine. (M.Poturović)</t>
  </si>
  <si>
    <t>BRISATI  SVE !</t>
  </si>
  <si>
    <t xml:space="preserve"> OVAJ IZNOS JE OK - M.Poturović</t>
  </si>
  <si>
    <t>ok!</t>
  </si>
  <si>
    <t>Labor projekt  11.250,00 + drugi dio + ETP PROJEKT =60.000,00 kn (M.Poturović)</t>
  </si>
  <si>
    <t>Smanjiti na 30.000,00 kuna (M.Poturović)</t>
  </si>
  <si>
    <t xml:space="preserve">   ili izravno financirati radove , ne uplaćivati na njihov Ž.R. Sklopiti sporazum o suradnji i onda  izravno financirati.</t>
  </si>
  <si>
    <t xml:space="preserve"> Planirati 3.000,00 kn </t>
  </si>
  <si>
    <t xml:space="preserve"> </t>
  </si>
  <si>
    <t xml:space="preserve">  50.000,00 kuna za vodu </t>
  </si>
  <si>
    <t xml:space="preserve"> UBACITI!</t>
  </si>
  <si>
    <t>Načelnik</t>
  </si>
  <si>
    <t xml:space="preserve"> upisati 20.000,00 </t>
  </si>
  <si>
    <t xml:space="preserve">Upisati 30.000,00 kuna </t>
  </si>
  <si>
    <t xml:space="preserve">Načelnik rekao 50.000,00 </t>
  </si>
  <si>
    <t xml:space="preserve"> Načelnik</t>
  </si>
  <si>
    <t>NAČELNIK KAŽE DA OSTANE 200.000,00</t>
  </si>
  <si>
    <t xml:space="preserve">Načelnik kaže brisati 150.000,00 </t>
  </si>
  <si>
    <t>za NUNIĆ-</t>
  </si>
  <si>
    <t xml:space="preserve">Načelnik kaže smanjiti na 75.600,00 </t>
  </si>
  <si>
    <t>Načelnik kaže da ostane 86.000,00</t>
  </si>
  <si>
    <t>Načelnik kaže:BRISATI! 35.000,00</t>
  </si>
  <si>
    <t>OK</t>
  </si>
  <si>
    <t>Načelnik kaže da ostane  koliko je planirano</t>
  </si>
  <si>
    <t>Načelnik kaže da ostane 50.000,00</t>
  </si>
  <si>
    <t>Načelnik kaže planirati 5.000,00</t>
  </si>
  <si>
    <t>Obnova kućice za MO Varivode - Nunić</t>
  </si>
  <si>
    <t>Ostali građ. objekti - uređenje vodovoda Nunić</t>
  </si>
  <si>
    <t>Tekuće pomoći od ostalih subjekata-Nacionalni park Krka</t>
  </si>
  <si>
    <t>Uređaji, strojevi i oprema za ost.nam. - komunalni kamion</t>
  </si>
  <si>
    <t xml:space="preserve">Na temelju članka 7.st.3. i članka 39.stavka 2. Zakona o proračunu ("Narodne novine",broj 87/08 i 136/12) i članka  32. Statuta </t>
  </si>
  <si>
    <t>godinu kako slijedi:</t>
  </si>
  <si>
    <t xml:space="preserve">Prihodi i rashodi te primici i izdaci po ekonomskoj klasifikaciji utvrđuju se u Računu prihoda i rashoda i Računu financiranja za 2013. </t>
  </si>
  <si>
    <t>Tekuće donacije - financiranje izborne promidžbe</t>
  </si>
  <si>
    <t>Usluge telefona - bonovi</t>
  </si>
  <si>
    <t xml:space="preserve">                                                                                      OPĆINE KISTANJE (II) ZA 2013. GODINU</t>
  </si>
  <si>
    <t>II. IZMJENE</t>
  </si>
  <si>
    <t>II.IZMJENE</t>
  </si>
  <si>
    <t>Projektna dokumentacija - centar Kistanje</t>
  </si>
  <si>
    <t>Ove Druge izmjene i dopune proračuna Općine Kistanje za 2013.g. stupaju  na snagu osmog dana nakon objave u "Službenom vjesniku Šibensko-kninske županije", a primjenjuju se</t>
  </si>
  <si>
    <t xml:space="preserve">OPĆINSKO VIJEĆE </t>
  </si>
  <si>
    <t>OPČINE KISTANJE</t>
  </si>
  <si>
    <t>Marko Sladaković</t>
  </si>
  <si>
    <t xml:space="preserve">Općine Kistanje ("Službeni vjesnik Šibensko-kninske županije, broj 8/09.,15/10. i 4/13), Općinsko vijeće Općine Kistanje na 4. </t>
  </si>
  <si>
    <t>sjednici, od 04.prosinca 2013. godine, donosi</t>
  </si>
  <si>
    <t>Kistanje ,04.prosinca 2013.g.</t>
  </si>
  <si>
    <t>URBROJ:2182/16-01-13-2</t>
  </si>
  <si>
    <t>KLASA: 400-06/13-01/11</t>
  </si>
  <si>
    <t>i korisnicima kako slijedi:</t>
  </si>
  <si>
    <t>U Posebnom dijelu Drugih izmjena i dopuna Proračuna Općine Kistanje  za 2013.g. rashodi iskazani prema programskoj, ekonomskoj i funkcijskoj klasifikaciji raspoređuju se po nositeljima 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</si>
</sst>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0" applyFont="1" applyFill="1" applyBorder="1" applyAlignment="1">
      <alignment/>
    </xf>
    <xf numFmtId="13" fontId="1" fillId="33" borderId="10" xfId="5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6" xfId="0" applyFont="1" applyFill="1" applyBorder="1" applyAlignment="1">
      <alignment/>
    </xf>
    <xf numFmtId="3" fontId="3" fillId="37" borderId="26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7" borderId="2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6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9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wrapText="1"/>
    </xf>
    <xf numFmtId="9" fontId="1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6" fontId="16" fillId="34" borderId="13" xfId="50" applyNumberFormat="1" applyFont="1" applyFill="1" applyBorder="1" applyAlignment="1">
      <alignment/>
    </xf>
    <xf numFmtId="9" fontId="16" fillId="34" borderId="13" xfId="50" applyFont="1" applyFill="1" applyBorder="1" applyAlignment="1">
      <alignment/>
    </xf>
    <xf numFmtId="13" fontId="16" fillId="34" borderId="13" xfId="5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41" borderId="0" xfId="0" applyNumberFormat="1" applyFont="1" applyFill="1" applyAlignment="1">
      <alignment/>
    </xf>
    <xf numFmtId="4" fontId="1" fillId="0" borderId="0" xfId="50" applyNumberFormat="1" applyFont="1" applyFill="1" applyBorder="1" applyAlignment="1">
      <alignment horizontal="right"/>
    </xf>
    <xf numFmtId="4" fontId="3" fillId="0" borderId="0" xfId="5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" fillId="0" borderId="2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9" fontId="1" fillId="33" borderId="10" xfId="50" applyFont="1" applyFill="1" applyBorder="1" applyAlignment="1">
      <alignment horizontal="right"/>
    </xf>
    <xf numFmtId="0" fontId="1" fillId="0" borderId="32" xfId="0" applyFont="1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50" applyFont="1" applyFill="1" applyAlignment="1">
      <alignment horizontal="right"/>
    </xf>
    <xf numFmtId="9" fontId="2" fillId="0" borderId="0" xfId="5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9" fontId="5" fillId="0" borderId="0" xfId="50" applyFont="1" applyFill="1" applyAlignment="1">
      <alignment horizontal="right"/>
    </xf>
    <xf numFmtId="9" fontId="2" fillId="33" borderId="10" xfId="50" applyFont="1" applyFill="1" applyBorder="1" applyAlignment="1">
      <alignment horizontal="right"/>
    </xf>
    <xf numFmtId="9" fontId="0" fillId="34" borderId="10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1" fillId="0" borderId="10" xfId="50" applyFont="1" applyBorder="1" applyAlignment="1">
      <alignment horizontal="right"/>
    </xf>
    <xf numFmtId="9" fontId="1" fillId="0" borderId="0" xfId="50" applyFont="1" applyFill="1" applyBorder="1" applyAlignment="1">
      <alignment horizontal="right"/>
    </xf>
    <xf numFmtId="9" fontId="1" fillId="0" borderId="18" xfId="50" applyFont="1" applyFill="1" applyBorder="1" applyAlignment="1">
      <alignment horizontal="right"/>
    </xf>
    <xf numFmtId="9" fontId="0" fillId="0" borderId="0" xfId="50" applyFont="1" applyFill="1" applyBorder="1" applyAlignment="1">
      <alignment horizontal="right"/>
    </xf>
    <xf numFmtId="9" fontId="1" fillId="33" borderId="18" xfId="50" applyFont="1" applyFill="1" applyBorder="1" applyAlignment="1">
      <alignment horizontal="right"/>
    </xf>
    <xf numFmtId="9" fontId="0" fillId="34" borderId="0" xfId="50" applyFont="1" applyFill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3" fillId="0" borderId="10" xfId="50" applyFont="1" applyBorder="1" applyAlignment="1">
      <alignment horizontal="right"/>
    </xf>
    <xf numFmtId="9" fontId="1" fillId="0" borderId="10" xfId="50" applyFont="1" applyBorder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1" fillId="34" borderId="0" xfId="50" applyFont="1" applyFill="1" applyAlignment="1">
      <alignment horizontal="right"/>
    </xf>
    <xf numFmtId="9" fontId="1" fillId="35" borderId="10" xfId="50" applyFont="1" applyFill="1" applyBorder="1" applyAlignment="1">
      <alignment horizontal="right"/>
    </xf>
    <xf numFmtId="9" fontId="1" fillId="34" borderId="10" xfId="50" applyFont="1" applyFill="1" applyBorder="1" applyAlignment="1">
      <alignment horizontal="right"/>
    </xf>
    <xf numFmtId="9" fontId="1" fillId="0" borderId="0" xfId="50" applyFont="1" applyFill="1" applyAlignment="1">
      <alignment horizontal="right"/>
    </xf>
    <xf numFmtId="9" fontId="5" fillId="33" borderId="13" xfId="5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9" fontId="5" fillId="33" borderId="10" xfId="50" applyFont="1" applyFill="1" applyBorder="1" applyAlignment="1">
      <alignment horizontal="right"/>
    </xf>
    <xf numFmtId="9" fontId="1" fillId="39" borderId="0" xfId="50" applyFont="1" applyFill="1" applyAlignment="1">
      <alignment horizontal="right"/>
    </xf>
    <xf numFmtId="9" fontId="1" fillId="38" borderId="0" xfId="50" applyFont="1" applyFill="1" applyAlignment="1">
      <alignment horizontal="right"/>
    </xf>
    <xf numFmtId="9" fontId="1" fillId="36" borderId="0" xfId="50" applyFont="1" applyFill="1" applyAlignment="1">
      <alignment horizontal="right"/>
    </xf>
    <xf numFmtId="9" fontId="1" fillId="37" borderId="0" xfId="50" applyFont="1" applyFill="1" applyAlignment="1">
      <alignment horizontal="right"/>
    </xf>
    <xf numFmtId="9" fontId="1" fillId="0" borderId="14" xfId="50" applyFont="1" applyFill="1" applyBorder="1" applyAlignment="1">
      <alignment horizontal="right"/>
    </xf>
    <xf numFmtId="9" fontId="3" fillId="37" borderId="18" xfId="50" applyFont="1" applyFill="1" applyBorder="1" applyAlignment="1">
      <alignment horizontal="right"/>
    </xf>
    <xf numFmtId="9" fontId="3" fillId="37" borderId="0" xfId="50" applyFont="1" applyFill="1" applyAlignment="1">
      <alignment horizontal="right"/>
    </xf>
    <xf numFmtId="9" fontId="3" fillId="0" borderId="0" xfId="50" applyFont="1" applyFill="1" applyBorder="1" applyAlignment="1">
      <alignment horizontal="right"/>
    </xf>
    <xf numFmtId="9" fontId="3" fillId="36" borderId="0" xfId="50" applyFont="1" applyFill="1" applyAlignment="1">
      <alignment horizontal="right"/>
    </xf>
    <xf numFmtId="9" fontId="1" fillId="0" borderId="13" xfId="50" applyFont="1" applyFill="1" applyBorder="1" applyAlignment="1">
      <alignment horizontal="right"/>
    </xf>
    <xf numFmtId="9" fontId="3" fillId="38" borderId="28" xfId="50" applyFont="1" applyFill="1" applyBorder="1" applyAlignment="1">
      <alignment horizontal="right"/>
    </xf>
    <xf numFmtId="9" fontId="3" fillId="39" borderId="17" xfId="50" applyFont="1" applyFill="1" applyBorder="1" applyAlignment="1">
      <alignment horizontal="right"/>
    </xf>
    <xf numFmtId="9" fontId="3" fillId="37" borderId="29" xfId="50" applyFont="1" applyFill="1" applyBorder="1" applyAlignment="1">
      <alignment horizontal="right"/>
    </xf>
    <xf numFmtId="9" fontId="1" fillId="0" borderId="14" xfId="50" applyFont="1" applyFill="1" applyBorder="1" applyAlignment="1">
      <alignment horizontal="right"/>
    </xf>
    <xf numFmtId="9" fontId="3" fillId="0" borderId="29" xfId="50" applyFont="1" applyFill="1" applyBorder="1" applyAlignment="1">
      <alignment horizontal="right"/>
    </xf>
    <xf numFmtId="9" fontId="3" fillId="38" borderId="0" xfId="50" applyFont="1" applyFill="1" applyAlignment="1">
      <alignment horizontal="right"/>
    </xf>
    <xf numFmtId="9" fontId="3" fillId="0" borderId="0" xfId="50" applyFont="1" applyFill="1" applyAlignment="1">
      <alignment horizontal="right"/>
    </xf>
    <xf numFmtId="9" fontId="3" fillId="37" borderId="33" xfId="50" applyFont="1" applyFill="1" applyBorder="1" applyAlignment="1">
      <alignment horizontal="right"/>
    </xf>
    <xf numFmtId="9" fontId="3" fillId="0" borderId="18" xfId="50" applyFont="1" applyFill="1" applyBorder="1" applyAlignment="1">
      <alignment horizontal="right"/>
    </xf>
    <xf numFmtId="9" fontId="3" fillId="38" borderId="34" xfId="50" applyFont="1" applyFill="1" applyBorder="1" applyAlignment="1">
      <alignment horizontal="right"/>
    </xf>
    <xf numFmtId="9" fontId="3" fillId="37" borderId="24" xfId="50" applyFont="1" applyFill="1" applyBorder="1" applyAlignment="1">
      <alignment horizontal="right"/>
    </xf>
    <xf numFmtId="9" fontId="3" fillId="37" borderId="10" xfId="50" applyFont="1" applyFill="1" applyBorder="1" applyAlignment="1">
      <alignment horizontal="right"/>
    </xf>
    <xf numFmtId="9" fontId="1" fillId="0" borderId="35" xfId="50" applyFont="1" applyFill="1" applyBorder="1" applyAlignment="1">
      <alignment horizontal="right"/>
    </xf>
    <xf numFmtId="9" fontId="3" fillId="37" borderId="10" xfId="50" applyFont="1" applyFill="1" applyBorder="1" applyAlignment="1">
      <alignment horizontal="right"/>
    </xf>
    <xf numFmtId="9" fontId="3" fillId="37" borderId="18" xfId="50" applyFont="1" applyFill="1" applyBorder="1" applyAlignment="1">
      <alignment horizontal="right"/>
    </xf>
    <xf numFmtId="9" fontId="3" fillId="37" borderId="33" xfId="50" applyFont="1" applyFill="1" applyBorder="1" applyAlignment="1">
      <alignment horizontal="right"/>
    </xf>
    <xf numFmtId="9" fontId="3" fillId="38" borderId="33" xfId="50" applyFont="1" applyFill="1" applyBorder="1" applyAlignment="1">
      <alignment horizontal="right"/>
    </xf>
    <xf numFmtId="9" fontId="3" fillId="39" borderId="18" xfId="50" applyFont="1" applyFill="1" applyBorder="1" applyAlignment="1">
      <alignment horizontal="right"/>
    </xf>
    <xf numFmtId="9" fontId="3" fillId="39" borderId="0" xfId="50" applyFont="1" applyFill="1" applyAlignment="1">
      <alignment horizontal="right"/>
    </xf>
    <xf numFmtId="9" fontId="5" fillId="37" borderId="0" xfId="50" applyFont="1" applyFill="1" applyAlignment="1">
      <alignment horizontal="right"/>
    </xf>
    <xf numFmtId="9" fontId="3" fillId="37" borderId="35" xfId="50" applyFont="1" applyFill="1" applyBorder="1" applyAlignment="1">
      <alignment horizontal="right"/>
    </xf>
    <xf numFmtId="9" fontId="3" fillId="38" borderId="28" xfId="50" applyFont="1" applyFill="1" applyBorder="1" applyAlignment="1">
      <alignment horizontal="right"/>
    </xf>
    <xf numFmtId="9" fontId="3" fillId="38" borderId="36" xfId="50" applyFont="1" applyFill="1" applyBorder="1" applyAlignment="1">
      <alignment horizontal="right"/>
    </xf>
    <xf numFmtId="9" fontId="1" fillId="39" borderId="19" xfId="50" applyFont="1" applyFill="1" applyBorder="1" applyAlignment="1">
      <alignment horizontal="right"/>
    </xf>
    <xf numFmtId="9" fontId="3" fillId="36" borderId="20" xfId="50" applyFont="1" applyFill="1" applyBorder="1" applyAlignment="1">
      <alignment horizontal="right"/>
    </xf>
    <xf numFmtId="9" fontId="16" fillId="34" borderId="13" xfId="50" applyFont="1" applyFill="1" applyBorder="1" applyAlignment="1">
      <alignment horizontal="right"/>
    </xf>
    <xf numFmtId="9" fontId="16" fillId="33" borderId="10" xfId="50" applyFont="1" applyFill="1" applyBorder="1" applyAlignment="1">
      <alignment horizontal="right"/>
    </xf>
    <xf numFmtId="9" fontId="0" fillId="0" borderId="0" xfId="50" applyFont="1" applyAlignment="1">
      <alignment horizontal="right"/>
    </xf>
    <xf numFmtId="9" fontId="1" fillId="0" borderId="0" xfId="50" applyFont="1" applyAlignment="1">
      <alignment horizontal="right"/>
    </xf>
    <xf numFmtId="9" fontId="1" fillId="0" borderId="32" xfId="50" applyFont="1" applyBorder="1" applyAlignment="1">
      <alignment horizontal="right" wrapText="1"/>
    </xf>
    <xf numFmtId="9" fontId="1" fillId="0" borderId="32" xfId="50" applyFont="1" applyBorder="1" applyAlignment="1">
      <alignment horizontal="right"/>
    </xf>
    <xf numFmtId="9" fontId="14" fillId="0" borderId="32" xfId="50" applyFont="1" applyFill="1" applyBorder="1" applyAlignment="1">
      <alignment horizontal="right"/>
    </xf>
    <xf numFmtId="9" fontId="15" fillId="0" borderId="32" xfId="5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9" fontId="4" fillId="0" borderId="0" xfId="5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" fontId="9" fillId="33" borderId="1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37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2" fillId="38" borderId="28" xfId="0" applyNumberFormat="1" applyFont="1" applyFill="1" applyBorder="1" applyAlignment="1">
      <alignment/>
    </xf>
    <xf numFmtId="3" fontId="12" fillId="39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39" borderId="0" xfId="0" applyNumberFormat="1" applyFont="1" applyFill="1" applyAlignment="1">
      <alignment/>
    </xf>
    <xf numFmtId="3" fontId="9" fillId="38" borderId="0" xfId="0" applyNumberFormat="1" applyFont="1" applyFill="1" applyAlignment="1">
      <alignment/>
    </xf>
    <xf numFmtId="3" fontId="9" fillId="36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29" xfId="0" applyNumberFormat="1" applyFont="1" applyFill="1" applyBorder="1" applyAlignment="1">
      <alignment/>
    </xf>
    <xf numFmtId="3" fontId="9" fillId="37" borderId="0" xfId="0" applyNumberFormat="1" applyFont="1" applyFill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9" fillId="0" borderId="18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9" borderId="0" xfId="0" applyNumberFormat="1" applyFont="1" applyFill="1" applyAlignment="1">
      <alignment/>
    </xf>
    <xf numFmtId="3" fontId="9" fillId="39" borderId="19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/>
    </xf>
    <xf numFmtId="16" fontId="9" fillId="34" borderId="13" xfId="5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3" fontId="9" fillId="0" borderId="10" xfId="5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41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1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9" fillId="40" borderId="10" xfId="0" applyNumberFormat="1" applyFont="1" applyFill="1" applyBorder="1" applyAlignment="1">
      <alignment/>
    </xf>
    <xf numFmtId="4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4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1" fillId="42" borderId="12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9" fontId="14" fillId="34" borderId="10" xfId="5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3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8" borderId="36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2" fillId="39" borderId="18" xfId="0" applyNumberFormat="1" applyFont="1" applyFill="1" applyBorder="1" applyAlignment="1">
      <alignment/>
    </xf>
    <xf numFmtId="3" fontId="12" fillId="37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" fontId="0" fillId="34" borderId="13" xfId="5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0" fillId="0" borderId="10" xfId="5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3" fontId="12" fillId="0" borderId="13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9" fontId="17" fillId="0" borderId="38" xfId="50" applyFont="1" applyFill="1" applyBorder="1" applyAlignment="1">
      <alignment horizontal="right"/>
    </xf>
    <xf numFmtId="3" fontId="12" fillId="37" borderId="33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9" fontId="1" fillId="0" borderId="18" xfId="50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3"/>
  <sheetViews>
    <sheetView tabSelected="1" zoomScalePageLayoutView="0" workbookViewId="0" topLeftCell="H126">
      <selection activeCell="V138" sqref="V138"/>
    </sheetView>
  </sheetViews>
  <sheetFormatPr defaultColWidth="9.140625" defaultRowHeight="12.75"/>
  <cols>
    <col min="1" max="6" width="1.7109375" style="0" hidden="1" customWidth="1"/>
    <col min="7" max="7" width="1.57421875" style="0" hidden="1" customWidth="1"/>
    <col min="8" max="8" width="3.7109375" style="0" customWidth="1"/>
    <col min="9" max="9" width="5.28125" style="0" customWidth="1"/>
    <col min="10" max="10" width="37.7109375" style="0" customWidth="1"/>
    <col min="11" max="11" width="9.28125" style="0" hidden="1" customWidth="1"/>
    <col min="12" max="12" width="0" style="0" hidden="1" customWidth="1"/>
    <col min="13" max="13" width="9.421875" style="110" hidden="1" customWidth="1"/>
    <col min="14" max="14" width="1.1484375" style="82" hidden="1" customWidth="1"/>
    <col min="15" max="15" width="18.7109375" style="285" customWidth="1"/>
    <col min="16" max="17" width="14.28125" style="123" customWidth="1"/>
    <col min="18" max="18" width="11.28125" style="361" customWidth="1"/>
    <col min="19" max="19" width="11.7109375" style="352" hidden="1" customWidth="1"/>
    <col min="20" max="20" width="6.28125" style="0" hidden="1" customWidth="1"/>
    <col min="21" max="21" width="10.140625" style="0" bestFit="1" customWidth="1"/>
    <col min="25" max="25" width="9.57421875" style="0" bestFit="1" customWidth="1"/>
  </cols>
  <sheetData>
    <row r="1" ht="15">
      <c r="H1" t="s">
        <v>697</v>
      </c>
    </row>
    <row r="2" spans="4:17" ht="15">
      <c r="D2" t="s">
        <v>529</v>
      </c>
      <c r="H2" t="s">
        <v>710</v>
      </c>
      <c r="M2" s="86"/>
      <c r="N2" s="81"/>
      <c r="O2" s="277"/>
      <c r="P2" s="23"/>
      <c r="Q2" s="23"/>
    </row>
    <row r="3" spans="4:17" ht="15">
      <c r="D3" t="s">
        <v>539</v>
      </c>
      <c r="H3" t="s">
        <v>711</v>
      </c>
      <c r="M3" s="86"/>
      <c r="N3" s="81"/>
      <c r="O3" s="277"/>
      <c r="P3" s="23"/>
      <c r="Q3" s="23"/>
    </row>
    <row r="4" spans="13:17" ht="15">
      <c r="M4" s="86"/>
      <c r="N4" s="81"/>
      <c r="O4" s="277"/>
      <c r="P4" s="23"/>
      <c r="Q4" s="23"/>
    </row>
    <row r="5" spans="1:18" ht="15.75">
      <c r="A5" s="607" t="s">
        <v>613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</row>
    <row r="6" spans="1:18" ht="15.75">
      <c r="A6" s="90"/>
      <c r="B6" s="90"/>
      <c r="C6" s="90"/>
      <c r="D6" s="90"/>
      <c r="E6" s="90"/>
      <c r="F6" s="90"/>
      <c r="G6" s="90"/>
      <c r="H6" s="90"/>
      <c r="I6" s="90"/>
      <c r="J6" s="90" t="s">
        <v>702</v>
      </c>
      <c r="K6" s="90"/>
      <c r="L6" s="90"/>
      <c r="M6" s="106"/>
      <c r="N6" s="90"/>
      <c r="O6" s="278"/>
      <c r="P6" s="121"/>
      <c r="Q6" s="121"/>
      <c r="R6" s="362"/>
    </row>
    <row r="7" spans="1:18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06"/>
      <c r="N7" s="90"/>
      <c r="O7" s="278"/>
      <c r="P7" s="121"/>
      <c r="Q7" s="121"/>
      <c r="R7" s="362"/>
    </row>
    <row r="8" spans="1:18" ht="15.75">
      <c r="A8" s="90"/>
      <c r="B8" s="90"/>
      <c r="C8" s="90"/>
      <c r="D8" s="90"/>
      <c r="E8" s="90"/>
      <c r="F8" s="90"/>
      <c r="G8" s="90"/>
      <c r="H8" s="92" t="s">
        <v>638</v>
      </c>
      <c r="I8" s="92"/>
      <c r="J8" s="92"/>
      <c r="K8" s="92"/>
      <c r="L8" s="92"/>
      <c r="M8" s="107"/>
      <c r="N8" s="92"/>
      <c r="O8" s="356"/>
      <c r="P8" s="122"/>
      <c r="Q8" s="122"/>
      <c r="R8" s="363"/>
    </row>
    <row r="9" spans="1:18" ht="15.75">
      <c r="A9" s="90"/>
      <c r="B9" s="90"/>
      <c r="C9" s="90"/>
      <c r="D9" s="90"/>
      <c r="E9" s="90"/>
      <c r="F9" s="90"/>
      <c r="G9" s="90"/>
      <c r="H9" s="92"/>
      <c r="I9" s="92"/>
      <c r="J9" s="92"/>
      <c r="K9" s="92" t="s">
        <v>637</v>
      </c>
      <c r="L9" s="92"/>
      <c r="M9" s="107"/>
      <c r="N9" s="92"/>
      <c r="O9" s="92" t="s">
        <v>636</v>
      </c>
      <c r="P9" s="122"/>
      <c r="Q9" s="122"/>
      <c r="R9" s="363"/>
    </row>
    <row r="10" spans="1:18" ht="15.75">
      <c r="A10" s="90"/>
      <c r="B10" s="90"/>
      <c r="C10" s="90"/>
      <c r="D10" s="90"/>
      <c r="E10" s="90"/>
      <c r="F10" s="90"/>
      <c r="G10" s="90"/>
      <c r="H10" t="s">
        <v>643</v>
      </c>
      <c r="M10" s="86"/>
      <c r="O10" s="284"/>
      <c r="R10" s="364"/>
    </row>
    <row r="11" spans="1:19" s="45" customFormat="1" ht="1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07"/>
      <c r="N11" s="92"/>
      <c r="O11" s="278"/>
      <c r="P11" s="122"/>
      <c r="Q11" s="122"/>
      <c r="R11" s="365"/>
      <c r="S11" s="353"/>
    </row>
    <row r="12" spans="1:19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111"/>
      <c r="L12" s="111"/>
      <c r="M12" s="111"/>
      <c r="N12" s="112"/>
      <c r="O12" s="342" t="s">
        <v>610</v>
      </c>
      <c r="P12" s="343" t="s">
        <v>612</v>
      </c>
      <c r="Q12" s="343" t="s">
        <v>703</v>
      </c>
      <c r="R12" s="366" t="s">
        <v>611</v>
      </c>
      <c r="S12" s="352" t="s">
        <v>635</v>
      </c>
    </row>
    <row r="13" spans="1:18" ht="12.75">
      <c r="A13" s="2"/>
      <c r="B13" s="3"/>
      <c r="C13" s="3"/>
      <c r="D13" s="3"/>
      <c r="E13" s="3"/>
      <c r="F13" s="3"/>
      <c r="G13" s="3"/>
      <c r="H13" s="39" t="s">
        <v>2</v>
      </c>
      <c r="I13" s="39"/>
      <c r="J13" s="39"/>
      <c r="K13" s="39"/>
      <c r="L13" s="39"/>
      <c r="M13" s="39"/>
      <c r="N13" s="42"/>
      <c r="O13" s="281"/>
      <c r="P13" s="42"/>
      <c r="Q13" s="42"/>
      <c r="R13" s="367"/>
    </row>
    <row r="14" spans="1:19" ht="12.75">
      <c r="A14" s="1" t="s">
        <v>0</v>
      </c>
      <c r="B14" s="1"/>
      <c r="C14" s="1"/>
      <c r="D14" s="1"/>
      <c r="E14" s="1"/>
      <c r="F14" s="1"/>
      <c r="G14" s="1"/>
      <c r="H14" s="113" t="s">
        <v>347</v>
      </c>
      <c r="I14" s="76"/>
      <c r="J14" s="77"/>
      <c r="K14" s="83">
        <f aca="true" t="shared" si="0" ref="K14:P14">K15+K16</f>
        <v>5738288</v>
      </c>
      <c r="L14" s="83">
        <f t="shared" si="0"/>
        <v>5060100</v>
      </c>
      <c r="M14" s="83">
        <f t="shared" si="0"/>
        <v>6275085</v>
      </c>
      <c r="N14" s="83">
        <f t="shared" si="0"/>
        <v>5430100</v>
      </c>
      <c r="O14" s="104">
        <f>O15+O16</f>
        <v>7907000</v>
      </c>
      <c r="P14" s="83">
        <f t="shared" si="0"/>
        <v>9429110</v>
      </c>
      <c r="Q14" s="83">
        <f>Q15+Q16</f>
        <v>8011110</v>
      </c>
      <c r="R14" s="380">
        <f>Q14/P14</f>
        <v>0.8496146507994922</v>
      </c>
      <c r="S14" s="354"/>
    </row>
    <row r="15" spans="1:18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4" t="s">
        <v>6</v>
      </c>
      <c r="I15" s="31"/>
      <c r="J15" s="30"/>
      <c r="K15" s="25">
        <f aca="true" t="shared" si="1" ref="K15:P15">K47</f>
        <v>5738026</v>
      </c>
      <c r="L15" s="25">
        <f t="shared" si="1"/>
        <v>5030100</v>
      </c>
      <c r="M15" s="25">
        <f t="shared" si="1"/>
        <v>6273585</v>
      </c>
      <c r="N15" s="25">
        <f t="shared" si="1"/>
        <v>5400100</v>
      </c>
      <c r="O15" s="104">
        <f t="shared" si="1"/>
        <v>7877000</v>
      </c>
      <c r="P15" s="29">
        <f t="shared" si="1"/>
        <v>9399110</v>
      </c>
      <c r="Q15" s="29">
        <f>Q47</f>
        <v>7996110</v>
      </c>
      <c r="R15" s="381">
        <f aca="true" t="shared" si="2" ref="R15:R20">Q15/P15</f>
        <v>0.8507305478923004</v>
      </c>
    </row>
    <row r="16" spans="1:18" ht="12.75">
      <c r="A16" s="4"/>
      <c r="B16" s="4"/>
      <c r="C16" s="4"/>
      <c r="D16" s="4"/>
      <c r="E16" s="4"/>
      <c r="F16" s="4"/>
      <c r="G16" s="4"/>
      <c r="H16" s="24" t="s">
        <v>7</v>
      </c>
      <c r="I16" s="24"/>
      <c r="J16" s="24"/>
      <c r="K16" s="25">
        <f aca="true" t="shared" si="3" ref="K16:P16">K80</f>
        <v>262</v>
      </c>
      <c r="L16" s="25">
        <f t="shared" si="3"/>
        <v>30000</v>
      </c>
      <c r="M16" s="25">
        <f t="shared" si="3"/>
        <v>1500</v>
      </c>
      <c r="N16" s="25">
        <f t="shared" si="3"/>
        <v>30000</v>
      </c>
      <c r="O16" s="104">
        <f t="shared" si="3"/>
        <v>30000</v>
      </c>
      <c r="P16" s="29">
        <f t="shared" si="3"/>
        <v>30000</v>
      </c>
      <c r="Q16" s="29">
        <f>Q80</f>
        <v>15000</v>
      </c>
      <c r="R16" s="381">
        <f t="shared" si="2"/>
        <v>0.5</v>
      </c>
    </row>
    <row r="17" spans="1:19" s="23" customFormat="1" ht="12.75">
      <c r="A17" s="20"/>
      <c r="B17" s="20"/>
      <c r="C17" s="20"/>
      <c r="D17" s="20"/>
      <c r="E17" s="20"/>
      <c r="F17" s="20"/>
      <c r="G17" s="20"/>
      <c r="H17" s="24" t="s">
        <v>8</v>
      </c>
      <c r="I17" s="24"/>
      <c r="J17" s="24"/>
      <c r="K17" s="25">
        <f aca="true" t="shared" si="4" ref="K17:P17">K85</f>
        <v>4175429</v>
      </c>
      <c r="L17" s="25">
        <f t="shared" si="4"/>
        <v>4178110</v>
      </c>
      <c r="M17" s="25">
        <f t="shared" si="4"/>
        <v>6018092</v>
      </c>
      <c r="N17" s="25">
        <f t="shared" si="4"/>
        <v>4315910</v>
      </c>
      <c r="O17" s="104">
        <f t="shared" si="4"/>
        <v>6207600</v>
      </c>
      <c r="P17" s="29">
        <f t="shared" si="4"/>
        <v>7281565</v>
      </c>
      <c r="Q17" s="29">
        <f>Q85</f>
        <v>7574328</v>
      </c>
      <c r="R17" s="381">
        <f t="shared" si="2"/>
        <v>1.0402060546050196</v>
      </c>
      <c r="S17" s="352"/>
    </row>
    <row r="18" spans="1:18" ht="12.75">
      <c r="A18" s="1"/>
      <c r="B18" s="1"/>
      <c r="C18" s="1"/>
      <c r="D18" s="1"/>
      <c r="E18" s="1"/>
      <c r="F18" s="1"/>
      <c r="G18" s="1"/>
      <c r="H18" s="24" t="s">
        <v>9</v>
      </c>
      <c r="I18" s="24"/>
      <c r="J18" s="24"/>
      <c r="K18" s="25">
        <f>K111</f>
        <v>1741814</v>
      </c>
      <c r="L18" s="25">
        <f>L111</f>
        <v>1326000</v>
      </c>
      <c r="M18" s="25">
        <f>M111+M126</f>
        <v>889290</v>
      </c>
      <c r="N18" s="25">
        <f>N111</f>
        <v>1403000</v>
      </c>
      <c r="O18" s="104">
        <f>O111</f>
        <v>2250500</v>
      </c>
      <c r="P18" s="29">
        <f>P111+P126</f>
        <v>2556500</v>
      </c>
      <c r="Q18" s="29">
        <f>Q111+Q126</f>
        <v>1126175</v>
      </c>
      <c r="R18" s="381">
        <f t="shared" si="2"/>
        <v>0.44051437512223746</v>
      </c>
    </row>
    <row r="19" spans="1:18" ht="12.75">
      <c r="A19" s="1"/>
      <c r="B19" s="1"/>
      <c r="C19" s="1"/>
      <c r="D19" s="1"/>
      <c r="E19" s="1"/>
      <c r="F19" s="1"/>
      <c r="G19" s="1"/>
      <c r="H19" s="71" t="s">
        <v>354</v>
      </c>
      <c r="I19" s="114"/>
      <c r="J19" s="115"/>
      <c r="K19" s="84">
        <f aca="true" t="shared" si="5" ref="K19:Q19">K17+K18</f>
        <v>5917243</v>
      </c>
      <c r="L19" s="84">
        <f t="shared" si="5"/>
        <v>5504110</v>
      </c>
      <c r="M19" s="84">
        <f>M17+M18</f>
        <v>6907382</v>
      </c>
      <c r="N19" s="84">
        <f t="shared" si="5"/>
        <v>5718910</v>
      </c>
      <c r="O19" s="108">
        <f t="shared" si="5"/>
        <v>8458100</v>
      </c>
      <c r="P19" s="83">
        <f t="shared" si="5"/>
        <v>9838065</v>
      </c>
      <c r="Q19" s="83">
        <f t="shared" si="5"/>
        <v>8700503</v>
      </c>
      <c r="R19" s="380">
        <f t="shared" si="2"/>
        <v>0.8843713677435553</v>
      </c>
    </row>
    <row r="20" spans="1:18" ht="12.75">
      <c r="A20" s="1"/>
      <c r="B20" s="1"/>
      <c r="C20" s="1"/>
      <c r="D20" s="1"/>
      <c r="E20" s="1"/>
      <c r="F20" s="1"/>
      <c r="G20" s="1"/>
      <c r="H20" s="24" t="s">
        <v>10</v>
      </c>
      <c r="I20" s="31"/>
      <c r="J20" s="30"/>
      <c r="K20" s="25">
        <f aca="true" t="shared" si="6" ref="K20:P20">(K15+K16)-(K17+K18)</f>
        <v>-178955</v>
      </c>
      <c r="L20" s="25">
        <f t="shared" si="6"/>
        <v>-444010</v>
      </c>
      <c r="M20" s="25">
        <f t="shared" si="6"/>
        <v>-632297</v>
      </c>
      <c r="N20" s="25">
        <f t="shared" si="6"/>
        <v>-288810</v>
      </c>
      <c r="O20" s="105">
        <f t="shared" si="6"/>
        <v>-551100</v>
      </c>
      <c r="P20" s="25">
        <f t="shared" si="6"/>
        <v>-408955</v>
      </c>
      <c r="Q20" s="25">
        <f>(Q15+Q16)-(Q17+Q18)</f>
        <v>-689393</v>
      </c>
      <c r="R20" s="381">
        <f t="shared" si="2"/>
        <v>1.6857429301512392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  <c r="L21" s="15"/>
      <c r="M21" s="15"/>
      <c r="N21" s="15"/>
      <c r="O21" s="124"/>
      <c r="P21" s="21"/>
      <c r="Q21" s="21"/>
    </row>
    <row r="22" spans="1:18" ht="12.75">
      <c r="A22" s="1"/>
      <c r="B22" s="1"/>
      <c r="C22" s="1"/>
      <c r="D22" s="1"/>
      <c r="E22" s="1"/>
      <c r="F22" s="1"/>
      <c r="G22" s="1"/>
      <c r="H22" s="39" t="s">
        <v>11</v>
      </c>
      <c r="I22" s="39"/>
      <c r="J22" s="39"/>
      <c r="K22" s="42"/>
      <c r="L22" s="42"/>
      <c r="M22" s="42"/>
      <c r="N22" s="42"/>
      <c r="O22" s="281"/>
      <c r="P22" s="42"/>
      <c r="Q22" s="42"/>
      <c r="R22" s="367"/>
    </row>
    <row r="23" spans="1:18" ht="12.75">
      <c r="A23" s="1"/>
      <c r="B23" s="1"/>
      <c r="C23" s="1"/>
      <c r="D23" s="1"/>
      <c r="E23" s="1"/>
      <c r="F23" s="1"/>
      <c r="G23" s="1"/>
      <c r="H23" s="24" t="s">
        <v>12</v>
      </c>
      <c r="I23" s="24"/>
      <c r="J23" s="24"/>
      <c r="K23" s="25">
        <v>0</v>
      </c>
      <c r="L23" s="25">
        <v>0</v>
      </c>
      <c r="M23" s="25">
        <v>0</v>
      </c>
      <c r="N23" s="25">
        <v>0</v>
      </c>
      <c r="O23" s="104">
        <v>0</v>
      </c>
      <c r="P23" s="29">
        <v>0</v>
      </c>
      <c r="Q23" s="29">
        <v>0</v>
      </c>
      <c r="R23" s="369" t="e">
        <f>Q23/P23</f>
        <v>#DIV/0!</v>
      </c>
    </row>
    <row r="24" spans="1:18" ht="12.75">
      <c r="A24" s="1"/>
      <c r="B24" s="1"/>
      <c r="C24" s="1"/>
      <c r="D24" s="1"/>
      <c r="E24" s="1"/>
      <c r="F24" s="1"/>
      <c r="G24" s="1"/>
      <c r="H24" s="24" t="s">
        <v>67</v>
      </c>
      <c r="I24" s="24"/>
      <c r="J24" s="24"/>
      <c r="K24" s="25">
        <v>0</v>
      </c>
      <c r="L24" s="25">
        <v>0</v>
      </c>
      <c r="M24" s="25">
        <v>0</v>
      </c>
      <c r="N24" s="25">
        <v>0</v>
      </c>
      <c r="O24" s="104">
        <v>0</v>
      </c>
      <c r="P24" s="29">
        <v>0</v>
      </c>
      <c r="Q24" s="29">
        <v>0</v>
      </c>
      <c r="R24" s="369" t="e">
        <f>Q24/P24</f>
        <v>#DIV/0!</v>
      </c>
    </row>
    <row r="25" spans="1:18" ht="12.75">
      <c r="A25" s="4"/>
      <c r="B25" s="4"/>
      <c r="C25" s="4"/>
      <c r="D25" s="4"/>
      <c r="E25" s="4"/>
      <c r="F25" s="4"/>
      <c r="G25" s="4"/>
      <c r="H25" s="24" t="s">
        <v>13</v>
      </c>
      <c r="I25" s="24"/>
      <c r="J25" s="24"/>
      <c r="K25" s="25">
        <v>0</v>
      </c>
      <c r="L25" s="25">
        <v>0</v>
      </c>
      <c r="M25" s="25">
        <v>0</v>
      </c>
      <c r="N25" s="25">
        <v>0</v>
      </c>
      <c r="O25" s="104">
        <v>0</v>
      </c>
      <c r="P25" s="29">
        <v>0</v>
      </c>
      <c r="Q25" s="29">
        <v>0</v>
      </c>
      <c r="R25" s="369" t="e">
        <f>Q25/P25</f>
        <v>#DIV/0!</v>
      </c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5"/>
      <c r="L26" s="15"/>
      <c r="M26" s="15"/>
      <c r="N26" s="15"/>
      <c r="O26" s="124"/>
      <c r="P26" s="21"/>
      <c r="Q26" s="21"/>
    </row>
    <row r="27" spans="1:18" ht="12.75">
      <c r="A27" s="1"/>
      <c r="B27" s="1"/>
      <c r="C27" s="1"/>
      <c r="D27" s="1"/>
      <c r="E27" s="1"/>
      <c r="F27" s="1"/>
      <c r="G27" s="1"/>
      <c r="H27" s="39" t="s">
        <v>14</v>
      </c>
      <c r="I27" s="39"/>
      <c r="J27" s="39"/>
      <c r="K27" s="42"/>
      <c r="L27" s="42"/>
      <c r="M27" s="42"/>
      <c r="N27" s="42"/>
      <c r="O27" s="281"/>
      <c r="P27" s="42"/>
      <c r="Q27" s="42"/>
      <c r="R27" s="367"/>
    </row>
    <row r="28" spans="1:18" ht="12.75">
      <c r="A28" s="1"/>
      <c r="B28" s="1"/>
      <c r="C28" s="1"/>
      <c r="D28" s="1"/>
      <c r="E28" s="1"/>
      <c r="F28" s="1"/>
      <c r="G28" s="1"/>
      <c r="H28" s="24" t="s">
        <v>15</v>
      </c>
      <c r="I28" s="31"/>
      <c r="J28" s="30"/>
      <c r="K28" s="25">
        <v>178955</v>
      </c>
      <c r="L28" s="25">
        <v>444010</v>
      </c>
      <c r="M28" s="25">
        <v>632297</v>
      </c>
      <c r="N28" s="25">
        <v>288810</v>
      </c>
      <c r="O28" s="104">
        <v>551100</v>
      </c>
      <c r="P28" s="29">
        <v>408955</v>
      </c>
      <c r="Q28" s="29">
        <v>689393</v>
      </c>
      <c r="R28" s="369">
        <f>Q28/P28</f>
        <v>1.6857429301512392</v>
      </c>
    </row>
    <row r="29" spans="1:18" ht="12.75">
      <c r="A29" s="1"/>
      <c r="B29" s="1"/>
      <c r="C29" s="1"/>
      <c r="D29" s="1"/>
      <c r="E29" s="1"/>
      <c r="F29" s="1"/>
      <c r="G29" s="1"/>
      <c r="H29" s="32"/>
      <c r="I29" s="32"/>
      <c r="J29" s="32"/>
      <c r="K29" s="33"/>
      <c r="L29" s="33"/>
      <c r="M29" s="33"/>
      <c r="N29" s="33"/>
      <c r="O29" s="96"/>
      <c r="P29" s="36"/>
      <c r="Q29" s="36"/>
      <c r="R29" s="371"/>
    </row>
    <row r="30" spans="1:18" ht="12.75">
      <c r="A30" s="4"/>
      <c r="B30" s="4"/>
      <c r="C30" s="4"/>
      <c r="D30" s="4"/>
      <c r="E30" s="4"/>
      <c r="F30" s="4"/>
      <c r="G30" s="4"/>
      <c r="H30" s="39" t="s">
        <v>454</v>
      </c>
      <c r="I30" s="39"/>
      <c r="J30" s="39"/>
      <c r="K30" s="42"/>
      <c r="L30" s="42"/>
      <c r="M30" s="42"/>
      <c r="N30" s="42"/>
      <c r="O30" s="281"/>
      <c r="P30" s="42"/>
      <c r="Q30" s="42"/>
      <c r="R30" s="367"/>
    </row>
    <row r="31" spans="1:18" ht="12.75">
      <c r="A31" s="1"/>
      <c r="B31" s="1"/>
      <c r="C31" s="1"/>
      <c r="D31" s="1"/>
      <c r="E31" s="1"/>
      <c r="F31" s="1"/>
      <c r="G31" s="1"/>
      <c r="H31" s="24" t="s">
        <v>455</v>
      </c>
      <c r="I31" s="31"/>
      <c r="J31" s="30"/>
      <c r="K31" s="25">
        <f aca="true" t="shared" si="7" ref="K31:P31">K14</f>
        <v>5738288</v>
      </c>
      <c r="L31" s="25">
        <f t="shared" si="7"/>
        <v>5060100</v>
      </c>
      <c r="M31" s="25">
        <f t="shared" si="7"/>
        <v>6275085</v>
      </c>
      <c r="N31" s="25">
        <f t="shared" si="7"/>
        <v>5430100</v>
      </c>
      <c r="O31" s="105">
        <f t="shared" si="7"/>
        <v>7907000</v>
      </c>
      <c r="P31" s="29">
        <f t="shared" si="7"/>
        <v>9429110</v>
      </c>
      <c r="Q31" s="29">
        <f>Q14</f>
        <v>8011110</v>
      </c>
      <c r="R31" s="369">
        <f>Q31/P31</f>
        <v>0.8496146507994922</v>
      </c>
    </row>
    <row r="32" spans="1:18" ht="12.75">
      <c r="A32" s="1"/>
      <c r="B32" s="1"/>
      <c r="C32" s="1"/>
      <c r="D32" s="1"/>
      <c r="E32" s="1"/>
      <c r="F32" s="1"/>
      <c r="G32" s="1"/>
      <c r="H32" s="31" t="s">
        <v>456</v>
      </c>
      <c r="I32" s="95"/>
      <c r="J32" s="95"/>
      <c r="K32" s="25">
        <f aca="true" t="shared" si="8" ref="K32:P32">K19</f>
        <v>5917243</v>
      </c>
      <c r="L32" s="25">
        <f t="shared" si="8"/>
        <v>5504110</v>
      </c>
      <c r="M32" s="25">
        <f t="shared" si="8"/>
        <v>6907382</v>
      </c>
      <c r="N32" s="25">
        <f t="shared" si="8"/>
        <v>5718910</v>
      </c>
      <c r="O32" s="105">
        <f t="shared" si="8"/>
        <v>8458100</v>
      </c>
      <c r="P32" s="29">
        <f t="shared" si="8"/>
        <v>9838065</v>
      </c>
      <c r="Q32" s="29">
        <f>Q19</f>
        <v>8700503</v>
      </c>
      <c r="R32" s="369">
        <f>Q32/P32</f>
        <v>0.8843713677435553</v>
      </c>
    </row>
    <row r="33" spans="1:19" ht="12.75">
      <c r="A33" s="4"/>
      <c r="B33" s="4"/>
      <c r="C33" s="4"/>
      <c r="D33" s="4"/>
      <c r="E33" s="4"/>
      <c r="F33" s="4"/>
      <c r="G33" s="4"/>
      <c r="H33" s="93" t="s">
        <v>457</v>
      </c>
      <c r="I33" s="94"/>
      <c r="J33" s="94"/>
      <c r="K33" s="62">
        <f aca="true" t="shared" si="9" ref="K33:Q33">K31+K28-K32</f>
        <v>0</v>
      </c>
      <c r="L33" s="62">
        <f t="shared" si="9"/>
        <v>0</v>
      </c>
      <c r="M33" s="62">
        <f t="shared" si="9"/>
        <v>0</v>
      </c>
      <c r="N33" s="62">
        <f t="shared" si="9"/>
        <v>0</v>
      </c>
      <c r="O33" s="126">
        <f t="shared" si="9"/>
        <v>0</v>
      </c>
      <c r="P33" s="116">
        <f t="shared" si="9"/>
        <v>0</v>
      </c>
      <c r="Q33" s="116">
        <f t="shared" si="9"/>
        <v>0</v>
      </c>
      <c r="R33" s="372" t="e">
        <f>Q33/P33</f>
        <v>#DIV/0!</v>
      </c>
      <c r="S33" s="354"/>
    </row>
    <row r="34" spans="1:19" ht="12.75">
      <c r="A34" s="1"/>
      <c r="B34" s="1"/>
      <c r="C34" s="1"/>
      <c r="D34" s="1"/>
      <c r="E34" s="1"/>
      <c r="F34" s="1"/>
      <c r="G34" s="1"/>
      <c r="H34" s="35"/>
      <c r="I34" s="35"/>
      <c r="J34" s="35"/>
      <c r="K34" s="36"/>
      <c r="L34" s="36"/>
      <c r="M34" s="36"/>
      <c r="N34" s="36"/>
      <c r="O34" s="96"/>
      <c r="P34" s="36"/>
      <c r="Q34" s="36"/>
      <c r="R34" s="373"/>
      <c r="S34" s="354"/>
    </row>
    <row r="35" spans="1:19" ht="12.75">
      <c r="A35" s="1"/>
      <c r="B35" s="1"/>
      <c r="C35" s="1"/>
      <c r="D35" s="1"/>
      <c r="E35" s="1"/>
      <c r="F35" s="1"/>
      <c r="G35" s="1"/>
      <c r="H35" s="360"/>
      <c r="I35" s="360"/>
      <c r="J35" s="387" t="s">
        <v>639</v>
      </c>
      <c r="K35" s="388"/>
      <c r="L35" s="253"/>
      <c r="M35" s="388"/>
      <c r="N35" s="388"/>
      <c r="O35" s="389"/>
      <c r="P35" s="36"/>
      <c r="Q35" s="36"/>
      <c r="R35" s="373"/>
      <c r="S35" s="354"/>
    </row>
    <row r="36" spans="1:19" s="23" customFormat="1" ht="12.75">
      <c r="A36" s="20"/>
      <c r="B36" s="20"/>
      <c r="C36" s="20"/>
      <c r="D36" s="20"/>
      <c r="E36" s="20"/>
      <c r="F36" s="20"/>
      <c r="G36" s="20"/>
      <c r="H36" s="86"/>
      <c r="I36" s="86"/>
      <c r="J36" s="86"/>
      <c r="K36" s="86"/>
      <c r="L36" s="86"/>
      <c r="M36" s="86"/>
      <c r="N36" s="86"/>
      <c r="O36" s="284"/>
      <c r="P36" s="21"/>
      <c r="Q36" s="21"/>
      <c r="R36" s="361"/>
      <c r="S36" s="352"/>
    </row>
    <row r="37" spans="1:19" s="23" customFormat="1" ht="12.75">
      <c r="A37" s="20"/>
      <c r="B37" s="20"/>
      <c r="C37" s="20"/>
      <c r="D37" s="20"/>
      <c r="E37" s="20"/>
      <c r="F37" s="20"/>
      <c r="G37" s="20"/>
      <c r="H37" s="86" t="s">
        <v>458</v>
      </c>
      <c r="I37" s="86"/>
      <c r="J37" s="86"/>
      <c r="K37" s="86"/>
      <c r="L37" s="86"/>
      <c r="M37" s="86"/>
      <c r="N37" s="86"/>
      <c r="O37" s="284"/>
      <c r="P37" s="21"/>
      <c r="Q37" s="21"/>
      <c r="R37" s="361"/>
      <c r="S37" s="352"/>
    </row>
    <row r="38" spans="1:19" s="23" customFormat="1" ht="12.75">
      <c r="A38" s="20"/>
      <c r="B38" s="20"/>
      <c r="C38" s="20"/>
      <c r="D38" s="20"/>
      <c r="E38" s="20"/>
      <c r="F38" s="20"/>
      <c r="G38" s="20"/>
      <c r="H38" s="1"/>
      <c r="I38" s="1"/>
      <c r="J38" s="1"/>
      <c r="K38" s="1"/>
      <c r="L38" s="118" t="s">
        <v>459</v>
      </c>
      <c r="M38" s="1"/>
      <c r="N38" s="1"/>
      <c r="O38" s="124"/>
      <c r="P38" s="21"/>
      <c r="Q38" s="21"/>
      <c r="R38" s="361"/>
      <c r="S38" s="352"/>
    </row>
    <row r="39" spans="1:18" ht="12.75" customHeight="1">
      <c r="A39" s="1" t="s">
        <v>458</v>
      </c>
      <c r="B39" s="1"/>
      <c r="C39" s="1"/>
      <c r="D39" s="1"/>
      <c r="E39" s="1"/>
      <c r="F39" s="1"/>
      <c r="G39" s="1"/>
      <c r="H39" s="86"/>
      <c r="I39" s="86"/>
      <c r="J39" s="341" t="s">
        <v>640</v>
      </c>
      <c r="K39" s="86"/>
      <c r="L39" s="242"/>
      <c r="M39" s="86"/>
      <c r="N39" s="86"/>
      <c r="O39" s="284"/>
      <c r="P39" s="390"/>
      <c r="Q39" s="390"/>
      <c r="R39" s="359"/>
    </row>
    <row r="40" spans="1:18" ht="12.75" customHeight="1">
      <c r="A40" s="1"/>
      <c r="B40" s="1"/>
      <c r="C40" s="1"/>
      <c r="D40" s="1"/>
      <c r="E40" s="1"/>
      <c r="F40" s="1"/>
      <c r="G40" s="1"/>
      <c r="H40" s="86"/>
      <c r="I40" s="86"/>
      <c r="J40" s="86"/>
      <c r="K40" s="86"/>
      <c r="L40" s="86"/>
      <c r="M40" s="86"/>
      <c r="N40" s="86"/>
      <c r="O40" s="284"/>
      <c r="P40" s="390"/>
      <c r="Q40" s="390"/>
      <c r="R40" s="359"/>
    </row>
    <row r="41" spans="1:18" ht="12.75" customHeight="1">
      <c r="A41" s="1"/>
      <c r="B41" s="1"/>
      <c r="C41" s="1"/>
      <c r="D41" s="1"/>
      <c r="E41" s="1"/>
      <c r="F41" s="1"/>
      <c r="G41" s="1"/>
      <c r="H41" s="86" t="s">
        <v>699</v>
      </c>
      <c r="I41" s="86"/>
      <c r="J41" s="86"/>
      <c r="K41" s="86"/>
      <c r="L41" s="86"/>
      <c r="M41" s="86"/>
      <c r="N41" s="86"/>
      <c r="O41" s="284"/>
      <c r="P41" s="390"/>
      <c r="Q41" s="390"/>
      <c r="R41" s="359"/>
    </row>
    <row r="42" spans="1:18" ht="12.75" customHeight="1">
      <c r="A42" s="1"/>
      <c r="B42" s="1"/>
      <c r="C42" s="1"/>
      <c r="D42" s="1"/>
      <c r="E42" s="1"/>
      <c r="F42" s="1"/>
      <c r="G42" s="1"/>
      <c r="H42" s="86" t="s">
        <v>698</v>
      </c>
      <c r="I42" s="86"/>
      <c r="J42" s="86"/>
      <c r="K42" s="86"/>
      <c r="L42" s="86"/>
      <c r="M42" s="86"/>
      <c r="N42" s="86"/>
      <c r="O42" s="284"/>
      <c r="P42" s="390"/>
      <c r="Q42" s="390"/>
      <c r="R42" s="359"/>
    </row>
    <row r="43" spans="1:18" ht="12.75">
      <c r="A43" t="s">
        <v>540</v>
      </c>
      <c r="B43" s="1"/>
      <c r="C43" s="1"/>
      <c r="D43" s="1"/>
      <c r="E43" s="1"/>
      <c r="F43" s="1"/>
      <c r="G43" s="1"/>
      <c r="H43" s="3" t="s">
        <v>1</v>
      </c>
      <c r="I43" s="3"/>
      <c r="J43" s="3"/>
      <c r="K43" s="10" t="s">
        <v>3</v>
      </c>
      <c r="L43" s="10" t="s">
        <v>4</v>
      </c>
      <c r="M43" s="10" t="s">
        <v>502</v>
      </c>
      <c r="N43" s="58" t="s">
        <v>5</v>
      </c>
      <c r="O43" s="279" t="s">
        <v>610</v>
      </c>
      <c r="P43" s="125" t="s">
        <v>612</v>
      </c>
      <c r="Q43" s="522" t="s">
        <v>703</v>
      </c>
      <c r="R43" s="386" t="s">
        <v>611</v>
      </c>
    </row>
    <row r="44" spans="1:18" ht="12.75">
      <c r="A44" t="s">
        <v>460</v>
      </c>
      <c r="B44" s="1"/>
      <c r="C44" s="1"/>
      <c r="D44" s="1"/>
      <c r="E44" s="1"/>
      <c r="F44" s="1"/>
      <c r="G44" s="1"/>
      <c r="H44" s="3"/>
      <c r="I44" s="3"/>
      <c r="J44" s="3"/>
      <c r="K44" s="10">
        <v>2011</v>
      </c>
      <c r="L44" s="10">
        <v>2012</v>
      </c>
      <c r="M44" s="10">
        <v>2012</v>
      </c>
      <c r="N44" s="60">
        <v>2013</v>
      </c>
      <c r="O44" s="280"/>
      <c r="P44" s="60"/>
      <c r="Q44" s="60"/>
      <c r="R44" s="357"/>
    </row>
    <row r="45" spans="2:18" ht="12.75">
      <c r="B45" s="1"/>
      <c r="C45" s="1"/>
      <c r="D45" s="1"/>
      <c r="E45" s="1"/>
      <c r="F45" s="1"/>
      <c r="G45" s="1"/>
      <c r="H45" s="3"/>
      <c r="I45" s="3" t="s">
        <v>277</v>
      </c>
      <c r="J45" s="3"/>
      <c r="K45" s="10"/>
      <c r="L45" s="10"/>
      <c r="M45" s="10"/>
      <c r="N45" s="59"/>
      <c r="O45" s="125"/>
      <c r="P45" s="59"/>
      <c r="Q45" s="523"/>
      <c r="R45" s="374"/>
    </row>
    <row r="46" spans="1:18" ht="12.75">
      <c r="A46" s="2"/>
      <c r="B46" s="3"/>
      <c r="C46" s="3"/>
      <c r="D46" s="3"/>
      <c r="E46" s="3"/>
      <c r="F46" s="3"/>
      <c r="G46" s="3"/>
      <c r="H46" s="4" t="s">
        <v>2</v>
      </c>
      <c r="I46" s="4"/>
      <c r="J46" s="4"/>
      <c r="K46" s="4"/>
      <c r="L46" s="4"/>
      <c r="M46" s="4"/>
      <c r="N46" s="87"/>
      <c r="O46" s="282"/>
      <c r="P46" s="87"/>
      <c r="Q46" s="87"/>
      <c r="R46" s="375"/>
    </row>
    <row r="47" spans="1:18" ht="12.75">
      <c r="A47" s="2"/>
      <c r="B47" s="3"/>
      <c r="C47" s="3"/>
      <c r="D47" s="3"/>
      <c r="E47" s="3"/>
      <c r="F47" s="3"/>
      <c r="G47" s="3"/>
      <c r="H47" s="120">
        <v>6</v>
      </c>
      <c r="I47" s="120" t="s">
        <v>16</v>
      </c>
      <c r="J47" s="120"/>
      <c r="K47" s="85">
        <f aca="true" t="shared" si="10" ref="K47:P47">K48+K54+K73+K77+K70</f>
        <v>5738026</v>
      </c>
      <c r="L47" s="85">
        <f t="shared" si="10"/>
        <v>5030100</v>
      </c>
      <c r="M47" s="85">
        <f t="shared" si="10"/>
        <v>6273585</v>
      </c>
      <c r="N47" s="85">
        <f t="shared" si="10"/>
        <v>5400100</v>
      </c>
      <c r="O47" s="283">
        <f t="shared" si="10"/>
        <v>7877000</v>
      </c>
      <c r="P47" s="339">
        <f t="shared" si="10"/>
        <v>9399110</v>
      </c>
      <c r="Q47" s="339">
        <f>Q48+Q54+Q73+Q77+Q70</f>
        <v>7996110</v>
      </c>
      <c r="R47" s="376">
        <f>Q47/P47</f>
        <v>0.8507305478923004</v>
      </c>
    </row>
    <row r="48" spans="1:18" ht="12.75">
      <c r="A48" s="1" t="s">
        <v>0</v>
      </c>
      <c r="B48" s="1"/>
      <c r="C48" s="1"/>
      <c r="D48" s="1"/>
      <c r="E48" s="1"/>
      <c r="F48" s="1"/>
      <c r="G48" s="1"/>
      <c r="H48" s="71">
        <v>61</v>
      </c>
      <c r="I48" s="71" t="s">
        <v>17</v>
      </c>
      <c r="J48" s="71"/>
      <c r="K48" s="84">
        <f>K49+K51+K52+K53</f>
        <v>461740</v>
      </c>
      <c r="L48" s="84">
        <f>L49+L51+L52+L53</f>
        <v>554000</v>
      </c>
      <c r="M48" s="84">
        <f>M49+M51+M52+M53+M50</f>
        <v>848000</v>
      </c>
      <c r="N48" s="84">
        <f>N49+N51+N52+N53+N50</f>
        <v>754000</v>
      </c>
      <c r="O48" s="109">
        <f>O49+O51+O52+O53+O50</f>
        <v>854000</v>
      </c>
      <c r="P48" s="84">
        <f>P49+P51+P52+P53+P50</f>
        <v>677000</v>
      </c>
      <c r="Q48" s="84">
        <f>Q49+Q51+Q52+Q53+Q50</f>
        <v>742000</v>
      </c>
      <c r="R48" s="377">
        <f>Q48/P48</f>
        <v>1.0960118168389956</v>
      </c>
    </row>
    <row r="49" spans="1:19" ht="12.7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24">
        <v>611</v>
      </c>
      <c r="I49" s="24" t="s">
        <v>18</v>
      </c>
      <c r="J49" s="24"/>
      <c r="K49" s="25">
        <v>417618</v>
      </c>
      <c r="L49" s="25">
        <v>500000</v>
      </c>
      <c r="M49" s="25">
        <v>480000</v>
      </c>
      <c r="N49" s="25">
        <v>400000</v>
      </c>
      <c r="O49" s="104">
        <v>500000</v>
      </c>
      <c r="P49" s="29">
        <v>630000</v>
      </c>
      <c r="Q49" s="29">
        <v>635000</v>
      </c>
      <c r="R49" s="377">
        <f aca="true" t="shared" si="11" ref="R49:R84">Q49/P49</f>
        <v>1.007936507936508</v>
      </c>
      <c r="S49" s="352">
        <v>312739.58</v>
      </c>
    </row>
    <row r="50" spans="1:18" ht="12.75">
      <c r="A50" s="6"/>
      <c r="B50" s="119"/>
      <c r="C50" s="119"/>
      <c r="D50" s="119"/>
      <c r="E50" s="119"/>
      <c r="F50" s="119"/>
      <c r="G50" s="119"/>
      <c r="H50" s="24">
        <v>612</v>
      </c>
      <c r="I50" s="24" t="s">
        <v>586</v>
      </c>
      <c r="J50" s="24"/>
      <c r="K50" s="25">
        <v>0</v>
      </c>
      <c r="L50" s="25">
        <v>0</v>
      </c>
      <c r="M50" s="25">
        <v>300000</v>
      </c>
      <c r="N50" s="25">
        <v>300000</v>
      </c>
      <c r="O50" s="104">
        <v>300000</v>
      </c>
      <c r="P50" s="29">
        <v>0</v>
      </c>
      <c r="Q50" s="29">
        <v>0</v>
      </c>
      <c r="R50" s="377" t="e">
        <f t="shared" si="11"/>
        <v>#DIV/0!</v>
      </c>
    </row>
    <row r="51" spans="2:19" ht="12.75">
      <c r="B51" s="1"/>
      <c r="C51" s="1"/>
      <c r="D51" s="1"/>
      <c r="E51" s="1"/>
      <c r="F51" s="1"/>
      <c r="G51" s="1"/>
      <c r="H51" s="24">
        <v>613</v>
      </c>
      <c r="I51" s="24" t="s">
        <v>19</v>
      </c>
      <c r="J51" s="24"/>
      <c r="K51" s="25">
        <v>15912</v>
      </c>
      <c r="L51" s="25">
        <v>20000</v>
      </c>
      <c r="M51" s="25">
        <v>8000</v>
      </c>
      <c r="N51" s="25">
        <v>20000</v>
      </c>
      <c r="O51" s="104">
        <v>20000</v>
      </c>
      <c r="P51" s="29">
        <v>27000</v>
      </c>
      <c r="Q51" s="29">
        <v>25000</v>
      </c>
      <c r="R51" s="377">
        <f t="shared" si="11"/>
        <v>0.9259259259259259</v>
      </c>
      <c r="S51" s="352">
        <v>13558.65</v>
      </c>
    </row>
    <row r="52" spans="2:19" ht="12.75">
      <c r="B52" s="1"/>
      <c r="C52" s="1"/>
      <c r="D52" s="1"/>
      <c r="E52" s="1"/>
      <c r="F52" s="1"/>
      <c r="G52" s="1"/>
      <c r="H52" s="24">
        <v>614</v>
      </c>
      <c r="I52" s="24" t="s">
        <v>20</v>
      </c>
      <c r="J52" s="24"/>
      <c r="K52" s="25">
        <v>28210</v>
      </c>
      <c r="L52" s="25">
        <v>34000</v>
      </c>
      <c r="M52" s="25">
        <v>60000</v>
      </c>
      <c r="N52" s="25">
        <v>34000</v>
      </c>
      <c r="O52" s="104">
        <v>34000</v>
      </c>
      <c r="P52" s="29">
        <v>20000</v>
      </c>
      <c r="Q52" s="29">
        <v>82000</v>
      </c>
      <c r="R52" s="377">
        <f t="shared" si="11"/>
        <v>4.1</v>
      </c>
      <c r="S52" s="352">
        <v>7477.39</v>
      </c>
    </row>
    <row r="53" spans="2:18" ht="12.75" hidden="1">
      <c r="B53" s="1"/>
      <c r="C53" s="1"/>
      <c r="D53" s="1"/>
      <c r="E53" s="1"/>
      <c r="F53" s="1"/>
      <c r="G53" s="1"/>
      <c r="H53" s="24">
        <v>616</v>
      </c>
      <c r="I53" s="24" t="s">
        <v>21</v>
      </c>
      <c r="J53" s="24"/>
      <c r="K53" s="25">
        <v>0</v>
      </c>
      <c r="L53" s="25">
        <v>0</v>
      </c>
      <c r="M53" s="25">
        <v>0</v>
      </c>
      <c r="N53" s="25">
        <v>0</v>
      </c>
      <c r="O53" s="104">
        <v>0</v>
      </c>
      <c r="P53" s="29">
        <v>0</v>
      </c>
      <c r="Q53" s="29">
        <v>0</v>
      </c>
      <c r="R53" s="377" t="e">
        <f t="shared" si="11"/>
        <v>#DIV/0!</v>
      </c>
    </row>
    <row r="54" spans="2:18" ht="12.75">
      <c r="B54" s="1"/>
      <c r="C54" s="1"/>
      <c r="D54" s="1"/>
      <c r="E54" s="1"/>
      <c r="F54" s="1"/>
      <c r="G54" s="1"/>
      <c r="H54" s="71">
        <v>63</v>
      </c>
      <c r="I54" s="114" t="s">
        <v>22</v>
      </c>
      <c r="J54" s="115"/>
      <c r="K54" s="84">
        <f>K55+K62+K57+K58+K61+K63+K64+K65+K67+K69+K59+K56</f>
        <v>4885071</v>
      </c>
      <c r="L54" s="84">
        <f>L55+L57+L58+L61+L62+L63+L64+L65+L67+L69+L59+L60</f>
        <v>3991600</v>
      </c>
      <c r="M54" s="84">
        <f>M55+M57+M58+M61+M62+M63+M64+M65+M67+M69+M59+M60+M66</f>
        <v>4901585</v>
      </c>
      <c r="N54" s="84">
        <f>N55+N57+N58+N61+N62+N63+N64+N65+N67+N69+N59+N60</f>
        <v>4161600</v>
      </c>
      <c r="O54" s="104">
        <f>O55+O57+O58+O61+O62+O63+O64+O65+O67+O69+O59+O60+O68</f>
        <v>6538500</v>
      </c>
      <c r="P54" s="26">
        <f>P55+P57+P58+P61+P62+P63+P64+P65+P67+P69+P59+P60+P68</f>
        <v>8230610</v>
      </c>
      <c r="Q54" s="26">
        <f>Q55+Q57+Q58+Q61+Q62+Q63+Q64+Q65+Q67+Q69+Q59+Q60+Q68</f>
        <v>6812610</v>
      </c>
      <c r="R54" s="377">
        <f t="shared" si="11"/>
        <v>0.8277162932030554</v>
      </c>
    </row>
    <row r="55" spans="2:19" ht="12.75">
      <c r="B55" s="1"/>
      <c r="C55" s="1"/>
      <c r="D55" s="1"/>
      <c r="E55" s="1"/>
      <c r="F55" s="1"/>
      <c r="G55" s="1"/>
      <c r="H55" s="24">
        <v>633</v>
      </c>
      <c r="I55" s="24" t="s">
        <v>336</v>
      </c>
      <c r="J55" s="24"/>
      <c r="K55" s="25">
        <v>3127647</v>
      </c>
      <c r="L55" s="25">
        <v>2500000</v>
      </c>
      <c r="M55" s="25">
        <v>3704000</v>
      </c>
      <c r="N55" s="25">
        <v>2500000</v>
      </c>
      <c r="O55" s="104">
        <v>4405000</v>
      </c>
      <c r="P55" s="29">
        <v>4405000</v>
      </c>
      <c r="Q55" s="29">
        <v>4405000</v>
      </c>
      <c r="R55" s="377">
        <f t="shared" si="11"/>
        <v>1</v>
      </c>
      <c r="S55" s="352">
        <v>2202712</v>
      </c>
    </row>
    <row r="56" spans="2:18" ht="12.75" hidden="1">
      <c r="B56" s="1"/>
      <c r="C56" s="1"/>
      <c r="D56" s="1"/>
      <c r="E56" s="1"/>
      <c r="F56" s="1"/>
      <c r="G56" s="1"/>
      <c r="H56" s="24">
        <v>633</v>
      </c>
      <c r="I56" s="24" t="s">
        <v>507</v>
      </c>
      <c r="J56" s="24"/>
      <c r="K56" s="25">
        <v>39495</v>
      </c>
      <c r="L56" s="25">
        <v>0</v>
      </c>
      <c r="M56" s="25">
        <v>0</v>
      </c>
      <c r="N56" s="25">
        <v>0</v>
      </c>
      <c r="O56" s="104">
        <v>0</v>
      </c>
      <c r="P56" s="29"/>
      <c r="Q56" s="29"/>
      <c r="R56" s="377" t="e">
        <f t="shared" si="11"/>
        <v>#DIV/0!</v>
      </c>
    </row>
    <row r="57" spans="2:21" ht="12.75">
      <c r="B57" s="1"/>
      <c r="C57" s="1"/>
      <c r="D57" s="1"/>
      <c r="E57" s="1"/>
      <c r="F57" s="1"/>
      <c r="G57" s="1"/>
      <c r="H57" s="24">
        <v>633</v>
      </c>
      <c r="I57" s="24" t="s">
        <v>587</v>
      </c>
      <c r="J57" s="24"/>
      <c r="K57" s="25">
        <v>774202</v>
      </c>
      <c r="L57" s="25">
        <v>350000</v>
      </c>
      <c r="M57" s="25">
        <v>0</v>
      </c>
      <c r="N57" s="25">
        <v>350000</v>
      </c>
      <c r="O57" s="104">
        <v>632500</v>
      </c>
      <c r="P57" s="29">
        <v>940000</v>
      </c>
      <c r="Q57" s="29">
        <v>200000</v>
      </c>
      <c r="R57" s="377">
        <f t="shared" si="11"/>
        <v>0.2127659574468085</v>
      </c>
      <c r="U57" s="352"/>
    </row>
    <row r="58" spans="2:19" ht="12.75">
      <c r="B58" s="1"/>
      <c r="C58" s="1"/>
      <c r="D58" s="1"/>
      <c r="E58" s="1"/>
      <c r="F58" s="1"/>
      <c r="G58" s="1"/>
      <c r="H58" s="24">
        <v>633</v>
      </c>
      <c r="I58" s="24" t="s">
        <v>382</v>
      </c>
      <c r="J58" s="24"/>
      <c r="K58" s="25">
        <v>8000</v>
      </c>
      <c r="L58" s="25">
        <v>8000</v>
      </c>
      <c r="M58" s="25">
        <v>7200</v>
      </c>
      <c r="N58" s="25">
        <v>8000</v>
      </c>
      <c r="O58" s="104">
        <v>8000</v>
      </c>
      <c r="P58" s="29">
        <v>8000</v>
      </c>
      <c r="Q58" s="29">
        <v>8000</v>
      </c>
      <c r="R58" s="377">
        <f t="shared" si="11"/>
        <v>1</v>
      </c>
      <c r="S58" s="352">
        <v>4800</v>
      </c>
    </row>
    <row r="59" spans="2:19" ht="12.75">
      <c r="B59" s="1"/>
      <c r="C59" s="1"/>
      <c r="D59" s="1"/>
      <c r="E59" s="1"/>
      <c r="F59" s="1"/>
      <c r="G59" s="1"/>
      <c r="H59" s="24">
        <v>633</v>
      </c>
      <c r="I59" s="24" t="s">
        <v>550</v>
      </c>
      <c r="J59" s="24"/>
      <c r="K59" s="25">
        <v>303600</v>
      </c>
      <c r="L59" s="25">
        <v>303600</v>
      </c>
      <c r="M59" s="25">
        <v>278300</v>
      </c>
      <c r="N59" s="25">
        <v>303600</v>
      </c>
      <c r="O59" s="104">
        <v>333000</v>
      </c>
      <c r="P59" s="29">
        <v>303600</v>
      </c>
      <c r="Q59" s="29">
        <v>303600</v>
      </c>
      <c r="R59" s="377">
        <f t="shared" si="11"/>
        <v>1</v>
      </c>
      <c r="S59" s="352">
        <v>151800</v>
      </c>
    </row>
    <row r="60" spans="2:18" ht="12.75">
      <c r="B60" s="1"/>
      <c r="C60" s="1"/>
      <c r="D60" s="1"/>
      <c r="E60" s="1"/>
      <c r="F60" s="1"/>
      <c r="G60" s="1"/>
      <c r="H60" s="24">
        <v>633</v>
      </c>
      <c r="I60" s="24" t="s">
        <v>510</v>
      </c>
      <c r="J60" s="24"/>
      <c r="K60" s="25">
        <v>0</v>
      </c>
      <c r="L60" s="25">
        <v>50000</v>
      </c>
      <c r="M60" s="25">
        <v>0</v>
      </c>
      <c r="N60" s="25">
        <v>20000</v>
      </c>
      <c r="O60" s="104">
        <v>50000</v>
      </c>
      <c r="P60" s="29">
        <v>0</v>
      </c>
      <c r="Q60" s="29">
        <v>0</v>
      </c>
      <c r="R60" s="377" t="e">
        <f t="shared" si="11"/>
        <v>#DIV/0!</v>
      </c>
    </row>
    <row r="61" spans="2:19" ht="12.75">
      <c r="B61" s="1"/>
      <c r="C61" s="1"/>
      <c r="D61" s="1"/>
      <c r="E61" s="1"/>
      <c r="F61" s="1"/>
      <c r="G61" s="1"/>
      <c r="H61" s="24">
        <v>633</v>
      </c>
      <c r="I61" s="24" t="s">
        <v>337</v>
      </c>
      <c r="J61" s="24"/>
      <c r="K61" s="25">
        <v>508370</v>
      </c>
      <c r="L61" s="25">
        <v>650000</v>
      </c>
      <c r="M61" s="25">
        <v>650000</v>
      </c>
      <c r="N61" s="25">
        <v>550000</v>
      </c>
      <c r="O61" s="104">
        <v>650000</v>
      </c>
      <c r="P61" s="29">
        <v>650000</v>
      </c>
      <c r="Q61" s="29">
        <v>650000</v>
      </c>
      <c r="R61" s="377">
        <f t="shared" si="11"/>
        <v>1</v>
      </c>
      <c r="S61" s="352">
        <v>19950</v>
      </c>
    </row>
    <row r="62" spans="2:19" ht="12.75">
      <c r="B62" s="1"/>
      <c r="C62" s="1"/>
      <c r="D62" s="1"/>
      <c r="E62" s="1"/>
      <c r="F62" s="1"/>
      <c r="G62" s="1"/>
      <c r="H62" s="24">
        <v>634</v>
      </c>
      <c r="I62" s="24" t="s">
        <v>588</v>
      </c>
      <c r="J62" s="24"/>
      <c r="K62" s="25">
        <v>0</v>
      </c>
      <c r="L62" s="25">
        <v>0</v>
      </c>
      <c r="M62" s="25">
        <v>30222</v>
      </c>
      <c r="N62" s="25">
        <v>0</v>
      </c>
      <c r="O62" s="104">
        <v>0</v>
      </c>
      <c r="P62" s="29">
        <v>105010</v>
      </c>
      <c r="Q62" s="29">
        <v>105010</v>
      </c>
      <c r="R62" s="377">
        <f t="shared" si="11"/>
        <v>1</v>
      </c>
      <c r="S62" s="352">
        <v>105010.12</v>
      </c>
    </row>
    <row r="63" spans="2:18" ht="12.75" hidden="1">
      <c r="B63" s="1"/>
      <c r="C63" s="1"/>
      <c r="D63" s="1"/>
      <c r="E63" s="1"/>
      <c r="F63" s="1"/>
      <c r="G63" s="1"/>
      <c r="H63" s="24">
        <v>634</v>
      </c>
      <c r="I63" s="24" t="s">
        <v>338</v>
      </c>
      <c r="J63" s="24"/>
      <c r="K63" s="25">
        <v>0</v>
      </c>
      <c r="L63" s="25">
        <v>0</v>
      </c>
      <c r="M63" s="25">
        <v>0</v>
      </c>
      <c r="N63" s="25">
        <v>0</v>
      </c>
      <c r="O63" s="104">
        <v>0</v>
      </c>
      <c r="P63" s="29">
        <v>0</v>
      </c>
      <c r="Q63" s="29">
        <v>0</v>
      </c>
      <c r="R63" s="377" t="e">
        <f t="shared" si="11"/>
        <v>#DIV/0!</v>
      </c>
    </row>
    <row r="64" spans="2:18" ht="12.75">
      <c r="B64" s="1"/>
      <c r="C64" s="1"/>
      <c r="D64" s="1"/>
      <c r="E64" s="1"/>
      <c r="F64" s="1"/>
      <c r="G64" s="1"/>
      <c r="H64" s="24">
        <v>634</v>
      </c>
      <c r="I64" s="24" t="s">
        <v>339</v>
      </c>
      <c r="J64" s="24"/>
      <c r="K64" s="25">
        <v>0</v>
      </c>
      <c r="L64" s="25">
        <v>0</v>
      </c>
      <c r="M64" s="25">
        <v>0</v>
      </c>
      <c r="N64" s="25">
        <v>300000</v>
      </c>
      <c r="O64" s="104">
        <v>30000</v>
      </c>
      <c r="P64" s="29">
        <v>799000</v>
      </c>
      <c r="Q64" s="29">
        <v>860000</v>
      </c>
      <c r="R64" s="377">
        <f t="shared" si="11"/>
        <v>1.0763454317897372</v>
      </c>
    </row>
    <row r="65" spans="2:18" ht="12.75" hidden="1">
      <c r="B65" s="1"/>
      <c r="C65" s="1"/>
      <c r="D65" s="1"/>
      <c r="E65" s="1"/>
      <c r="F65" s="1"/>
      <c r="G65" s="1"/>
      <c r="H65" s="24">
        <v>634</v>
      </c>
      <c r="I65" s="24" t="s">
        <v>340</v>
      </c>
      <c r="J65" s="24"/>
      <c r="K65" s="25">
        <v>0</v>
      </c>
      <c r="L65" s="25">
        <v>0</v>
      </c>
      <c r="M65" s="25">
        <v>0</v>
      </c>
      <c r="N65" s="25">
        <v>0</v>
      </c>
      <c r="O65" s="104">
        <v>0</v>
      </c>
      <c r="P65" s="29">
        <v>0</v>
      </c>
      <c r="Q65" s="29">
        <v>0</v>
      </c>
      <c r="R65" s="377" t="e">
        <f t="shared" si="11"/>
        <v>#DIV/0!</v>
      </c>
    </row>
    <row r="66" spans="2:18" ht="12.75" hidden="1">
      <c r="B66" s="1"/>
      <c r="C66" s="1"/>
      <c r="D66" s="1"/>
      <c r="E66" s="1"/>
      <c r="F66" s="1"/>
      <c r="G66" s="1"/>
      <c r="H66" s="24">
        <v>634</v>
      </c>
      <c r="I66" s="24" t="s">
        <v>589</v>
      </c>
      <c r="J66" s="24"/>
      <c r="K66" s="25">
        <v>0</v>
      </c>
      <c r="L66" s="25">
        <v>0</v>
      </c>
      <c r="M66" s="25">
        <v>5000</v>
      </c>
      <c r="N66" s="25">
        <v>0</v>
      </c>
      <c r="O66" s="104">
        <v>0</v>
      </c>
      <c r="P66" s="29"/>
      <c r="Q66" s="29"/>
      <c r="R66" s="377" t="e">
        <f t="shared" si="11"/>
        <v>#DIV/0!</v>
      </c>
    </row>
    <row r="67" spans="2:20" ht="12.75">
      <c r="B67" s="1"/>
      <c r="C67" s="1"/>
      <c r="D67" s="1"/>
      <c r="E67" s="1"/>
      <c r="F67" s="1"/>
      <c r="G67" s="1"/>
      <c r="H67" s="24">
        <v>634</v>
      </c>
      <c r="I67" s="24" t="s">
        <v>341</v>
      </c>
      <c r="J67" s="24"/>
      <c r="K67" s="25">
        <v>123757</v>
      </c>
      <c r="L67" s="25">
        <v>130000</v>
      </c>
      <c r="M67" s="25">
        <v>175053</v>
      </c>
      <c r="N67" s="25">
        <v>130000</v>
      </c>
      <c r="O67" s="104">
        <v>130000</v>
      </c>
      <c r="P67" s="29">
        <v>220000</v>
      </c>
      <c r="Q67" s="29">
        <v>281000</v>
      </c>
      <c r="R67" s="377">
        <f t="shared" si="11"/>
        <v>1.2772727272727273</v>
      </c>
      <c r="S67" s="352">
        <v>204105</v>
      </c>
      <c r="T67" t="s">
        <v>634</v>
      </c>
    </row>
    <row r="68" spans="2:18" ht="12.75" hidden="1">
      <c r="B68" s="1"/>
      <c r="C68" s="1"/>
      <c r="D68" s="1"/>
      <c r="E68" s="1"/>
      <c r="F68" s="1"/>
      <c r="G68" s="1"/>
      <c r="H68" s="24">
        <v>634</v>
      </c>
      <c r="I68" s="24" t="s">
        <v>608</v>
      </c>
      <c r="J68" s="24"/>
      <c r="K68" s="25">
        <v>0</v>
      </c>
      <c r="L68" s="25">
        <v>0</v>
      </c>
      <c r="M68" s="25">
        <v>0</v>
      </c>
      <c r="N68" s="25">
        <v>0</v>
      </c>
      <c r="O68" s="104">
        <v>300000</v>
      </c>
      <c r="P68" s="29"/>
      <c r="Q68" s="29"/>
      <c r="R68" s="377" t="e">
        <f t="shared" si="11"/>
        <v>#DIV/0!</v>
      </c>
    </row>
    <row r="69" spans="2:18" ht="12.75">
      <c r="B69" s="1"/>
      <c r="C69" s="1"/>
      <c r="D69" s="1"/>
      <c r="E69" s="1"/>
      <c r="F69" s="1"/>
      <c r="G69" s="1"/>
      <c r="H69" s="24">
        <v>634</v>
      </c>
      <c r="I69" s="24" t="s">
        <v>695</v>
      </c>
      <c r="J69" s="24"/>
      <c r="K69" s="25">
        <v>0</v>
      </c>
      <c r="L69" s="25">
        <v>0</v>
      </c>
      <c r="M69" s="25">
        <v>51810</v>
      </c>
      <c r="N69" s="25">
        <v>0</v>
      </c>
      <c r="O69" s="104">
        <v>0</v>
      </c>
      <c r="P69" s="29">
        <v>800000</v>
      </c>
      <c r="Q69" s="29">
        <v>0</v>
      </c>
      <c r="R69" s="377">
        <f t="shared" si="11"/>
        <v>0</v>
      </c>
    </row>
    <row r="70" spans="2:18" ht="12.75">
      <c r="B70" s="1"/>
      <c r="C70" s="1"/>
      <c r="D70" s="1"/>
      <c r="E70" s="1"/>
      <c r="F70" s="1"/>
      <c r="G70" s="1"/>
      <c r="H70" s="71">
        <v>64</v>
      </c>
      <c r="I70" s="71" t="s">
        <v>23</v>
      </c>
      <c r="J70" s="71"/>
      <c r="K70" s="84">
        <f aca="true" t="shared" si="12" ref="K70:P70">K71+K72</f>
        <v>105572</v>
      </c>
      <c r="L70" s="84">
        <f t="shared" si="12"/>
        <v>170500</v>
      </c>
      <c r="M70" s="84">
        <f t="shared" si="12"/>
        <v>200000</v>
      </c>
      <c r="N70" s="84">
        <f t="shared" si="12"/>
        <v>170500</v>
      </c>
      <c r="O70" s="104">
        <f t="shared" si="12"/>
        <v>170500</v>
      </c>
      <c r="P70" s="83">
        <f t="shared" si="12"/>
        <v>200500</v>
      </c>
      <c r="Q70" s="83">
        <f>Q71+Q72</f>
        <v>170500</v>
      </c>
      <c r="R70" s="377">
        <f t="shared" si="11"/>
        <v>0.8503740648379052</v>
      </c>
    </row>
    <row r="71" spans="2:18" ht="12.75">
      <c r="B71" s="1"/>
      <c r="C71" s="1"/>
      <c r="D71" s="1"/>
      <c r="E71" s="1"/>
      <c r="F71" s="1"/>
      <c r="G71" s="1"/>
      <c r="H71" s="24">
        <v>641</v>
      </c>
      <c r="I71" s="24" t="s">
        <v>24</v>
      </c>
      <c r="J71" s="24"/>
      <c r="K71" s="25">
        <v>0</v>
      </c>
      <c r="L71" s="25">
        <v>500</v>
      </c>
      <c r="M71" s="25">
        <v>0</v>
      </c>
      <c r="N71" s="25">
        <v>500</v>
      </c>
      <c r="O71" s="104">
        <v>500</v>
      </c>
      <c r="P71" s="29">
        <v>500</v>
      </c>
      <c r="Q71" s="29">
        <v>500</v>
      </c>
      <c r="R71" s="377">
        <f t="shared" si="11"/>
        <v>1</v>
      </c>
    </row>
    <row r="72" spans="2:19" ht="12.75">
      <c r="B72" s="1"/>
      <c r="C72" s="1"/>
      <c r="D72" s="1"/>
      <c r="E72" s="1"/>
      <c r="F72" s="1"/>
      <c r="G72" s="1"/>
      <c r="H72" s="24">
        <v>642</v>
      </c>
      <c r="I72" s="24" t="s">
        <v>25</v>
      </c>
      <c r="J72" s="24"/>
      <c r="K72" s="25">
        <v>105572</v>
      </c>
      <c r="L72" s="25">
        <v>170000</v>
      </c>
      <c r="M72" s="25">
        <v>200000</v>
      </c>
      <c r="N72" s="25">
        <v>170000</v>
      </c>
      <c r="O72" s="104">
        <v>170000</v>
      </c>
      <c r="P72" s="29">
        <v>200000</v>
      </c>
      <c r="Q72" s="29">
        <v>170000</v>
      </c>
      <c r="R72" s="377">
        <f t="shared" si="11"/>
        <v>0.85</v>
      </c>
      <c r="S72" s="352">
        <v>94509.76</v>
      </c>
    </row>
    <row r="73" spans="2:18" ht="12.75">
      <c r="B73" s="1"/>
      <c r="C73" s="1"/>
      <c r="D73" s="1"/>
      <c r="E73" s="1"/>
      <c r="F73" s="1"/>
      <c r="G73" s="1"/>
      <c r="H73" s="71">
        <v>65</v>
      </c>
      <c r="I73" s="71" t="s">
        <v>26</v>
      </c>
      <c r="J73" s="71"/>
      <c r="K73" s="84">
        <f aca="true" t="shared" si="13" ref="K73:P73">K74+K75+K76</f>
        <v>285643</v>
      </c>
      <c r="L73" s="84">
        <f t="shared" si="13"/>
        <v>314000</v>
      </c>
      <c r="M73" s="84">
        <f t="shared" si="13"/>
        <v>324000</v>
      </c>
      <c r="N73" s="84">
        <f t="shared" si="13"/>
        <v>314000</v>
      </c>
      <c r="O73" s="104">
        <f t="shared" si="13"/>
        <v>314000</v>
      </c>
      <c r="P73" s="26">
        <f t="shared" si="13"/>
        <v>291000</v>
      </c>
      <c r="Q73" s="26">
        <f>Q74+Q75+Q76</f>
        <v>271000</v>
      </c>
      <c r="R73" s="377">
        <f t="shared" si="11"/>
        <v>0.9312714776632303</v>
      </c>
    </row>
    <row r="74" spans="2:18" ht="12.75">
      <c r="B74" s="1"/>
      <c r="C74" s="1"/>
      <c r="D74" s="1"/>
      <c r="E74" s="1"/>
      <c r="F74" s="1"/>
      <c r="G74" s="1"/>
      <c r="H74" s="24">
        <v>651</v>
      </c>
      <c r="I74" s="24" t="s">
        <v>27</v>
      </c>
      <c r="J74" s="24"/>
      <c r="K74" s="25">
        <v>0</v>
      </c>
      <c r="L74" s="25">
        <v>2000</v>
      </c>
      <c r="M74" s="25">
        <v>2000</v>
      </c>
      <c r="N74" s="25">
        <v>2000</v>
      </c>
      <c r="O74" s="104">
        <v>2000</v>
      </c>
      <c r="P74" s="29">
        <v>1000</v>
      </c>
      <c r="Q74" s="29">
        <v>1000</v>
      </c>
      <c r="R74" s="377">
        <f t="shared" si="11"/>
        <v>1</v>
      </c>
    </row>
    <row r="75" spans="2:19" ht="12.75">
      <c r="B75" s="1"/>
      <c r="C75" s="1"/>
      <c r="D75" s="1"/>
      <c r="E75" s="1"/>
      <c r="F75" s="1"/>
      <c r="G75" s="1"/>
      <c r="H75" s="24">
        <v>652</v>
      </c>
      <c r="I75" s="24" t="s">
        <v>28</v>
      </c>
      <c r="J75" s="24"/>
      <c r="K75" s="25">
        <v>10301</v>
      </c>
      <c r="L75" s="25">
        <v>12000</v>
      </c>
      <c r="M75" s="25">
        <v>12000</v>
      </c>
      <c r="N75" s="25">
        <v>12000</v>
      </c>
      <c r="O75" s="104">
        <v>12000</v>
      </c>
      <c r="P75" s="29">
        <v>10000</v>
      </c>
      <c r="Q75" s="29">
        <v>20000</v>
      </c>
      <c r="R75" s="377">
        <f t="shared" si="11"/>
        <v>2</v>
      </c>
      <c r="S75" s="352">
        <v>4161</v>
      </c>
    </row>
    <row r="76" spans="2:19" ht="12.75">
      <c r="B76" s="1"/>
      <c r="C76" s="1"/>
      <c r="D76" s="1"/>
      <c r="E76" s="1"/>
      <c r="F76" s="1"/>
      <c r="G76" s="1"/>
      <c r="H76" s="24">
        <v>653</v>
      </c>
      <c r="I76" s="24" t="s">
        <v>465</v>
      </c>
      <c r="J76" s="24"/>
      <c r="K76" s="25">
        <v>275342</v>
      </c>
      <c r="L76" s="25">
        <v>300000</v>
      </c>
      <c r="M76" s="25">
        <v>310000</v>
      </c>
      <c r="N76" s="25">
        <v>300000</v>
      </c>
      <c r="O76" s="104">
        <v>300000</v>
      </c>
      <c r="P76" s="29">
        <v>280000</v>
      </c>
      <c r="Q76" s="29">
        <v>250000</v>
      </c>
      <c r="R76" s="377">
        <f t="shared" si="11"/>
        <v>0.8928571428571429</v>
      </c>
      <c r="S76" s="352">
        <v>119941.16</v>
      </c>
    </row>
    <row r="77" spans="2:18" ht="12.75" hidden="1">
      <c r="B77" s="1"/>
      <c r="C77" s="1"/>
      <c r="D77" s="1"/>
      <c r="E77" s="1"/>
      <c r="F77" s="1"/>
      <c r="G77" s="1"/>
      <c r="H77" s="71">
        <v>66</v>
      </c>
      <c r="I77" s="71" t="s">
        <v>29</v>
      </c>
      <c r="J77" s="71"/>
      <c r="K77" s="84">
        <f aca="true" t="shared" si="14" ref="K77:P77">K78+K79</f>
        <v>0</v>
      </c>
      <c r="L77" s="84">
        <f t="shared" si="14"/>
        <v>0</v>
      </c>
      <c r="M77" s="84">
        <f t="shared" si="14"/>
        <v>0</v>
      </c>
      <c r="N77" s="84">
        <f t="shared" si="14"/>
        <v>0</v>
      </c>
      <c r="O77" s="104">
        <f t="shared" si="14"/>
        <v>0</v>
      </c>
      <c r="P77" s="83">
        <f t="shared" si="14"/>
        <v>0</v>
      </c>
      <c r="Q77" s="83">
        <f>Q78+Q79</f>
        <v>0</v>
      </c>
      <c r="R77" s="377" t="e">
        <f t="shared" si="11"/>
        <v>#DIV/0!</v>
      </c>
    </row>
    <row r="78" spans="2:18" ht="12.75" hidden="1">
      <c r="B78" s="1"/>
      <c r="C78" s="1"/>
      <c r="D78" s="1"/>
      <c r="E78" s="1"/>
      <c r="F78" s="1"/>
      <c r="G78" s="1"/>
      <c r="H78" s="24">
        <v>661</v>
      </c>
      <c r="I78" s="24" t="s">
        <v>30</v>
      </c>
      <c r="J78" s="24"/>
      <c r="K78" s="25">
        <v>0</v>
      </c>
      <c r="L78" s="25">
        <v>0</v>
      </c>
      <c r="M78" s="25">
        <v>0</v>
      </c>
      <c r="N78" s="25">
        <v>0</v>
      </c>
      <c r="O78" s="104">
        <v>0</v>
      </c>
      <c r="P78" s="29">
        <v>0</v>
      </c>
      <c r="Q78" s="29">
        <v>0</v>
      </c>
      <c r="R78" s="377" t="e">
        <f t="shared" si="11"/>
        <v>#DIV/0!</v>
      </c>
    </row>
    <row r="79" spans="2:18" ht="12.75" hidden="1">
      <c r="B79" s="1"/>
      <c r="C79" s="1"/>
      <c r="D79" s="1"/>
      <c r="E79" s="1"/>
      <c r="F79" s="1"/>
      <c r="G79" s="1"/>
      <c r="H79" s="24">
        <v>663</v>
      </c>
      <c r="I79" s="24" t="s">
        <v>301</v>
      </c>
      <c r="J79" s="24"/>
      <c r="K79" s="25">
        <v>0</v>
      </c>
      <c r="L79" s="25">
        <v>0</v>
      </c>
      <c r="M79" s="25">
        <v>0</v>
      </c>
      <c r="N79" s="25">
        <v>0</v>
      </c>
      <c r="O79" s="104">
        <v>0</v>
      </c>
      <c r="P79" s="29">
        <v>0</v>
      </c>
      <c r="Q79" s="29">
        <v>0</v>
      </c>
      <c r="R79" s="377" t="e">
        <f t="shared" si="11"/>
        <v>#DIV/0!</v>
      </c>
    </row>
    <row r="80" spans="2:18" ht="12.75" hidden="1">
      <c r="B80" s="1"/>
      <c r="C80" s="1"/>
      <c r="D80" s="1"/>
      <c r="E80" s="1"/>
      <c r="F80" s="1"/>
      <c r="G80" s="1"/>
      <c r="H80" s="120">
        <v>7</v>
      </c>
      <c r="I80" s="120" t="s">
        <v>31</v>
      </c>
      <c r="J80" s="120"/>
      <c r="K80" s="85">
        <f aca="true" t="shared" si="15" ref="K80:P80">K81+K83</f>
        <v>262</v>
      </c>
      <c r="L80" s="85">
        <f t="shared" si="15"/>
        <v>30000</v>
      </c>
      <c r="M80" s="85">
        <f t="shared" si="15"/>
        <v>1500</v>
      </c>
      <c r="N80" s="85">
        <f t="shared" si="15"/>
        <v>30000</v>
      </c>
      <c r="O80" s="283">
        <f t="shared" si="15"/>
        <v>30000</v>
      </c>
      <c r="P80" s="85">
        <f t="shared" si="15"/>
        <v>30000</v>
      </c>
      <c r="Q80" s="85">
        <f>Q81+Q83</f>
        <v>15000</v>
      </c>
      <c r="R80" s="377">
        <f t="shared" si="11"/>
        <v>0.5</v>
      </c>
    </row>
    <row r="81" spans="2:18" ht="12.75" hidden="1">
      <c r="B81" s="1"/>
      <c r="C81" s="1"/>
      <c r="D81" s="1"/>
      <c r="E81" s="1"/>
      <c r="F81" s="1"/>
      <c r="G81" s="1"/>
      <c r="H81" s="71">
        <v>71</v>
      </c>
      <c r="I81" s="71" t="s">
        <v>32</v>
      </c>
      <c r="J81" s="71"/>
      <c r="K81" s="84">
        <f aca="true" t="shared" si="16" ref="K81:Q81">K82</f>
        <v>0</v>
      </c>
      <c r="L81" s="84">
        <f t="shared" si="16"/>
        <v>0</v>
      </c>
      <c r="M81" s="84">
        <f t="shared" si="16"/>
        <v>0</v>
      </c>
      <c r="N81" s="84">
        <f t="shared" si="16"/>
        <v>0</v>
      </c>
      <c r="O81" s="104">
        <f t="shared" si="16"/>
        <v>0</v>
      </c>
      <c r="P81" s="83">
        <f t="shared" si="16"/>
        <v>0</v>
      </c>
      <c r="Q81" s="83">
        <f t="shared" si="16"/>
        <v>0</v>
      </c>
      <c r="R81" s="377" t="e">
        <f t="shared" si="11"/>
        <v>#DIV/0!</v>
      </c>
    </row>
    <row r="82" spans="2:18" ht="12.75" hidden="1">
      <c r="B82" s="1"/>
      <c r="C82" s="1"/>
      <c r="D82" s="1"/>
      <c r="E82" s="1"/>
      <c r="F82" s="1"/>
      <c r="G82" s="1"/>
      <c r="H82" s="24">
        <v>711</v>
      </c>
      <c r="I82" s="24" t="s">
        <v>33</v>
      </c>
      <c r="J82" s="24"/>
      <c r="K82" s="25">
        <v>0</v>
      </c>
      <c r="L82" s="25">
        <v>0</v>
      </c>
      <c r="M82" s="25">
        <v>0</v>
      </c>
      <c r="N82" s="25">
        <v>0</v>
      </c>
      <c r="O82" s="104">
        <v>0</v>
      </c>
      <c r="P82" s="29">
        <v>0</v>
      </c>
      <c r="Q82" s="29">
        <v>0</v>
      </c>
      <c r="R82" s="377" t="e">
        <f t="shared" si="11"/>
        <v>#DIV/0!</v>
      </c>
    </row>
    <row r="83" spans="1:18" ht="12.75">
      <c r="A83" s="6"/>
      <c r="B83" s="119"/>
      <c r="C83" s="119"/>
      <c r="D83" s="119"/>
      <c r="E83" s="119"/>
      <c r="F83" s="119"/>
      <c r="G83" s="119"/>
      <c r="H83" s="71">
        <v>72</v>
      </c>
      <c r="I83" s="71" t="s">
        <v>34</v>
      </c>
      <c r="J83" s="71"/>
      <c r="K83" s="84">
        <f aca="true" t="shared" si="17" ref="K83:Q83">K84</f>
        <v>262</v>
      </c>
      <c r="L83" s="84">
        <f t="shared" si="17"/>
        <v>30000</v>
      </c>
      <c r="M83" s="84">
        <f t="shared" si="17"/>
        <v>1500</v>
      </c>
      <c r="N83" s="84">
        <f t="shared" si="17"/>
        <v>30000</v>
      </c>
      <c r="O83" s="104">
        <f t="shared" si="17"/>
        <v>30000</v>
      </c>
      <c r="P83" s="83">
        <f t="shared" si="17"/>
        <v>30000</v>
      </c>
      <c r="Q83" s="83">
        <f t="shared" si="17"/>
        <v>15000</v>
      </c>
      <c r="R83" s="377">
        <f t="shared" si="11"/>
        <v>0.5</v>
      </c>
    </row>
    <row r="84" spans="2:19" ht="12.75">
      <c r="B84" s="1"/>
      <c r="C84" s="1"/>
      <c r="D84" s="1"/>
      <c r="E84" s="1"/>
      <c r="F84" s="1"/>
      <c r="G84" s="1"/>
      <c r="H84" s="24">
        <v>721</v>
      </c>
      <c r="I84" s="24" t="s">
        <v>35</v>
      </c>
      <c r="J84" s="24"/>
      <c r="K84" s="25">
        <v>262</v>
      </c>
      <c r="L84" s="25">
        <v>30000</v>
      </c>
      <c r="M84" s="25">
        <v>1500</v>
      </c>
      <c r="N84" s="25">
        <v>30000</v>
      </c>
      <c r="O84" s="104">
        <v>30000</v>
      </c>
      <c r="P84" s="29">
        <v>30000</v>
      </c>
      <c r="Q84" s="29">
        <v>15000</v>
      </c>
      <c r="R84" s="377">
        <f t="shared" si="11"/>
        <v>0.5</v>
      </c>
      <c r="S84" s="355">
        <v>392.79</v>
      </c>
    </row>
    <row r="85" spans="2:18" ht="12.75">
      <c r="B85" s="1"/>
      <c r="C85" s="1"/>
      <c r="D85" s="1"/>
      <c r="E85" s="1"/>
      <c r="F85" s="1"/>
      <c r="G85" s="1"/>
      <c r="H85" s="120">
        <v>3</v>
      </c>
      <c r="I85" s="120" t="s">
        <v>8</v>
      </c>
      <c r="J85" s="120"/>
      <c r="K85" s="85">
        <f aca="true" t="shared" si="18" ref="K85:Q85">K86+K90+K96+K99+K101+K103+K105</f>
        <v>4175429</v>
      </c>
      <c r="L85" s="85">
        <f t="shared" si="18"/>
        <v>4178110</v>
      </c>
      <c r="M85" s="85">
        <f t="shared" si="18"/>
        <v>6018092</v>
      </c>
      <c r="N85" s="85">
        <f t="shared" si="18"/>
        <v>4315910</v>
      </c>
      <c r="O85" s="338">
        <f>O86+O90+O96+O99+O101+O103+O105</f>
        <v>6207600</v>
      </c>
      <c r="P85" s="85">
        <f t="shared" si="18"/>
        <v>7281565</v>
      </c>
      <c r="Q85" s="85">
        <f t="shared" si="18"/>
        <v>7574328</v>
      </c>
      <c r="R85" s="379">
        <f>Q85/P85</f>
        <v>1.0402060546050196</v>
      </c>
    </row>
    <row r="86" spans="2:19" ht="12.75">
      <c r="B86" s="1"/>
      <c r="C86" s="1"/>
      <c r="D86" s="1"/>
      <c r="E86" s="1"/>
      <c r="F86" s="1"/>
      <c r="G86" s="1"/>
      <c r="H86" s="71">
        <v>31</v>
      </c>
      <c r="I86" s="71" t="s">
        <v>36</v>
      </c>
      <c r="J86" s="71"/>
      <c r="K86" s="84">
        <f aca="true" t="shared" si="19" ref="K86:Q86">K87+K88+K89</f>
        <v>1066102</v>
      </c>
      <c r="L86" s="83">
        <f t="shared" si="19"/>
        <v>1126100</v>
      </c>
      <c r="M86" s="83">
        <f t="shared" si="19"/>
        <v>1360384</v>
      </c>
      <c r="N86" s="83">
        <f t="shared" si="19"/>
        <v>1126100</v>
      </c>
      <c r="O86" s="108">
        <f t="shared" si="19"/>
        <v>1367600</v>
      </c>
      <c r="P86" s="26">
        <f t="shared" si="19"/>
        <v>1406300</v>
      </c>
      <c r="Q86" s="26">
        <f t="shared" si="19"/>
        <v>1321700</v>
      </c>
      <c r="R86" s="380">
        <f>Q86/P86</f>
        <v>0.9398421389461709</v>
      </c>
      <c r="S86" s="344"/>
    </row>
    <row r="87" spans="2:19" ht="12.75">
      <c r="B87" s="1"/>
      <c r="C87" s="1"/>
      <c r="D87" s="1"/>
      <c r="E87" s="1"/>
      <c r="F87" s="1"/>
      <c r="G87" s="1"/>
      <c r="H87" s="24">
        <v>311</v>
      </c>
      <c r="I87" s="31" t="s">
        <v>37</v>
      </c>
      <c r="J87" s="30"/>
      <c r="K87" s="25">
        <f>list2!N69+list2!N537+list2!N562+list2!N244+list2!N71+list2!N245+list2!N563</f>
        <v>870382</v>
      </c>
      <c r="L87" s="25">
        <f>list2!O69+list2!O537+list2!O562+list2!O244+list2!O71+list2!O245+list2!O563</f>
        <v>950500</v>
      </c>
      <c r="M87" s="25">
        <f>list2!P69+list2!P537+list2!P562+list2!P244+list2!P71+list2!P245+list2!P563+list2!P564</f>
        <v>1118783</v>
      </c>
      <c r="N87" s="25">
        <f>list2!Q69+list2!Q537+list2!Q562+list2!Q244+list2!Q71+list2!Q245+list2!Q563</f>
        <v>950500</v>
      </c>
      <c r="O87" s="104">
        <f>list2!R69+list2!R71+list2!R244+list2!R245+list2!R562+list2!R563+list2!R70</f>
        <v>1140000</v>
      </c>
      <c r="P87" s="289">
        <f>list2!S69+list2!S71+list2!S244+list2!S245+list2!S562+list2!S563+list2!S70</f>
        <v>1168000</v>
      </c>
      <c r="Q87" s="289">
        <f>list2!T69+list2!T71+list2!T244+list2!T245+list2!T562+list2!T563+list2!T70</f>
        <v>1081000</v>
      </c>
      <c r="R87" s="380">
        <f aca="true" t="shared" si="20" ref="R87:R110">Q87/P87</f>
        <v>0.925513698630137</v>
      </c>
      <c r="S87" s="344"/>
    </row>
    <row r="88" spans="1:19" ht="12.75">
      <c r="A88" s="6"/>
      <c r="B88" s="119"/>
      <c r="C88" s="119"/>
      <c r="D88" s="119"/>
      <c r="E88" s="119"/>
      <c r="F88" s="119"/>
      <c r="G88" s="119"/>
      <c r="H88" s="24">
        <v>312</v>
      </c>
      <c r="I88" s="24" t="s">
        <v>38</v>
      </c>
      <c r="J88" s="24"/>
      <c r="K88" s="25">
        <f>list2!N72+list2!N565+list2!N73+list2!N74</f>
        <v>47386</v>
      </c>
      <c r="L88" s="25">
        <f>list2!O72+list2!O565+list2!O73+list2!O74</f>
        <v>12500</v>
      </c>
      <c r="M88" s="25">
        <f>list2!P72+list2!P565+list2!P73+list2!P74</f>
        <v>54501</v>
      </c>
      <c r="N88" s="25">
        <f>list2!Q72+list2!Q565+list2!Q73+list2!Q74</f>
        <v>12500</v>
      </c>
      <c r="O88" s="104">
        <f>list2!R72+list2!R73+list2!R74+list2!R565</f>
        <v>32500</v>
      </c>
      <c r="P88" s="289">
        <f>list2!S72+list2!S73+list2!S74+list2!S565</f>
        <v>53000</v>
      </c>
      <c r="Q88" s="289">
        <f>list2!T72+list2!T73+list2!T74+list2!T565</f>
        <v>67500</v>
      </c>
      <c r="R88" s="380">
        <f t="shared" si="20"/>
        <v>1.2735849056603774</v>
      </c>
      <c r="S88" s="344"/>
    </row>
    <row r="89" spans="2:19" ht="12.75">
      <c r="B89" s="1"/>
      <c r="C89" s="1"/>
      <c r="D89" s="1"/>
      <c r="E89" s="1"/>
      <c r="F89" s="1"/>
      <c r="G89" s="1"/>
      <c r="H89" s="24">
        <v>313</v>
      </c>
      <c r="I89" s="24" t="s">
        <v>39</v>
      </c>
      <c r="J89" s="24"/>
      <c r="K89" s="25">
        <f>list2!N75+list2!N77+list2!N566+list2!N567+list2!N246+list2!N247</f>
        <v>148334</v>
      </c>
      <c r="L89" s="25">
        <f>list2!O75+list2!O77+list2!O566+list2!O567+list2!O246+list2!O247</f>
        <v>163100</v>
      </c>
      <c r="M89" s="25">
        <f>list2!P75+list2!P77+list2!P566+list2!P567+list2!P246+list2!P247</f>
        <v>187100</v>
      </c>
      <c r="N89" s="25">
        <f>list2!Q75+list2!Q77+list2!Q566+list2!Q567+list2!Q246+list2!Q247</f>
        <v>163100</v>
      </c>
      <c r="O89" s="104">
        <f>list2!R75+list2!R77+list2!R247+list2!R246+list2!R566+list2!R567+list2!R76+list2!R78</f>
        <v>195100</v>
      </c>
      <c r="P89" s="289">
        <f>list2!S75+list2!S77+list2!S247+list2!S246+list2!S566+list2!S567+list2!S76+list2!S78</f>
        <v>185300</v>
      </c>
      <c r="Q89" s="289">
        <f>list2!T75+list2!T77+list2!T247+list2!T246+list2!T566+list2!T567+list2!T76+list2!T78</f>
        <v>173200</v>
      </c>
      <c r="R89" s="380">
        <f t="shared" si="20"/>
        <v>0.9347004856988667</v>
      </c>
      <c r="S89" s="344"/>
    </row>
    <row r="90" spans="1:19" ht="12.75">
      <c r="A90">
        <v>1</v>
      </c>
      <c r="B90" s="1"/>
      <c r="C90" s="1"/>
      <c r="D90" s="1">
        <v>4</v>
      </c>
      <c r="E90" s="1"/>
      <c r="F90" s="1"/>
      <c r="G90" s="1"/>
      <c r="H90" s="71">
        <v>32</v>
      </c>
      <c r="I90" s="71" t="s">
        <v>40</v>
      </c>
      <c r="J90" s="71"/>
      <c r="K90" s="84">
        <f aca="true" t="shared" si="21" ref="K90:Q90">K91+K92+K93+K95+K94</f>
        <v>1953655</v>
      </c>
      <c r="L90" s="83">
        <f t="shared" si="21"/>
        <v>1739050</v>
      </c>
      <c r="M90" s="83">
        <f t="shared" si="21"/>
        <v>3284103</v>
      </c>
      <c r="N90" s="83">
        <f t="shared" si="21"/>
        <v>1857850</v>
      </c>
      <c r="O90" s="83">
        <f t="shared" si="21"/>
        <v>3140000</v>
      </c>
      <c r="P90" s="83">
        <f t="shared" si="21"/>
        <v>4177265</v>
      </c>
      <c r="Q90" s="83">
        <f t="shared" si="21"/>
        <v>4523628</v>
      </c>
      <c r="R90" s="380">
        <f t="shared" si="20"/>
        <v>1.0829162143172626</v>
      </c>
      <c r="S90" s="344"/>
    </row>
    <row r="91" spans="2:19" ht="12.75">
      <c r="B91" s="1"/>
      <c r="C91" s="1"/>
      <c r="D91" s="1">
        <v>4</v>
      </c>
      <c r="E91" s="1"/>
      <c r="F91" s="1"/>
      <c r="G91" s="1"/>
      <c r="H91" s="24">
        <v>321</v>
      </c>
      <c r="I91" s="24" t="s">
        <v>41</v>
      </c>
      <c r="J91" s="24"/>
      <c r="K91" s="25">
        <f>list2!N81+list2!N82+list2!N84+list2!N570+list2!N250+list2!N85+list2!N251</f>
        <v>80996</v>
      </c>
      <c r="L91" s="25">
        <f>list2!O81+list2!O82+list2!O84+list2!O570+list2!O250+list2!O85+list2!O251</f>
        <v>90100</v>
      </c>
      <c r="M91" s="25">
        <f>list2!P81+list2!P82+list2!P84+list2!P570+list2!P250+list2!P85+list2!P251</f>
        <v>97000</v>
      </c>
      <c r="N91" s="25">
        <f>list2!Q81+list2!Q82+list2!Q84+list2!Q570+list2!Q250+list2!Q85+list2!Q251</f>
        <v>90100</v>
      </c>
      <c r="O91" s="25">
        <f>list2!R81+list2!R82+list2!R84+list2!R570+list2!R250+list2!R85+list2!R251+list2!R83</f>
        <v>83000</v>
      </c>
      <c r="P91" s="25">
        <f>list2!S81+list2!S82+list2!S84+list2!S570+list2!S250+list2!S85+list2!S251+list2!S83</f>
        <v>116300</v>
      </c>
      <c r="Q91" s="25">
        <f>list2!T81+list2!T82+list2!T84+list2!T570+list2!T250+list2!T85+list2!T251+list2!T83</f>
        <v>115800</v>
      </c>
      <c r="R91" s="380">
        <f t="shared" si="20"/>
        <v>0.9957007738607051</v>
      </c>
      <c r="S91" s="344"/>
    </row>
    <row r="92" spans="2:19" ht="12.75">
      <c r="B92" s="1">
        <v>2</v>
      </c>
      <c r="C92" s="1"/>
      <c r="D92" s="1">
        <v>4</v>
      </c>
      <c r="E92" s="1"/>
      <c r="F92" s="1"/>
      <c r="G92" s="1"/>
      <c r="H92" s="24">
        <v>322</v>
      </c>
      <c r="I92" s="24" t="s">
        <v>42</v>
      </c>
      <c r="J92" s="24"/>
      <c r="K92" s="25">
        <f>list2!N87+list2!N88+list2!N89+list2!N571+list2!N572+list2!N574+list2!N268+list2!N427+list2!N573+list2!N255+list2!N51+list2!N253+list2!N254+list2!N487+list2!N538+list2!N575</f>
        <v>523019</v>
      </c>
      <c r="L92" s="25">
        <f>list2!O87+list2!O88+list2!O89+list2!O571+list2!O572+list2!O574+list2!O268+list2!O427+list2!O573+list2!O255+list2!O51+list2!O253+list2!O254+list2!O487+list2!O538+list2!O575</f>
        <v>591650</v>
      </c>
      <c r="M92" s="25">
        <f>list2!P87+list2!P88+list2!P89+list2!P571+list2!P572+list2!P574+list2!P268+list2!P427+list2!P573+list2!P255+list2!P51+list2!P253+list2!P254+list2!P487+list2!P538+list2!P575+list2!P90+list2!P256</f>
        <v>820713</v>
      </c>
      <c r="N92" s="25">
        <f>list2!Q87+list2!Q88+list2!Q89+list2!Q571+list2!Q572+list2!Q574+list2!Q268+list2!Q427+list2!Q573+list2!Q255+list2!Q51+list2!Q253+list2!Q254+list2!Q487+list2!Q538+list2!Q575</f>
        <v>609650</v>
      </c>
      <c r="O92" s="25">
        <f>list2!R87+list2!R88+list2!R89+list2!R571+list2!R572+list2!R574+list2!R268+list2!R427+list2!R573+list2!R255+list2!R51+list2!R253+list2!R254+list2!R487+list2!R538+list2!R575</f>
        <v>636000</v>
      </c>
      <c r="P92" s="25">
        <f>list2!S87+list2!S88+list2!S89+list2!S571+list2!S572+list2!S574+list2!S268+list2!S427+list2!S573+list2!S255+list2!S51+list2!S253+list2!S254+list2!S487+list2!S538+list2!S575+list2!S256+list2!S90</f>
        <v>784500</v>
      </c>
      <c r="Q92" s="25">
        <f>list2!T87+list2!T88+list2!T89+list2!T571+list2!T572+list2!T574+list2!T268+list2!T427+list2!T573+list2!T255+list2!T51+list2!T253+list2!T254+list2!T487+list2!T538+list2!T575+list2!T256+list2!T90</f>
        <v>856413</v>
      </c>
      <c r="R92" s="380">
        <f t="shared" si="20"/>
        <v>1.0916673040152964</v>
      </c>
      <c r="S92" s="344"/>
    </row>
    <row r="93" spans="2:19" ht="12.75">
      <c r="B93" s="1"/>
      <c r="C93" s="1"/>
      <c r="D93" s="1"/>
      <c r="E93" s="1"/>
      <c r="F93" s="1"/>
      <c r="G93" s="1"/>
      <c r="H93" s="24">
        <v>323</v>
      </c>
      <c r="I93" s="24" t="s">
        <v>43</v>
      </c>
      <c r="J93" s="24"/>
      <c r="K93" s="25">
        <f>list2!N19+list2!N92+list2!N93+list2!N94+list2!N96+list2!N97+list2!N98+list2!N101+list2!N102+list2!N103+list2!N104+list2!N105+list2!N106+list2!N107+list2!N108+list2!N109+list2!N110+list2!N111+list2!N112+list2!N138+list2!N205+list2!N206+list2!N225+list2!N232+list2!N258+list2!N259+list2!N269+list2!N275+list2!N276+list2!N284+list2!N375+list2!N376+list2!N404+list2!N405+list2!N406+list2!N407+list2!N409+list2!N425+list2!N489+list2!N501+list2!N547+list2!N548+list2!N549+list2!N576+list2!N577+list2!N578+list2!N579+list2!N580</f>
        <v>948074</v>
      </c>
      <c r="L93" s="29">
        <f>list2!O19+list2!O92+list2!O93+list2!O94+list2!O96+list2!O97+list2!O98+list2!O101+list2!O102+list2!O103+list2!O104+list2!O105+list2!O106+list2!O107+list2!O108+list2!O109+list2!O110+list2!O111+list2!O112+list2!O138+list2!O205+list2!O206+list2!O207+list2!O225+list2!O232+list2!O257+list2!O258+list2!O259+list2!O269+list2!O275+list2!O276+list2!O277+list2!O278+list2!O284+list2!O374+list2!O375+list2!O376+list2!O404+list2!O405+list2!O406+list2!O407+list2!O409+list2!O425+list2!O455+list2!O489+list2!O501+list2!O547+list2!O548+list2!O576+list2!O577+list2!O578+list2!O579+list2!O580+list2!O549</f>
        <v>786300</v>
      </c>
      <c r="M93" s="29">
        <f>list2!P19+list2!P92+list2!P93+list2!P94+list2!P96+list2!P97+list2!P98+list2!P101+list2!P102+list2!P103+list2!P104+list2!P105+list2!P106+list2!P107+list2!P108+list2!P109+list2!P110+list2!P111+list2!P112+list2!P138+list2!P205+list2!P206+list2!P207+list2!P225+list2!P232+list2!P257+list2!P258+list2!P259+list2!P269+list2!P275+list2!P276+list2!P277+list2!P278+list2!P284+list2!P374+list2!P375+list2!P376+list2!P404+list2!P405+list2!P406+list2!P407+list2!P409+list2!P425+list2!P455+list2!P489+list2!P501+list2!P547+list2!P548+list2!P576+list2!P577+list2!P578+list2!P579+list2!P580+list2!P549+list2!P99+list2!P100+list2!P226+list2!P408</f>
        <v>1863176</v>
      </c>
      <c r="N93" s="29">
        <f>list2!Q19+list2!Q92+list2!Q93+list2!Q94+list2!Q96+list2!Q97+list2!Q98+list2!Q101+list2!Q102+list2!Q103+list2!Q104+list2!Q105+list2!Q106+list2!Q107+list2!Q108+list2!Q109+list2!Q110+list2!Q111+list2!Q112+list2!Q138+list2!Q205+list2!Q206+list2!Q207+list2!Q225+list2!Q232+list2!Q257+list2!Q258+list2!Q259+list2!Q269+list2!Q275+list2!Q276+list2!Q277+list2!Q278+list2!Q284+list2!Q374+list2!Q375+list2!Q376+list2!Q404+list2!Q405+list2!Q406+list2!Q407+list2!Q409+list2!Q425+list2!Q455+list2!Q489+list2!Q501+list2!Q547+list2!Q548+list2!Q576+list2!Q577+list2!Q578+list2!Q579+list2!Q580+list2!Q549</f>
        <v>841100</v>
      </c>
      <c r="O93" s="29">
        <f>list2!R19+list2!R92+list2!R93+list2!R94+list2!R96+list2!R97+list2!R98+list2!R101+list2!R102+list2!R103+list2!R104+list2!R105+list2!R106+list2!R107+list2!R108+list2!R109+list2!R110+list2!R111+list2!R112+list2!R138+list2!R205+list2!R206+list2!R207+list2!R225+list2!R232+list2!R257+list2!R258+list2!R259+list2!R269+list2!R275+list2!R276+list2!R277+list2!R278+list2!R284+list2!R374+list2!R375+list2!R376+list2!R404+list2!R405+list2!R406+list2!R407+list2!R409+list2!R425+list2!R455+list2!R489+list2!R501+list2!R547+list2!R548+list2!R576+list2!R577+list2!R578+list2!R579+list2!R580+list2!R549+list2!R383+list2!R233+list2!R378+list2!R379+list2!R380+list2!R381+list2!R382+list2!R384+list2!R385+list2!R386+list2!R234</f>
        <v>1882200</v>
      </c>
      <c r="P93" s="29">
        <f>list2!S19+list2!S92+list2!S93+list2!S94+list2!S96+list2!S97+list2!S98+list2!S101+list2!S102+list2!S103+list2!S104+list2!S105+list2!S106+list2!S107+list2!S108+list2!S109+list2!S110+list2!S111+list2!S112+list2!S138+list2!S205+list2!S206+list2!S207+list2!S225+list2!S232+list2!S257+list2!S258+list2!S259+list2!S269+list2!S275+list2!S276+list2!S277+list2!S278+list2!S284+list2!S374+list2!S375+list2!S376+list2!S404+list2!S405+list2!S406+list2!S407+list2!S409+list2!S425+list2!S455+list2!S489+list2!S501+list2!S547+list2!S548+list2!S576+list2!S577+list2!S578+list2!S579+list2!S580+list2!S549+list2!S383+list2!S233+list2!S378+list2!S379+list2!S380+list2!S381+list2!S382+list2!S384+list2!S385+list2!S386+list2!S234+list2!S95</f>
        <v>2657900</v>
      </c>
      <c r="Q93" s="29">
        <f>list2!T19+list2!T92+list2!T93+list2!T94+list2!T96+list2!T97+list2!T98+list2!T101+list2!T102+list2!T103+list2!T104+list2!T105+list2!T106+list2!T107+list2!T108+list2!T109+list2!T110+list2!T111+list2!T112+list2!T138+list2!T205+list2!T206+list2!T207+list2!T225+list2!T232+list2!T257+list2!T258+list2!T259+list2!T269+list2!T275+list2!T276+list2!T277+list2!T278+list2!T284+list2!T374+list2!T375+list2!T376+list2!T404+list2!T405+list2!T406+list2!T407+list2!T409+list2!T425+list2!T455+list2!T489+list2!T501+list2!T547+list2!T548+list2!T576+list2!T577+list2!T578+list2!T579+list2!T580+list2!T549+list2!T383+list2!T233+list2!T378+list2!T379+list2!T380+list2!T381+list2!T382+list2!T384+list2!T385+list2!T386+list2!T234+list2!T95+list2!T377</f>
        <v>2991650</v>
      </c>
      <c r="R93" s="380">
        <f t="shared" si="20"/>
        <v>1.1255690582790925</v>
      </c>
      <c r="S93" s="344"/>
    </row>
    <row r="94" spans="2:19" ht="12.75">
      <c r="B94" s="1"/>
      <c r="C94" s="1"/>
      <c r="D94" s="1">
        <v>4</v>
      </c>
      <c r="E94" s="1"/>
      <c r="F94" s="1"/>
      <c r="G94" s="1"/>
      <c r="H94" s="24">
        <v>324</v>
      </c>
      <c r="I94" s="24" t="s">
        <v>508</v>
      </c>
      <c r="J94" s="24"/>
      <c r="K94" s="25">
        <f>list2!N114+list2!N115</f>
        <v>4640</v>
      </c>
      <c r="L94" s="25">
        <f>list2!O114+list2!O115</f>
        <v>8500</v>
      </c>
      <c r="M94" s="25">
        <f>list2!P114+list2!P115</f>
        <v>10000</v>
      </c>
      <c r="N94" s="25">
        <f>list2!Q114+list2!Q115</f>
        <v>8500</v>
      </c>
      <c r="O94" s="104">
        <f>list2!R114+list2!R115</f>
        <v>5000</v>
      </c>
      <c r="P94" s="289">
        <f>list2!S114+list2!S115</f>
        <v>17000</v>
      </c>
      <c r="Q94" s="289">
        <f>list2!T114+list2!T115</f>
        <v>17000</v>
      </c>
      <c r="R94" s="380">
        <f t="shared" si="20"/>
        <v>1</v>
      </c>
      <c r="S94" s="344"/>
    </row>
    <row r="95" spans="2:19" ht="12.75">
      <c r="B95" s="1"/>
      <c r="C95" s="1"/>
      <c r="D95" s="1">
        <v>4</v>
      </c>
      <c r="E95" s="1"/>
      <c r="F95" s="1"/>
      <c r="G95" s="1"/>
      <c r="H95" s="24">
        <v>329</v>
      </c>
      <c r="I95" s="24" t="s">
        <v>44</v>
      </c>
      <c r="J95" s="24"/>
      <c r="K95" s="25">
        <f>list2!N26+list2!N35+list2!N49+list2!N117+list2!N118+list2!N119+list2!N121+list2!N139+list2!N456+list2!N20+list2!N21+list2!N22+list2!N27+list2!N50+list2!N120+list2!N25</f>
        <v>396926</v>
      </c>
      <c r="L95" s="29">
        <f>list2!O20+list2!O21+list2!O22+list2!O25+list2!O26+list2!O27+list2!O35+list2!O49+list2!O50+list2!O117+list2!O118+list2!O119+list2!O120+list2!O121</f>
        <v>262500</v>
      </c>
      <c r="M95" s="29">
        <f>list2!P20+list2!P21+list2!P22+list2!P25+list2!P26+list2!P27+list2!P35+list2!P49+list2!P50+list2!P117+list2!P118+list2!P119+list2!P120+list2!P121+list2!P23+list2!P24</f>
        <v>493214</v>
      </c>
      <c r="N95" s="29">
        <f>list2!Q20+list2!Q21+list2!Q22+list2!Q25+list2!Q26+list2!Q27+list2!Q35+list2!Q49+list2!Q50+list2!Q117+list2!Q118+list2!Q119+list2!Q120+list2!Q121</f>
        <v>308500</v>
      </c>
      <c r="O95" s="29">
        <f>list2!R20+list2!R21+list2!R22+list2!R25+list2!R26+list2!R27+list2!R35+list2!R49+list2!R50+list2!R117+list2!R118+list2!R119+list2!R120+list2!R121</f>
        <v>533800</v>
      </c>
      <c r="P95" s="29">
        <f>list2!S20+list2!S21+list2!S22+list2!S25+list2!S26+list2!S27+list2!S35+list2!S49+list2!S50+list2!S117+list2!S118+list2!S119+list2!S120+list2!S121</f>
        <v>601565</v>
      </c>
      <c r="Q95" s="29">
        <f>list2!T20+list2!T21+list2!T22+list2!T25+list2!T26+list2!T27+list2!T35+list2!T49+list2!T50+list2!T117+list2!T118+list2!T119+list2!T120+list2!T121</f>
        <v>542765</v>
      </c>
      <c r="R95" s="380">
        <f t="shared" si="20"/>
        <v>0.9022549516677333</v>
      </c>
      <c r="S95" s="344"/>
    </row>
    <row r="96" spans="2:19" ht="12.75">
      <c r="B96" s="1">
        <v>2</v>
      </c>
      <c r="C96" s="1">
        <v>3</v>
      </c>
      <c r="D96" s="1">
        <v>4</v>
      </c>
      <c r="E96" s="1"/>
      <c r="F96" s="1"/>
      <c r="G96" s="1"/>
      <c r="H96" s="71">
        <v>34</v>
      </c>
      <c r="I96" s="71" t="s">
        <v>45</v>
      </c>
      <c r="J96" s="71"/>
      <c r="K96" s="84">
        <f aca="true" t="shared" si="22" ref="K96:Q96">K97+K98</f>
        <v>30543</v>
      </c>
      <c r="L96" s="83">
        <f t="shared" si="22"/>
        <v>27000</v>
      </c>
      <c r="M96" s="83">
        <f t="shared" si="22"/>
        <v>35000</v>
      </c>
      <c r="N96" s="83">
        <f t="shared" si="22"/>
        <v>31000</v>
      </c>
      <c r="O96" s="83">
        <f t="shared" si="22"/>
        <v>28000</v>
      </c>
      <c r="P96" s="83">
        <f t="shared" si="22"/>
        <v>56000</v>
      </c>
      <c r="Q96" s="83">
        <f t="shared" si="22"/>
        <v>56000</v>
      </c>
      <c r="R96" s="380">
        <f t="shared" si="20"/>
        <v>1</v>
      </c>
      <c r="S96" s="344"/>
    </row>
    <row r="97" spans="2:19" ht="12.75">
      <c r="B97" s="1"/>
      <c r="C97" s="1"/>
      <c r="D97" s="1"/>
      <c r="E97" s="1"/>
      <c r="F97" s="1"/>
      <c r="G97" s="1"/>
      <c r="H97" s="24">
        <v>342</v>
      </c>
      <c r="I97" s="24" t="s">
        <v>46</v>
      </c>
      <c r="J97" s="24"/>
      <c r="K97" s="25">
        <v>0</v>
      </c>
      <c r="L97" s="25">
        <v>0</v>
      </c>
      <c r="M97" s="25">
        <v>0</v>
      </c>
      <c r="N97" s="25">
        <v>0</v>
      </c>
      <c r="O97" s="104">
        <v>0</v>
      </c>
      <c r="P97" s="29">
        <v>0</v>
      </c>
      <c r="Q97" s="29">
        <v>0</v>
      </c>
      <c r="R97" s="380" t="e">
        <f t="shared" si="20"/>
        <v>#DIV/0!</v>
      </c>
      <c r="S97" s="344"/>
    </row>
    <row r="98" spans="2:19" ht="12.75">
      <c r="B98" s="1"/>
      <c r="C98" s="1"/>
      <c r="D98" s="1">
        <v>4</v>
      </c>
      <c r="E98" s="1"/>
      <c r="F98" s="1"/>
      <c r="G98" s="1"/>
      <c r="H98" s="24">
        <v>343</v>
      </c>
      <c r="I98" s="24" t="s">
        <v>47</v>
      </c>
      <c r="J98" s="24"/>
      <c r="K98" s="25">
        <f>list2!N123+list2!N124</f>
        <v>30543</v>
      </c>
      <c r="L98" s="25">
        <f>list2!O123+list2!O124</f>
        <v>27000</v>
      </c>
      <c r="M98" s="25">
        <f>list2!P123+list2!P124</f>
        <v>35000</v>
      </c>
      <c r="N98" s="25">
        <f>list2!Q123+list2!Q124</f>
        <v>31000</v>
      </c>
      <c r="O98" s="104">
        <f>list2!R123+list2!R124</f>
        <v>28000</v>
      </c>
      <c r="P98" s="289">
        <f>list2!S123+list2!S124</f>
        <v>56000</v>
      </c>
      <c r="Q98" s="289">
        <f>list2!T123+list2!T124</f>
        <v>56000</v>
      </c>
      <c r="R98" s="380">
        <f t="shared" si="20"/>
        <v>1</v>
      </c>
      <c r="S98" s="344"/>
    </row>
    <row r="99" spans="2:19" ht="12.75">
      <c r="B99" s="1"/>
      <c r="C99" s="1"/>
      <c r="D99" s="1"/>
      <c r="E99" s="1"/>
      <c r="F99" s="1"/>
      <c r="G99" s="1"/>
      <c r="H99" s="71">
        <v>35</v>
      </c>
      <c r="I99" s="114" t="s">
        <v>48</v>
      </c>
      <c r="J99" s="115"/>
      <c r="K99" s="84">
        <f aca="true" t="shared" si="23" ref="K99:Q99">K100</f>
        <v>0</v>
      </c>
      <c r="L99" s="84">
        <v>0</v>
      </c>
      <c r="M99" s="84">
        <f t="shared" si="23"/>
        <v>0</v>
      </c>
      <c r="N99" s="84">
        <f t="shared" si="23"/>
        <v>0</v>
      </c>
      <c r="O99" s="104">
        <f t="shared" si="23"/>
        <v>0</v>
      </c>
      <c r="P99" s="83">
        <f t="shared" si="23"/>
        <v>0</v>
      </c>
      <c r="Q99" s="83">
        <f t="shared" si="23"/>
        <v>0</v>
      </c>
      <c r="R99" s="380" t="e">
        <f t="shared" si="20"/>
        <v>#DIV/0!</v>
      </c>
      <c r="S99" s="344"/>
    </row>
    <row r="100" spans="2:19" ht="12.75">
      <c r="B100" s="1"/>
      <c r="C100" s="1"/>
      <c r="D100" s="1"/>
      <c r="E100" s="1"/>
      <c r="F100" s="1"/>
      <c r="G100" s="1"/>
      <c r="H100" s="24">
        <v>352</v>
      </c>
      <c r="I100" s="606" t="s">
        <v>273</v>
      </c>
      <c r="J100" s="606"/>
      <c r="K100" s="25">
        <v>0</v>
      </c>
      <c r="L100" s="25">
        <v>0</v>
      </c>
      <c r="M100" s="25">
        <v>0</v>
      </c>
      <c r="N100" s="25">
        <v>0</v>
      </c>
      <c r="O100" s="104">
        <v>0</v>
      </c>
      <c r="P100" s="29">
        <v>0</v>
      </c>
      <c r="Q100" s="29">
        <v>0</v>
      </c>
      <c r="R100" s="380" t="e">
        <f t="shared" si="20"/>
        <v>#DIV/0!</v>
      </c>
      <c r="S100" s="344"/>
    </row>
    <row r="101" spans="2:19" ht="12.75">
      <c r="B101" s="1"/>
      <c r="C101" s="1"/>
      <c r="D101" s="1">
        <v>4</v>
      </c>
      <c r="E101" s="1"/>
      <c r="F101" s="1"/>
      <c r="G101" s="1"/>
      <c r="H101" s="71">
        <v>36</v>
      </c>
      <c r="I101" s="71" t="s">
        <v>272</v>
      </c>
      <c r="J101" s="71"/>
      <c r="K101" s="84">
        <f aca="true" t="shared" si="24" ref="K101:Q101">K102</f>
        <v>0</v>
      </c>
      <c r="L101" s="84">
        <v>0</v>
      </c>
      <c r="M101" s="84">
        <f t="shared" si="24"/>
        <v>0</v>
      </c>
      <c r="N101" s="84">
        <f t="shared" si="24"/>
        <v>0</v>
      </c>
      <c r="O101" s="104">
        <f t="shared" si="24"/>
        <v>0</v>
      </c>
      <c r="P101" s="83">
        <f t="shared" si="24"/>
        <v>0</v>
      </c>
      <c r="Q101" s="83">
        <f t="shared" si="24"/>
        <v>0</v>
      </c>
      <c r="R101" s="380" t="e">
        <f t="shared" si="20"/>
        <v>#DIV/0!</v>
      </c>
      <c r="S101" s="344"/>
    </row>
    <row r="102" spans="2:19" ht="12.75">
      <c r="B102" s="1"/>
      <c r="C102" s="1"/>
      <c r="D102" s="1"/>
      <c r="E102" s="1"/>
      <c r="F102" s="1"/>
      <c r="G102" s="1"/>
      <c r="H102" s="24">
        <v>363</v>
      </c>
      <c r="I102" s="24" t="s">
        <v>49</v>
      </c>
      <c r="J102" s="24"/>
      <c r="K102" s="25">
        <v>0</v>
      </c>
      <c r="L102" s="25">
        <v>0</v>
      </c>
      <c r="M102" s="25">
        <v>0</v>
      </c>
      <c r="N102" s="25">
        <v>0</v>
      </c>
      <c r="O102" s="104">
        <v>0</v>
      </c>
      <c r="P102" s="29">
        <v>0</v>
      </c>
      <c r="Q102" s="29">
        <v>0</v>
      </c>
      <c r="R102" s="380" t="e">
        <f t="shared" si="20"/>
        <v>#DIV/0!</v>
      </c>
      <c r="S102" s="344"/>
    </row>
    <row r="103" spans="2:19" ht="12.75" customHeight="1">
      <c r="B103" s="1"/>
      <c r="C103" s="1"/>
      <c r="D103" s="1"/>
      <c r="E103" s="1"/>
      <c r="F103" s="1"/>
      <c r="G103" s="1"/>
      <c r="H103" s="71">
        <v>37</v>
      </c>
      <c r="I103" s="71" t="s">
        <v>274</v>
      </c>
      <c r="J103" s="71"/>
      <c r="K103" s="84">
        <f aca="true" t="shared" si="25" ref="K103:Q103">K104</f>
        <v>554950</v>
      </c>
      <c r="L103" s="83">
        <f t="shared" si="25"/>
        <v>660000</v>
      </c>
      <c r="M103" s="83">
        <f t="shared" si="25"/>
        <v>632000</v>
      </c>
      <c r="N103" s="83">
        <f t="shared" si="25"/>
        <v>640000</v>
      </c>
      <c r="O103" s="83">
        <f t="shared" si="25"/>
        <v>710000</v>
      </c>
      <c r="P103" s="83">
        <f t="shared" si="25"/>
        <v>721000</v>
      </c>
      <c r="Q103" s="83">
        <f t="shared" si="25"/>
        <v>710000</v>
      </c>
      <c r="R103" s="380">
        <f t="shared" si="20"/>
        <v>0.984743411927878</v>
      </c>
      <c r="S103" s="344"/>
    </row>
    <row r="104" spans="2:19" ht="12.75" customHeight="1">
      <c r="B104" s="1"/>
      <c r="C104" s="1"/>
      <c r="D104" s="1"/>
      <c r="E104" s="1"/>
      <c r="F104" s="1"/>
      <c r="G104" s="1"/>
      <c r="H104" s="24">
        <v>372</v>
      </c>
      <c r="I104" s="24" t="s">
        <v>50</v>
      </c>
      <c r="J104" s="24"/>
      <c r="K104" s="25">
        <f>list2!N437+list2!N444+list2!N511+list2!N517</f>
        <v>554950</v>
      </c>
      <c r="L104" s="289">
        <f>list2!O437+list2!O444+list2!O511+list2!O517+list2!O176</f>
        <v>660000</v>
      </c>
      <c r="M104" s="289">
        <f>list2!P437+list2!P444+list2!P511+list2!P517+list2!P176</f>
        <v>632000</v>
      </c>
      <c r="N104" s="289">
        <f>list2!Q437+list2!Q444+list2!Q511+list2!Q517+list2!Q176</f>
        <v>640000</v>
      </c>
      <c r="O104" s="289">
        <f>list2!R437+list2!R444+list2!R511+list2!R517+list2!R176</f>
        <v>710000</v>
      </c>
      <c r="P104" s="289">
        <f>list2!S437+list2!S444+list2!S511+list2!S517+list2!S176</f>
        <v>721000</v>
      </c>
      <c r="Q104" s="289">
        <f>list2!T437+list2!T444+list2!T511+list2!T517+list2!T176</f>
        <v>710000</v>
      </c>
      <c r="R104" s="380">
        <f t="shared" si="20"/>
        <v>0.984743411927878</v>
      </c>
      <c r="S104" s="344"/>
    </row>
    <row r="105" spans="2:19" ht="12.75">
      <c r="B105" s="1"/>
      <c r="C105" s="1"/>
      <c r="D105" s="1"/>
      <c r="E105" s="1"/>
      <c r="F105" s="1"/>
      <c r="G105" s="1"/>
      <c r="H105" s="71">
        <v>38</v>
      </c>
      <c r="I105" s="71" t="s">
        <v>51</v>
      </c>
      <c r="J105" s="71"/>
      <c r="K105" s="84">
        <f aca="true" t="shared" si="26" ref="K105:Q105">K106+K107+K109+K110+K108</f>
        <v>570179</v>
      </c>
      <c r="L105" s="83">
        <f t="shared" si="26"/>
        <v>625960</v>
      </c>
      <c r="M105" s="83">
        <f t="shared" si="26"/>
        <v>706605</v>
      </c>
      <c r="N105" s="83">
        <f t="shared" si="26"/>
        <v>660960</v>
      </c>
      <c r="O105" s="83">
        <f t="shared" si="26"/>
        <v>962000</v>
      </c>
      <c r="P105" s="83">
        <f t="shared" si="26"/>
        <v>921000</v>
      </c>
      <c r="Q105" s="83">
        <f t="shared" si="26"/>
        <v>963000</v>
      </c>
      <c r="R105" s="380">
        <f t="shared" si="20"/>
        <v>1.0456026058631922</v>
      </c>
      <c r="S105" s="344"/>
    </row>
    <row r="106" spans="2:19" ht="12.75">
      <c r="B106" s="1"/>
      <c r="C106" s="1"/>
      <c r="D106" s="1"/>
      <c r="E106" s="1"/>
      <c r="F106" s="1"/>
      <c r="G106" s="1"/>
      <c r="H106" s="24">
        <v>381</v>
      </c>
      <c r="I106" s="24" t="s">
        <v>52</v>
      </c>
      <c r="J106" s="24"/>
      <c r="K106" s="25">
        <f>list2!N42+list2!N53+list2!N60+list2!N429+list2!N458+list2!N464+list2!N470+list2!N477+list2!N491+list2!N524+list2!N530+list2!N54+list2!N56+list2!N126+list2!N127+list2!N199+list2!N540+list2!N128+list2!N129+list2!N209+list2!N178</f>
        <v>559546</v>
      </c>
      <c r="L106" s="29">
        <f>list2!O42+list2!O53+list2!O60+list2!O429+list2!O458+list2!O464+list2!O470+list2!O477+list2!O491+list2!O524+list2!O530+list2!O54+list2!O56+list2!O126+list2!O127+list2!O199+list2!O540+list2!O128+list2!O129+list2!O209+list2!O178</f>
        <v>615960</v>
      </c>
      <c r="M106" s="29">
        <f>list2!P42+list2!P53+list2!P60+list2!P429+list2!P458+list2!P464+list2!P470+list2!P477+list2!P491+list2!P524+list2!P530+list2!P54+list2!P56+list2!P126+list2!P127+list2!P199+list2!P540+list2!P128+list2!P129+list2!P209+list2!P178</f>
        <v>696605</v>
      </c>
      <c r="N106" s="29">
        <f>list2!Q42+list2!Q53+list2!Q60+list2!Q429+list2!Q458+list2!Q464+list2!Q470+list2!Q477+list2!Q491+list2!Q524+list2!Q530+list2!Q54+list2!Q56+list2!Q126+list2!Q127+list2!Q199+list2!Q540+list2!Q128+list2!Q129+list2!Q209+list2!Q178</f>
        <v>650960</v>
      </c>
      <c r="O106" s="29">
        <f>list2!R42+list2!R53+list2!R60+list2!R429+list2!R458+list2!R464+list2!R470+list2!R477+list2!R491+list2!R524+list2!R530+list2!R54+list2!R56+list2!R126+list2!R127+list2!R199+list2!R540+list2!R128+list2!R129+list2!R209+list2!R178+list2!R55+list2!R181+list2!R430+list2!R531</f>
        <v>952000</v>
      </c>
      <c r="P106" s="29">
        <f>list2!S42+list2!S53+list2!S60+list2!S429+list2!S458+list2!S464+list2!S470+list2!S477+list2!S491+list2!S524+list2!S530+list2!S54+list2!S56+list2!S126+list2!S127+list2!S199+list2!S540+list2!S128+list2!S129+list2!S209+list2!S178+list2!S55+list2!S181+list2!S430+list2!S531+list2!S29</f>
        <v>911000</v>
      </c>
      <c r="Q106" s="29">
        <f>list2!T42+list2!T53+list2!T60+list2!T429+list2!T458+list2!T464+list2!T470+list2!T477+list2!T491+list2!T524+list2!T530+list2!T54+list2!T56+list2!T126+list2!T127+list2!T199+list2!T540+list2!T128+list2!T129+list2!T209+list2!T178+list2!T55+list2!T181+list2!T430+list2!T531+list2!T29</f>
        <v>953000</v>
      </c>
      <c r="R106" s="380">
        <f t="shared" si="20"/>
        <v>1.0461031833150385</v>
      </c>
      <c r="S106" s="344"/>
    </row>
    <row r="107" spans="2:19" ht="12.75">
      <c r="B107" s="1">
        <v>2</v>
      </c>
      <c r="C107" s="1"/>
      <c r="D107" s="1">
        <v>4</v>
      </c>
      <c r="E107" s="1"/>
      <c r="F107" s="1"/>
      <c r="G107" s="1"/>
      <c r="H107" s="24">
        <v>382</v>
      </c>
      <c r="I107" s="24" t="s">
        <v>53</v>
      </c>
      <c r="J107" s="24"/>
      <c r="K107" s="25">
        <v>0</v>
      </c>
      <c r="L107" s="25">
        <v>0</v>
      </c>
      <c r="M107" s="25">
        <v>0</v>
      </c>
      <c r="N107" s="25">
        <v>0</v>
      </c>
      <c r="O107" s="104">
        <v>0</v>
      </c>
      <c r="P107" s="29">
        <v>0</v>
      </c>
      <c r="Q107" s="29">
        <v>0</v>
      </c>
      <c r="R107" s="380" t="e">
        <f t="shared" si="20"/>
        <v>#DIV/0!</v>
      </c>
      <c r="S107" s="344"/>
    </row>
    <row r="108" spans="2:19" ht="12.75">
      <c r="B108" s="1"/>
      <c r="C108" s="1"/>
      <c r="D108" s="1"/>
      <c r="E108" s="1"/>
      <c r="F108" s="1"/>
      <c r="G108" s="1"/>
      <c r="H108" s="24">
        <v>383</v>
      </c>
      <c r="I108" s="24" t="s">
        <v>302</v>
      </c>
      <c r="J108" s="24"/>
      <c r="K108" s="25">
        <f>list2!N151</f>
        <v>10633</v>
      </c>
      <c r="L108" s="29">
        <f>list2!O151</f>
        <v>10000</v>
      </c>
      <c r="M108" s="29">
        <f>list2!P151</f>
        <v>10000</v>
      </c>
      <c r="N108" s="29">
        <f>list2!Q151</f>
        <v>10000</v>
      </c>
      <c r="O108" s="29">
        <f>list2!R151</f>
        <v>10000</v>
      </c>
      <c r="P108" s="29">
        <f>list2!S151</f>
        <v>10000</v>
      </c>
      <c r="Q108" s="29">
        <f>list2!T151</f>
        <v>10000</v>
      </c>
      <c r="R108" s="380">
        <f t="shared" si="20"/>
        <v>1</v>
      </c>
      <c r="S108" s="344"/>
    </row>
    <row r="109" spans="1:19" ht="12.75">
      <c r="A109">
        <v>1</v>
      </c>
      <c r="B109" s="1">
        <v>2</v>
      </c>
      <c r="C109" s="1"/>
      <c r="D109" s="1">
        <v>4</v>
      </c>
      <c r="E109" s="1"/>
      <c r="F109" s="1"/>
      <c r="G109" s="1"/>
      <c r="H109" s="24">
        <v>385</v>
      </c>
      <c r="I109" s="24" t="s">
        <v>54</v>
      </c>
      <c r="J109" s="24"/>
      <c r="K109" s="25">
        <f>list2!N157</f>
        <v>0</v>
      </c>
      <c r="L109" s="25">
        <f>list2!O157</f>
        <v>0</v>
      </c>
      <c r="M109" s="25">
        <f>list2!P157</f>
        <v>0</v>
      </c>
      <c r="N109" s="25">
        <f>list2!Q157</f>
        <v>0</v>
      </c>
      <c r="O109" s="104">
        <f>list2!R157</f>
        <v>0</v>
      </c>
      <c r="P109" s="29">
        <f>list2!S157</f>
        <v>0</v>
      </c>
      <c r="Q109" s="29">
        <f>list2!T157</f>
        <v>0</v>
      </c>
      <c r="R109" s="380" t="e">
        <f t="shared" si="20"/>
        <v>#DIV/0!</v>
      </c>
      <c r="S109" s="344"/>
    </row>
    <row r="110" spans="2:19" ht="12.75">
      <c r="B110" s="1"/>
      <c r="C110" s="1"/>
      <c r="D110" s="1"/>
      <c r="E110" s="1"/>
      <c r="F110" s="1"/>
      <c r="G110" s="1"/>
      <c r="H110" s="24">
        <v>386</v>
      </c>
      <c r="I110" s="24" t="s">
        <v>55</v>
      </c>
      <c r="J110" s="24"/>
      <c r="K110" s="25">
        <v>0</v>
      </c>
      <c r="L110" s="25">
        <v>0</v>
      </c>
      <c r="M110" s="25">
        <v>0</v>
      </c>
      <c r="N110" s="25">
        <v>0</v>
      </c>
      <c r="O110" s="104">
        <v>0</v>
      </c>
      <c r="P110" s="29">
        <v>0</v>
      </c>
      <c r="Q110" s="29">
        <v>0</v>
      </c>
      <c r="R110" s="380" t="e">
        <f t="shared" si="20"/>
        <v>#DIV/0!</v>
      </c>
      <c r="S110" s="344"/>
    </row>
    <row r="111" spans="2:19" ht="12.75">
      <c r="B111" s="1"/>
      <c r="C111" s="1"/>
      <c r="D111" s="1">
        <v>4</v>
      </c>
      <c r="E111" s="1"/>
      <c r="F111" s="1"/>
      <c r="G111" s="1"/>
      <c r="H111" s="120">
        <v>4</v>
      </c>
      <c r="I111" s="120" t="s">
        <v>56</v>
      </c>
      <c r="J111" s="120"/>
      <c r="K111" s="85">
        <f aca="true" t="shared" si="27" ref="K111:Q111">K112+K114+K120</f>
        <v>1741814</v>
      </c>
      <c r="L111" s="85">
        <f t="shared" si="27"/>
        <v>1326000</v>
      </c>
      <c r="M111" s="85">
        <f t="shared" si="27"/>
        <v>883590</v>
      </c>
      <c r="N111" s="85">
        <f t="shared" si="27"/>
        <v>1403000</v>
      </c>
      <c r="O111" s="85">
        <f t="shared" si="27"/>
        <v>2250500</v>
      </c>
      <c r="P111" s="85">
        <f t="shared" si="27"/>
        <v>2536500</v>
      </c>
      <c r="Q111" s="85">
        <f t="shared" si="27"/>
        <v>1106175</v>
      </c>
      <c r="R111" s="379">
        <f>Q111/P111</f>
        <v>0.4361028976936724</v>
      </c>
      <c r="S111" s="344"/>
    </row>
    <row r="112" spans="2:19" ht="12.75">
      <c r="B112" s="1"/>
      <c r="C112" s="1"/>
      <c r="D112" s="1">
        <v>4</v>
      </c>
      <c r="E112" s="1"/>
      <c r="F112" s="1"/>
      <c r="G112" s="1"/>
      <c r="H112" s="71">
        <v>41</v>
      </c>
      <c r="I112" s="71" t="s">
        <v>275</v>
      </c>
      <c r="J112" s="71"/>
      <c r="K112" s="25">
        <f aca="true" t="shared" si="28" ref="K112:Q112">K113</f>
        <v>0</v>
      </c>
      <c r="L112" s="25">
        <f t="shared" si="28"/>
        <v>0</v>
      </c>
      <c r="M112" s="25">
        <f t="shared" si="28"/>
        <v>0</v>
      </c>
      <c r="N112" s="25">
        <f t="shared" si="28"/>
        <v>0</v>
      </c>
      <c r="O112" s="104">
        <f t="shared" si="28"/>
        <v>0</v>
      </c>
      <c r="P112" s="29">
        <f t="shared" si="28"/>
        <v>0</v>
      </c>
      <c r="Q112" s="29">
        <f t="shared" si="28"/>
        <v>0</v>
      </c>
      <c r="R112" s="380" t="e">
        <f>Q112/P112</f>
        <v>#DIV/0!</v>
      </c>
      <c r="S112" s="344"/>
    </row>
    <row r="113" spans="2:19" ht="12.75">
      <c r="B113" s="1"/>
      <c r="C113" s="1"/>
      <c r="D113" s="1"/>
      <c r="E113" s="1"/>
      <c r="F113" s="1"/>
      <c r="G113" s="1"/>
      <c r="H113" s="24">
        <v>412</v>
      </c>
      <c r="I113" s="24" t="s">
        <v>61</v>
      </c>
      <c r="J113" s="24"/>
      <c r="K113" s="25">
        <v>0</v>
      </c>
      <c r="L113" s="25">
        <v>0</v>
      </c>
      <c r="M113" s="25">
        <v>0</v>
      </c>
      <c r="N113" s="25">
        <v>0</v>
      </c>
      <c r="O113" s="104">
        <v>0</v>
      </c>
      <c r="P113" s="29">
        <v>0</v>
      </c>
      <c r="Q113" s="29">
        <v>0</v>
      </c>
      <c r="R113" s="380" t="e">
        <f aca="true" t="shared" si="29" ref="R113:R121">Q113/P113</f>
        <v>#DIV/0!</v>
      </c>
      <c r="S113" s="344"/>
    </row>
    <row r="114" spans="1:19" ht="12.75">
      <c r="A114" s="6"/>
      <c r="B114" s="119"/>
      <c r="C114" s="119"/>
      <c r="D114" s="119"/>
      <c r="E114" s="119"/>
      <c r="F114" s="119"/>
      <c r="G114" s="119"/>
      <c r="H114" s="71">
        <v>42</v>
      </c>
      <c r="I114" s="71" t="s">
        <v>276</v>
      </c>
      <c r="J114" s="71"/>
      <c r="K114" s="84">
        <f aca="true" t="shared" si="30" ref="K114:Q114">K115+K116+K117+K118+K119</f>
        <v>1741814</v>
      </c>
      <c r="L114" s="83">
        <f t="shared" si="30"/>
        <v>1326000</v>
      </c>
      <c r="M114" s="83">
        <f t="shared" si="30"/>
        <v>883590</v>
      </c>
      <c r="N114" s="83">
        <f t="shared" si="30"/>
        <v>1403000</v>
      </c>
      <c r="O114" s="83">
        <f t="shared" si="30"/>
        <v>2250500</v>
      </c>
      <c r="P114" s="83">
        <f t="shared" si="30"/>
        <v>2536500</v>
      </c>
      <c r="Q114" s="83">
        <f t="shared" si="30"/>
        <v>1106175</v>
      </c>
      <c r="R114" s="380">
        <f t="shared" si="29"/>
        <v>0.4361028976936724</v>
      </c>
      <c r="S114" s="344"/>
    </row>
    <row r="115" spans="2:19" ht="12.75">
      <c r="B115" s="1"/>
      <c r="C115" s="1"/>
      <c r="D115" s="1"/>
      <c r="E115" s="1"/>
      <c r="F115" s="1"/>
      <c r="G115" s="1"/>
      <c r="H115" s="24">
        <v>421</v>
      </c>
      <c r="I115" s="24" t="s">
        <v>57</v>
      </c>
      <c r="J115" s="24"/>
      <c r="K115" s="25">
        <f>list2!N142+list2!N143+list2!N308+list2!N309+list2!N310+list2!N311+list2!N312+list2!N313+list2!N314+list2!N315+list2!N316+list2!N335</f>
        <v>1659102</v>
      </c>
      <c r="L115" s="29">
        <f>list2!O142+list2!O143+list2!O163+list2!O305+list2!O306+list2!O308+list2!O309+list2!O310+list2!O311+list2!O312+list2!O313+list2!O314+list2!O315+list2!O316+list2!O317+list2!O318+list2!O320+list2!O321+list2!O322+list2!O324+list2!O332+list2!O333+list2!O334+list2!O335+list2!O344+list2!O345+list2!O347+list2!O349+list2!O350+list2!O358+list2!O359+list2!O367+list2!O368+list2!O413+list2!O330+list2!O331+list2!O323+list2!O237+list2!O325+list2!O348</f>
        <v>1176000</v>
      </c>
      <c r="M115" s="29">
        <f>list2!P142+list2!P143+list2!P163+list2!P305+list2!P306+list2!P308+list2!P309+list2!P310+list2!P311+list2!P312+list2!P313+list2!P314+list2!P315+list2!P316+list2!P317+list2!P318+list2!P320+list2!P321+list2!P322+list2!P324+list2!P332+list2!P333+list2!P334+list2!P335+list2!P344+list2!P345+list2!P347+list2!P349+list2!P350+list2!P358+list2!P359+list2!P367+list2!P368+list2!P413+list2!P330+list2!P331+list2!P323+list2!P237+list2!P325+list2!P348+list2!P319</f>
        <v>321359</v>
      </c>
      <c r="N115" s="29">
        <f>list2!Q142+list2!Q143+list2!Q163+list2!Q305+list2!Q306+list2!Q308+list2!Q309+list2!Q310+list2!Q311+list2!Q312+list2!Q313+list2!Q314+list2!Q315+list2!Q316+list2!Q317+list2!Q318+list2!Q320+list2!Q321+list2!Q322+list2!Q324+list2!Q332+list2!Q333+list2!Q334+list2!Q335+list2!Q344+list2!Q345+list2!Q347+list2!Q349+list2!Q350+list2!Q358+list2!Q359+list2!Q367+list2!Q368+list2!Q413+list2!Q330+list2!Q331+list2!Q323+list2!Q237+list2!Q325+list2!Q348</f>
        <v>1276000</v>
      </c>
      <c r="O115" s="29">
        <f>list2!R142+list2!R143+list2!R163+list2!R305+list2!R306+list2!R308+list2!R309+list2!R310+list2!R311+list2!R312+list2!R313+list2!R314+list2!R315+list2!R316+list2!R317+list2!R318+list2!R320+list2!R321+list2!R322+list2!R324+list2!R332+list2!R333+list2!R334+list2!R335+list2!R344+list2!R345+list2!R347+list2!R349+list2!R350+list2!R358+list2!R359+list2!R367+list2!R368+list2!R413+list2!R330+list2!R331+list2!R323+list2!R237+list2!R325+list2!R348+list2!R144+list2!R329+list2!R183+list2!R326+list2!R327+list2!R328</f>
        <v>1225000</v>
      </c>
      <c r="P115" s="29">
        <f>list2!S142+list2!S143+list2!S163+list2!S305+list2!S306+list2!S308+list2!S309+list2!S310+list2!S311+list2!S312+list2!S313+list2!S314+list2!S315+list2!S316+list2!S317+list2!S318+list2!S320+list2!S321+list2!S322+list2!S324+list2!S332+list2!S333+list2!S334+list2!S335+list2!S344+list2!S345+list2!S347+list2!S349+list2!S350+list2!S358+list2!S359+list2!S367+list2!S368+list2!S413+list2!S330+list2!S331+list2!S323+list2!S237+list2!S325+list2!S348+list2!S144+list2!S329+list2!S183+list2!S326+list2!S327+list2!S328+list2!S307</f>
        <v>893300</v>
      </c>
      <c r="Q115" s="29">
        <f>list2!T142+list2!T143+list2!T163+list2!T305+list2!T306+list2!T308+list2!T309+list2!T310+list2!T311+list2!T312+list2!T313+list2!T314+list2!T315+list2!T316+list2!T317+list2!T318+list2!T320+list2!T321+list2!T322+list2!T324+list2!T332+list2!T333+list2!T334+list2!T335+list2!T344+list2!T345+list2!T347+list2!T349+list2!T350+list2!T358+list2!T359+list2!T367+list2!T368+list2!T413+list2!T330+list2!T331+list2!T323+list2!T237+list2!T325+list2!T348+list2!T144+list2!T329+list2!T183+list2!T326+list2!T327+list2!T328+list2!T307</f>
        <v>278300</v>
      </c>
      <c r="R115" s="380">
        <f t="shared" si="29"/>
        <v>0.3115414754281876</v>
      </c>
      <c r="S115" s="344"/>
    </row>
    <row r="116" spans="2:19" ht="12.75">
      <c r="B116" s="1"/>
      <c r="C116" s="1"/>
      <c r="D116" s="1"/>
      <c r="E116" s="1"/>
      <c r="F116" s="1"/>
      <c r="G116" s="1"/>
      <c r="H116" s="24">
        <v>422</v>
      </c>
      <c r="I116" s="24" t="s">
        <v>58</v>
      </c>
      <c r="J116" s="24"/>
      <c r="K116" s="25">
        <f>list2!N164+list2!N165+list2!N290+list2!N291+list2!N294+list2!N145+list2!N166</f>
        <v>82466</v>
      </c>
      <c r="L116" s="29">
        <f>list2!O145+list2!O164+list2!O165+list2!O166+list2!O290+list2!O291+list2!O294+list2!O295+list2!O296+list2!O297+list2!O337+list2!O336</f>
        <v>15000</v>
      </c>
      <c r="M116" s="29">
        <f>list2!P145+list2!P164+list2!P165+list2!P166+list2!P290+list2!P291+list2!P294+list2!P295+list2!P296+list2!P297+list2!P337+list2!P336+list2!P262</f>
        <v>153500</v>
      </c>
      <c r="N116" s="29">
        <f>list2!Q145+list2!Q164+list2!Q165+list2!Q166+list2!Q290+list2!Q291+list2!Q294+list2!Q295+list2!Q296+list2!Q297+list2!Q337+list2!Q336</f>
        <v>120000</v>
      </c>
      <c r="O116" s="29">
        <f>list2!R145+list2!R164+list2!R165+list2!R166+list2!R290+list2!R291+list2!R294+list2!R295+list2!R296+list2!R297+list2!R337+list2!R336+list2!R298+list2!R292+list2!R293</f>
        <v>228500</v>
      </c>
      <c r="P116" s="29">
        <f>list2!S145+list2!S164+list2!S165+list2!S166+list2!S290+list2!S291+list2!S294+list2!S295+list2!S296+list2!S297+list2!S337+list2!S336+list2!S298+list2!S292+list2!S293</f>
        <v>1216600</v>
      </c>
      <c r="Q116" s="29">
        <f>list2!T145+list2!T164+list2!T165+list2!T166+list2!T290+list2!T291+list2!T294+list2!T295+list2!T296+list2!T297+list2!T337+list2!T336+list2!T298+list2!T292+list2!T293</f>
        <v>424875</v>
      </c>
      <c r="R116" s="380">
        <f t="shared" si="29"/>
        <v>0.3492314647377939</v>
      </c>
      <c r="S116" s="344"/>
    </row>
    <row r="117" spans="2:19" ht="12.75">
      <c r="B117" s="1"/>
      <c r="C117" s="1"/>
      <c r="D117" s="1"/>
      <c r="E117" s="1"/>
      <c r="F117" s="1"/>
      <c r="G117" s="1"/>
      <c r="H117" s="24">
        <v>423</v>
      </c>
      <c r="I117" s="24" t="s">
        <v>59</v>
      </c>
      <c r="J117" s="24"/>
      <c r="K117" s="25">
        <v>0</v>
      </c>
      <c r="L117" s="25">
        <v>0</v>
      </c>
      <c r="M117" s="25">
        <v>0</v>
      </c>
      <c r="N117" s="25">
        <v>0</v>
      </c>
      <c r="O117" s="104">
        <v>0</v>
      </c>
      <c r="P117" s="29">
        <v>0</v>
      </c>
      <c r="Q117" s="29">
        <v>0</v>
      </c>
      <c r="R117" s="380" t="e">
        <f t="shared" si="29"/>
        <v>#DIV/0!</v>
      </c>
      <c r="S117" s="344"/>
    </row>
    <row r="118" spans="2:19" ht="12.75">
      <c r="B118" s="1"/>
      <c r="C118" s="1"/>
      <c r="D118" s="1">
        <v>4</v>
      </c>
      <c r="E118" s="1"/>
      <c r="F118" s="1">
        <v>6</v>
      </c>
      <c r="G118" s="1"/>
      <c r="H118" s="24">
        <v>424</v>
      </c>
      <c r="I118" s="24" t="s">
        <v>60</v>
      </c>
      <c r="J118" s="24"/>
      <c r="K118" s="25">
        <v>0</v>
      </c>
      <c r="L118" s="25">
        <v>0</v>
      </c>
      <c r="M118" s="25">
        <v>0</v>
      </c>
      <c r="N118" s="25">
        <v>0</v>
      </c>
      <c r="O118" s="104">
        <v>0</v>
      </c>
      <c r="P118" s="29">
        <v>0</v>
      </c>
      <c r="Q118" s="29">
        <v>0</v>
      </c>
      <c r="R118" s="380" t="e">
        <f t="shared" si="29"/>
        <v>#DIV/0!</v>
      </c>
      <c r="S118" s="344"/>
    </row>
    <row r="119" spans="2:19" ht="12.75">
      <c r="B119" s="1"/>
      <c r="C119" s="1"/>
      <c r="D119" s="1">
        <v>4</v>
      </c>
      <c r="E119" s="1"/>
      <c r="F119" s="1">
        <v>6</v>
      </c>
      <c r="G119" s="1"/>
      <c r="H119" s="24">
        <v>426</v>
      </c>
      <c r="I119" s="24" t="s">
        <v>61</v>
      </c>
      <c r="J119" s="24"/>
      <c r="K119" s="25">
        <f>list2!N168+list2!N189+list2!N338+list2!N351+list2!N360+list2!N389+list2!N390+list2!N391+list2!N392+list2!N412</f>
        <v>246</v>
      </c>
      <c r="L119" s="29">
        <f>list2!O168+list2!O189+list2!O390+list2!O391+list2!O392+list2!O397+list2!O412</f>
        <v>135000</v>
      </c>
      <c r="M119" s="29">
        <f>list2!P168+list2!P189+list2!P390+list2!P391+list2!P392+list2!P397+list2!P412+list2!P389</f>
        <v>408731</v>
      </c>
      <c r="N119" s="29">
        <f>list2!Q168+list2!Q189+list2!Q390+list2!Q391+list2!Q392+list2!Q397+list2!Q412</f>
        <v>7000</v>
      </c>
      <c r="O119" s="29">
        <f>list2!R168+list2!R189+list2!R390+list2!R391+list2!R392+list2!R397+list2!R412+list2!R389+list2!R393+list2!R394+list2!R395+list2!R396</f>
        <v>797000</v>
      </c>
      <c r="P119" s="29">
        <f>list2!S168+list2!S189+list2!S390+list2!S391+list2!S392+list2!S397+list2!S412+list2!S389+list2!S393+list2!S394+list2!S395+list2!S396</f>
        <v>426600</v>
      </c>
      <c r="Q119" s="29">
        <f>list2!T168+list2!T189+list2!T390+list2!T391+list2!T392+list2!T397+list2!T412+list2!T389+list2!T393+list2!T394+list2!T395+list2!T396</f>
        <v>403000</v>
      </c>
      <c r="R119" s="380">
        <f t="shared" si="29"/>
        <v>0.9446788560712611</v>
      </c>
      <c r="S119" s="344"/>
    </row>
    <row r="120" spans="2:19" ht="12.75">
      <c r="B120" s="1"/>
      <c r="C120" s="1"/>
      <c r="D120" s="1"/>
      <c r="E120" s="1"/>
      <c r="F120" s="1"/>
      <c r="G120" s="1"/>
      <c r="H120" s="71">
        <v>45</v>
      </c>
      <c r="I120" s="71" t="s">
        <v>62</v>
      </c>
      <c r="J120" s="71"/>
      <c r="K120" s="84">
        <f aca="true" t="shared" si="31" ref="K120:Q120">K121</f>
        <v>0</v>
      </c>
      <c r="L120" s="84">
        <f t="shared" si="31"/>
        <v>0</v>
      </c>
      <c r="M120" s="84">
        <f t="shared" si="31"/>
        <v>0</v>
      </c>
      <c r="N120" s="84">
        <f t="shared" si="31"/>
        <v>0</v>
      </c>
      <c r="O120" s="104">
        <f t="shared" si="31"/>
        <v>0</v>
      </c>
      <c r="P120" s="83">
        <f t="shared" si="31"/>
        <v>0</v>
      </c>
      <c r="Q120" s="83">
        <f t="shared" si="31"/>
        <v>0</v>
      </c>
      <c r="R120" s="380" t="e">
        <f t="shared" si="29"/>
        <v>#DIV/0!</v>
      </c>
      <c r="S120" s="344"/>
    </row>
    <row r="121" spans="2:19" ht="12.75">
      <c r="B121" s="1"/>
      <c r="C121" s="1"/>
      <c r="D121" s="1"/>
      <c r="E121" s="1"/>
      <c r="F121" s="1"/>
      <c r="G121" s="1"/>
      <c r="H121" s="24">
        <v>451</v>
      </c>
      <c r="I121" s="24" t="s">
        <v>63</v>
      </c>
      <c r="J121" s="24"/>
      <c r="K121" s="25">
        <v>0</v>
      </c>
      <c r="L121" s="25">
        <v>0</v>
      </c>
      <c r="M121" s="25">
        <v>0</v>
      </c>
      <c r="N121" s="25">
        <v>0</v>
      </c>
      <c r="O121" s="104">
        <v>0</v>
      </c>
      <c r="P121" s="29">
        <v>0</v>
      </c>
      <c r="Q121" s="29">
        <v>0</v>
      </c>
      <c r="R121" s="380" t="e">
        <f t="shared" si="29"/>
        <v>#DIV/0!</v>
      </c>
      <c r="S121" s="344"/>
    </row>
    <row r="122" spans="2:19" ht="12.75">
      <c r="B122" s="1"/>
      <c r="C122" s="1"/>
      <c r="D122" s="1">
        <v>4</v>
      </c>
      <c r="E122" s="1"/>
      <c r="F122" s="1">
        <v>6</v>
      </c>
      <c r="G122" s="1"/>
      <c r="H122" s="4" t="s">
        <v>11</v>
      </c>
      <c r="I122" s="4"/>
      <c r="J122" s="4"/>
      <c r="K122" s="4"/>
      <c r="L122" s="4"/>
      <c r="M122" s="4"/>
      <c r="N122" s="87"/>
      <c r="O122" s="282"/>
      <c r="P122" s="87"/>
      <c r="Q122" s="87"/>
      <c r="R122" s="382"/>
      <c r="S122" s="344"/>
    </row>
    <row r="123" spans="2:19" ht="12.75">
      <c r="B123" s="1"/>
      <c r="C123" s="1"/>
      <c r="D123" s="1"/>
      <c r="E123" s="1"/>
      <c r="F123" s="1"/>
      <c r="G123" s="1"/>
      <c r="H123" s="38">
        <v>8</v>
      </c>
      <c r="I123" s="38" t="s">
        <v>64</v>
      </c>
      <c r="J123" s="38"/>
      <c r="K123" s="38"/>
      <c r="L123" s="38"/>
      <c r="M123" s="38"/>
      <c r="N123" s="67"/>
      <c r="O123" s="283"/>
      <c r="P123" s="67"/>
      <c r="Q123" s="67"/>
      <c r="R123" s="383"/>
      <c r="S123" s="344"/>
    </row>
    <row r="124" spans="2:19" ht="12.75">
      <c r="B124" s="1"/>
      <c r="C124" s="1"/>
      <c r="D124" s="1"/>
      <c r="E124" s="1"/>
      <c r="F124" s="1"/>
      <c r="G124" s="1"/>
      <c r="H124" s="71">
        <v>84</v>
      </c>
      <c r="I124" s="71" t="s">
        <v>65</v>
      </c>
      <c r="J124" s="71"/>
      <c r="K124" s="24">
        <v>0</v>
      </c>
      <c r="L124" s="24">
        <v>0</v>
      </c>
      <c r="M124" s="24">
        <v>0</v>
      </c>
      <c r="N124" s="25">
        <v>0</v>
      </c>
      <c r="O124" s="104">
        <v>0</v>
      </c>
      <c r="P124" s="29">
        <v>0</v>
      </c>
      <c r="Q124" s="29">
        <v>0</v>
      </c>
      <c r="R124" s="369" t="e">
        <f>Q124/P124</f>
        <v>#DIV/0!</v>
      </c>
      <c r="S124" s="344"/>
    </row>
    <row r="125" spans="1:19" ht="12.75">
      <c r="A125" s="5"/>
      <c r="B125" s="4"/>
      <c r="C125" s="4"/>
      <c r="D125" s="4"/>
      <c r="E125" s="4"/>
      <c r="F125" s="4"/>
      <c r="G125" s="4"/>
      <c r="H125" s="24">
        <v>843</v>
      </c>
      <c r="I125" s="24" t="s">
        <v>66</v>
      </c>
      <c r="J125" s="24"/>
      <c r="K125" s="24"/>
      <c r="L125" s="24"/>
      <c r="M125" s="24"/>
      <c r="N125" s="25"/>
      <c r="O125" s="104"/>
      <c r="P125" s="29"/>
      <c r="Q125" s="29"/>
      <c r="R125" s="369"/>
      <c r="S125" s="344"/>
    </row>
    <row r="126" spans="1:19" ht="12.75">
      <c r="A126" s="6"/>
      <c r="B126" s="119"/>
      <c r="C126" s="119"/>
      <c r="D126" s="119"/>
      <c r="E126" s="119"/>
      <c r="F126" s="119"/>
      <c r="G126" s="119"/>
      <c r="H126" s="340">
        <v>5</v>
      </c>
      <c r="I126" s="340" t="s">
        <v>67</v>
      </c>
      <c r="J126" s="340"/>
      <c r="K126" s="340">
        <f aca="true" t="shared" si="32" ref="K126:Q127">K127</f>
        <v>0</v>
      </c>
      <c r="L126" s="340">
        <f t="shared" si="32"/>
        <v>0</v>
      </c>
      <c r="M126" s="340">
        <f t="shared" si="32"/>
        <v>5700</v>
      </c>
      <c r="N126" s="340">
        <f t="shared" si="32"/>
        <v>0</v>
      </c>
      <c r="O126" s="340">
        <f t="shared" si="32"/>
        <v>0</v>
      </c>
      <c r="P126" s="339">
        <f t="shared" si="32"/>
        <v>20000</v>
      </c>
      <c r="Q126" s="339">
        <f t="shared" si="32"/>
        <v>20000</v>
      </c>
      <c r="R126" s="376">
        <f>Q126/P126</f>
        <v>1</v>
      </c>
      <c r="S126" s="344"/>
    </row>
    <row r="127" spans="2:19" ht="12.75">
      <c r="B127" s="1"/>
      <c r="C127" s="1"/>
      <c r="D127" s="1"/>
      <c r="E127" s="1"/>
      <c r="F127" s="1"/>
      <c r="G127" s="1"/>
      <c r="H127" s="71">
        <v>51</v>
      </c>
      <c r="I127" s="71" t="s">
        <v>597</v>
      </c>
      <c r="J127" s="71"/>
      <c r="K127" s="24">
        <f t="shared" si="32"/>
        <v>0</v>
      </c>
      <c r="L127" s="25">
        <f t="shared" si="32"/>
        <v>0</v>
      </c>
      <c r="M127" s="25">
        <f t="shared" si="32"/>
        <v>5700</v>
      </c>
      <c r="N127" s="24">
        <f t="shared" si="32"/>
        <v>0</v>
      </c>
      <c r="O127" s="24">
        <f t="shared" si="32"/>
        <v>0</v>
      </c>
      <c r="P127" s="25">
        <f t="shared" si="32"/>
        <v>20000</v>
      </c>
      <c r="Q127" s="25">
        <f t="shared" si="32"/>
        <v>20000</v>
      </c>
      <c r="R127" s="370">
        <f>Q127/P127</f>
        <v>1</v>
      </c>
      <c r="S127" s="344"/>
    </row>
    <row r="128" spans="2:18" ht="12.75">
      <c r="B128" s="1"/>
      <c r="C128" s="1"/>
      <c r="D128" s="1"/>
      <c r="E128" s="1"/>
      <c r="F128" s="1"/>
      <c r="G128" s="1"/>
      <c r="H128" s="24">
        <v>514</v>
      </c>
      <c r="I128" s="24" t="s">
        <v>598</v>
      </c>
      <c r="J128" s="24"/>
      <c r="K128" s="24">
        <v>0</v>
      </c>
      <c r="L128" s="25">
        <f>list2!O131</f>
        <v>0</v>
      </c>
      <c r="M128" s="25">
        <f>list2!P131</f>
        <v>5700</v>
      </c>
      <c r="N128" s="25">
        <f>list2!Q131</f>
        <v>0</v>
      </c>
      <c r="O128" s="25">
        <f>list2!R131</f>
        <v>0</v>
      </c>
      <c r="P128" s="25">
        <f>list2!S131</f>
        <v>20000</v>
      </c>
      <c r="Q128" s="25">
        <f>list2!T131</f>
        <v>20000</v>
      </c>
      <c r="R128" s="370">
        <f>Q128/P128</f>
        <v>1</v>
      </c>
    </row>
    <row r="129" spans="1:18" ht="12.75">
      <c r="A129" s="6"/>
      <c r="B129" s="119"/>
      <c r="C129" s="119"/>
      <c r="D129" s="119"/>
      <c r="E129" s="119"/>
      <c r="F129" s="119"/>
      <c r="G129" s="119"/>
      <c r="H129" s="39" t="s">
        <v>68</v>
      </c>
      <c r="I129" s="39"/>
      <c r="J129" s="39"/>
      <c r="K129" s="39"/>
      <c r="L129" s="39"/>
      <c r="M129" s="39"/>
      <c r="N129" s="42"/>
      <c r="O129" s="281"/>
      <c r="P129" s="42"/>
      <c r="Q129" s="42"/>
      <c r="R129" s="384"/>
    </row>
    <row r="130" spans="2:18" ht="12.75">
      <c r="B130" s="1"/>
      <c r="C130" s="1"/>
      <c r="D130" s="1"/>
      <c r="E130" s="1"/>
      <c r="F130" s="1"/>
      <c r="G130" s="1"/>
      <c r="H130" s="38">
        <v>9</v>
      </c>
      <c r="I130" s="41" t="s">
        <v>15</v>
      </c>
      <c r="J130" s="40"/>
      <c r="K130" s="38"/>
      <c r="L130" s="38"/>
      <c r="M130" s="38"/>
      <c r="N130" s="67"/>
      <c r="O130" s="283"/>
      <c r="P130" s="67">
        <f>P131</f>
        <v>1161626</v>
      </c>
      <c r="Q130" s="67">
        <f>Q131</f>
        <v>1161626</v>
      </c>
      <c r="R130" s="383"/>
    </row>
    <row r="131" spans="2:18" ht="12.75">
      <c r="B131" s="1"/>
      <c r="C131" s="1"/>
      <c r="D131" s="1"/>
      <c r="E131" s="1"/>
      <c r="F131" s="1"/>
      <c r="G131" s="1"/>
      <c r="H131" s="71">
        <v>92</v>
      </c>
      <c r="I131" s="71" t="s">
        <v>346</v>
      </c>
      <c r="J131" s="71"/>
      <c r="K131" s="25">
        <f>K132</f>
        <v>1213102</v>
      </c>
      <c r="L131" s="25">
        <f>L132</f>
        <v>0</v>
      </c>
      <c r="M131" s="25">
        <f>M132</f>
        <v>0</v>
      </c>
      <c r="N131" s="25"/>
      <c r="O131" s="104"/>
      <c r="P131" s="26">
        <f>P132</f>
        <v>1161626</v>
      </c>
      <c r="Q131" s="26">
        <f>Q132</f>
        <v>1161626</v>
      </c>
      <c r="R131" s="369">
        <f>Q131/P131</f>
        <v>1</v>
      </c>
    </row>
    <row r="132" spans="1:18" ht="12.75">
      <c r="A132" s="5"/>
      <c r="B132" s="4"/>
      <c r="C132" s="4"/>
      <c r="D132" s="4"/>
      <c r="E132" s="4"/>
      <c r="F132" s="4"/>
      <c r="G132" s="4"/>
      <c r="H132" s="24">
        <v>922</v>
      </c>
      <c r="I132" s="24" t="s">
        <v>69</v>
      </c>
      <c r="J132" s="24"/>
      <c r="K132" s="25">
        <v>1213102</v>
      </c>
      <c r="L132" s="25">
        <v>0</v>
      </c>
      <c r="M132" s="25">
        <v>0</v>
      </c>
      <c r="N132" s="25"/>
      <c r="O132" s="104"/>
      <c r="P132" s="29">
        <v>1161626</v>
      </c>
      <c r="Q132" s="29">
        <v>1161626</v>
      </c>
      <c r="R132" s="369">
        <f>Q132/P132</f>
        <v>1</v>
      </c>
    </row>
    <row r="133" spans="1:18" ht="12.75">
      <c r="A133" s="6"/>
      <c r="B133" s="119"/>
      <c r="C133" s="119"/>
      <c r="D133" s="119"/>
      <c r="E133" s="119"/>
      <c r="F133" s="119"/>
      <c r="G133" s="119"/>
      <c r="H133" s="1"/>
      <c r="I133" s="1"/>
      <c r="J133" s="1"/>
      <c r="K133" s="1"/>
      <c r="L133" s="1"/>
      <c r="M133" s="1"/>
      <c r="N133" s="15"/>
      <c r="O133" s="37"/>
      <c r="P133" s="21"/>
      <c r="Q133" s="21"/>
      <c r="R133" s="385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5"/>
      <c r="O134" s="37"/>
      <c r="P134" s="21"/>
      <c r="Q134" s="21"/>
      <c r="R134" s="385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5"/>
      <c r="O135" s="37"/>
      <c r="P135" s="21"/>
      <c r="Q135" s="21"/>
      <c r="R135" s="385"/>
    </row>
    <row r="136" spans="2:17" ht="12.75">
      <c r="B136" s="1"/>
      <c r="C136" s="1"/>
      <c r="D136" s="1"/>
      <c r="E136" s="1"/>
      <c r="F136" s="1"/>
      <c r="G136" s="1"/>
      <c r="H136" s="1"/>
      <c r="I136" s="119" t="s">
        <v>0</v>
      </c>
      <c r="J136" s="119"/>
      <c r="K136" s="1"/>
      <c r="L136" s="1"/>
      <c r="M136" s="1"/>
      <c r="N136" s="15"/>
      <c r="O136" s="37"/>
      <c r="P136" s="21"/>
      <c r="Q136" s="21"/>
    </row>
    <row r="137" spans="2:17" ht="12.75">
      <c r="B137" s="1"/>
      <c r="C137" s="1"/>
      <c r="D137" s="1"/>
      <c r="E137" s="1"/>
      <c r="F137" s="1"/>
      <c r="G137" s="1"/>
      <c r="H137" s="1">
        <v>1</v>
      </c>
      <c r="I137" s="1" t="s">
        <v>70</v>
      </c>
      <c r="J137" s="1"/>
      <c r="K137" s="1"/>
      <c r="L137" s="1"/>
      <c r="M137" s="1"/>
      <c r="N137" s="15"/>
      <c r="O137" s="37"/>
      <c r="P137" s="21"/>
      <c r="Q137" s="21"/>
    </row>
    <row r="138" spans="2:17" ht="12.75">
      <c r="B138" s="1"/>
      <c r="C138" s="1"/>
      <c r="D138" s="1"/>
      <c r="E138" s="1"/>
      <c r="F138" s="1"/>
      <c r="G138" s="1"/>
      <c r="H138" s="1">
        <v>2</v>
      </c>
      <c r="I138" s="1" t="s">
        <v>30</v>
      </c>
      <c r="J138" s="1"/>
      <c r="K138" s="1"/>
      <c r="L138" s="1"/>
      <c r="M138" s="1"/>
      <c r="N138" s="15"/>
      <c r="O138" s="37"/>
      <c r="P138" s="21"/>
      <c r="Q138" s="21"/>
    </row>
    <row r="139" spans="2:17" ht="12.75">
      <c r="B139" s="1"/>
      <c r="C139" s="1"/>
      <c r="D139" s="1"/>
      <c r="E139" s="1"/>
      <c r="F139" s="1"/>
      <c r="G139" s="1"/>
      <c r="H139" s="1">
        <v>3</v>
      </c>
      <c r="I139" s="1" t="s">
        <v>71</v>
      </c>
      <c r="J139" s="1"/>
      <c r="K139" s="1"/>
      <c r="L139" s="1"/>
      <c r="M139" s="1"/>
      <c r="N139" s="15"/>
      <c r="O139" s="37"/>
      <c r="P139" s="21"/>
      <c r="Q139" s="21"/>
    </row>
    <row r="140" spans="2:17" ht="12.75">
      <c r="B140" s="1"/>
      <c r="C140" s="1"/>
      <c r="D140" s="1"/>
      <c r="E140" s="1"/>
      <c r="F140" s="1"/>
      <c r="G140" s="1"/>
      <c r="H140" s="1">
        <v>4</v>
      </c>
      <c r="I140" s="1" t="s">
        <v>72</v>
      </c>
      <c r="J140" s="1"/>
      <c r="K140" s="1"/>
      <c r="L140" s="1"/>
      <c r="M140" s="1"/>
      <c r="N140" s="15"/>
      <c r="O140" s="37"/>
      <c r="P140" s="21"/>
      <c r="Q140" s="21"/>
    </row>
    <row r="141" spans="2:17" ht="12.75">
      <c r="B141" s="1"/>
      <c r="C141" s="1"/>
      <c r="D141" s="1"/>
      <c r="E141" s="1"/>
      <c r="F141" s="1"/>
      <c r="G141" s="1"/>
      <c r="H141" s="1">
        <v>5</v>
      </c>
      <c r="I141" s="1" t="s">
        <v>73</v>
      </c>
      <c r="J141" s="1"/>
      <c r="K141" s="1"/>
      <c r="L141" s="1"/>
      <c r="M141" s="1"/>
      <c r="N141" s="15"/>
      <c r="O141" s="37"/>
      <c r="P141" s="21"/>
      <c r="Q141" s="21"/>
    </row>
    <row r="142" spans="2:17" ht="12.75">
      <c r="B142" s="1"/>
      <c r="C142" s="1"/>
      <c r="D142" s="1"/>
      <c r="E142" s="1"/>
      <c r="F142" s="1"/>
      <c r="G142" s="1"/>
      <c r="H142" s="1">
        <v>6</v>
      </c>
      <c r="I142" s="1" t="s">
        <v>74</v>
      </c>
      <c r="J142" s="1"/>
      <c r="K142" s="1"/>
      <c r="L142" s="1"/>
      <c r="M142" s="1"/>
      <c r="N142" s="15"/>
      <c r="O142" s="37"/>
      <c r="P142" s="21"/>
      <c r="Q142" s="21"/>
    </row>
    <row r="143" spans="2:17" ht="12.75">
      <c r="B143" s="1"/>
      <c r="C143" s="1"/>
      <c r="D143" s="1"/>
      <c r="E143" s="1"/>
      <c r="F143" s="1"/>
      <c r="G143" s="1"/>
      <c r="H143" s="1">
        <v>7</v>
      </c>
      <c r="I143" s="1" t="s">
        <v>353</v>
      </c>
      <c r="J143" s="1"/>
      <c r="K143" s="1"/>
      <c r="L143" s="1"/>
      <c r="M143" s="1"/>
      <c r="N143" s="15"/>
      <c r="O143" s="37"/>
      <c r="P143" s="21"/>
      <c r="Q143" s="2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5"/>
      <c r="O144" s="37"/>
      <c r="P144" s="21"/>
      <c r="Q144" s="2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5"/>
      <c r="O145" s="37"/>
      <c r="P145" s="21"/>
      <c r="Q145" s="2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5"/>
      <c r="O146" s="37"/>
      <c r="P146" s="21"/>
      <c r="Q146" s="2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5"/>
      <c r="O147" s="37"/>
      <c r="P147" s="21"/>
      <c r="Q147" s="2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/>
      <c r="O148" s="37"/>
      <c r="P148" s="21"/>
      <c r="Q148" s="2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5"/>
      <c r="O149" s="37"/>
      <c r="P149" s="21"/>
      <c r="Q149" s="2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5"/>
      <c r="O150" s="37"/>
      <c r="P150" s="21"/>
      <c r="Q150" s="2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5"/>
      <c r="O151" s="37"/>
      <c r="P151" s="21"/>
      <c r="Q151" s="2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5"/>
      <c r="O152" s="37"/>
      <c r="P152" s="21"/>
      <c r="Q152" s="2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5"/>
      <c r="O153" s="37"/>
      <c r="P153" s="21"/>
      <c r="Q153" s="2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5"/>
      <c r="O154" s="37"/>
      <c r="P154" s="21"/>
      <c r="Q154" s="2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5"/>
      <c r="O155" s="37"/>
      <c r="P155" s="21"/>
      <c r="Q155" s="2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5"/>
      <c r="O156" s="37"/>
      <c r="P156" s="21"/>
      <c r="Q156" s="21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5"/>
      <c r="O157" s="37"/>
      <c r="P157" s="21"/>
      <c r="Q157" s="21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5"/>
      <c r="O158" s="37"/>
      <c r="P158" s="21"/>
      <c r="Q158" s="21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5"/>
      <c r="O159" s="37"/>
      <c r="P159" s="21"/>
      <c r="Q159" s="21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5"/>
      <c r="O160" s="37"/>
      <c r="P160" s="21"/>
      <c r="Q160" s="21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"/>
      <c r="O161" s="37"/>
      <c r="P161" s="21"/>
      <c r="Q161" s="21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37"/>
      <c r="P162" s="21"/>
      <c r="Q162" s="2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37"/>
      <c r="P163" s="21"/>
      <c r="Q163" s="2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37"/>
      <c r="P164" s="21"/>
      <c r="Q164" s="21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37"/>
      <c r="P165" s="21"/>
      <c r="Q165" s="21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37"/>
      <c r="P166" s="21"/>
      <c r="Q166" s="21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37"/>
      <c r="P167" s="21"/>
      <c r="Q167" s="21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37"/>
      <c r="P168" s="21"/>
      <c r="Q168" s="21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37"/>
      <c r="P169" s="21"/>
      <c r="Q169" s="21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37"/>
      <c r="P170" s="21"/>
      <c r="Q170" s="21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37"/>
      <c r="P171" s="21"/>
      <c r="Q171" s="21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37"/>
      <c r="P172" s="21"/>
      <c r="Q172" s="21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37"/>
      <c r="P173" s="21"/>
      <c r="Q173" s="21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37"/>
      <c r="P174" s="21"/>
      <c r="Q174" s="21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37"/>
      <c r="P175" s="21"/>
      <c r="Q175" s="21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37"/>
      <c r="P176" s="21"/>
      <c r="Q176" s="21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37"/>
      <c r="P177" s="21"/>
      <c r="Q177" s="21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37"/>
      <c r="P178" s="21"/>
      <c r="Q178" s="21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37"/>
      <c r="P179" s="21"/>
      <c r="Q179" s="21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37"/>
      <c r="P180" s="21"/>
      <c r="Q180" s="21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37"/>
      <c r="P181" s="21"/>
      <c r="Q181" s="21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37"/>
      <c r="P182" s="21"/>
      <c r="Q182" s="21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37"/>
      <c r="P183" s="21"/>
      <c r="Q183" s="21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37"/>
      <c r="P184" s="21"/>
      <c r="Q184" s="21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37"/>
      <c r="P185" s="21"/>
      <c r="Q185" s="21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37"/>
      <c r="P186" s="21"/>
      <c r="Q186" s="21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37"/>
      <c r="P187" s="21"/>
      <c r="Q187" s="21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37"/>
      <c r="P188" s="21"/>
      <c r="Q188" s="21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37"/>
      <c r="P189" s="21"/>
      <c r="Q189" s="21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37"/>
      <c r="P190" s="21"/>
      <c r="Q190" s="21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37"/>
      <c r="P191" s="21"/>
      <c r="Q191" s="2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37"/>
      <c r="P192" s="21"/>
      <c r="Q192" s="2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37"/>
      <c r="P193" s="21"/>
      <c r="Q193" s="2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37"/>
      <c r="P194" s="21"/>
      <c r="Q194" s="2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37"/>
      <c r="P195" s="21"/>
      <c r="Q195" s="2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37"/>
      <c r="P196" s="21"/>
      <c r="Q196" s="2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37"/>
      <c r="P197" s="21"/>
      <c r="Q197" s="2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37"/>
      <c r="P198" s="21"/>
      <c r="Q198" s="2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37"/>
      <c r="P199" s="21"/>
      <c r="Q199" s="2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37"/>
      <c r="P200" s="21"/>
      <c r="Q200" s="2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37"/>
      <c r="P201" s="21"/>
      <c r="Q201" s="2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37"/>
      <c r="P202" s="21"/>
      <c r="Q202" s="2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37"/>
      <c r="P203" s="21"/>
      <c r="Q203" s="2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37"/>
      <c r="P204" s="21"/>
      <c r="Q204" s="2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37"/>
      <c r="P205" s="21"/>
      <c r="Q205" s="2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37"/>
      <c r="P206" s="21"/>
      <c r="Q206" s="2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37"/>
      <c r="P207" s="21"/>
      <c r="Q207" s="2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284"/>
      <c r="P208" s="21"/>
      <c r="Q208" s="2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84"/>
      <c r="P209" s="21"/>
      <c r="Q209" s="2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84"/>
      <c r="P210" s="21"/>
      <c r="Q210" s="2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84"/>
      <c r="P211" s="21"/>
      <c r="Q211" s="2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84"/>
      <c r="P212" s="21"/>
      <c r="Q212" s="2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84"/>
      <c r="P213" s="21"/>
      <c r="Q213" s="2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84"/>
      <c r="P214" s="21"/>
      <c r="Q214" s="2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84"/>
      <c r="P215" s="21"/>
      <c r="Q215" s="2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84"/>
      <c r="P216" s="21"/>
      <c r="Q216" s="2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84"/>
      <c r="P217" s="21"/>
      <c r="Q217" s="2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84"/>
      <c r="P218" s="21"/>
      <c r="Q218" s="2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84"/>
      <c r="P219" s="21"/>
      <c r="Q219" s="2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84"/>
      <c r="P220" s="21"/>
      <c r="Q220" s="2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84"/>
      <c r="P221" s="21"/>
      <c r="Q221" s="2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84"/>
      <c r="P222" s="21"/>
      <c r="Q222" s="2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84"/>
      <c r="P223" s="21"/>
      <c r="Q223" s="2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84"/>
      <c r="P224" s="21"/>
      <c r="Q224" s="2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84"/>
      <c r="P225" s="21"/>
      <c r="Q225" s="2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84"/>
      <c r="P226" s="21"/>
      <c r="Q226" s="2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84"/>
      <c r="P227" s="21"/>
      <c r="Q227" s="2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84"/>
      <c r="P228" s="21"/>
      <c r="Q228" s="2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84"/>
      <c r="P229" s="21"/>
      <c r="Q229" s="2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84"/>
      <c r="P230" s="21"/>
      <c r="Q230" s="2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84"/>
      <c r="P231" s="21"/>
      <c r="Q231" s="2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84"/>
      <c r="P232" s="21"/>
      <c r="Q232" s="2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84"/>
      <c r="P233" s="21"/>
      <c r="Q233" s="2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84"/>
      <c r="P234" s="21"/>
      <c r="Q234" s="2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84"/>
      <c r="P235" s="21"/>
      <c r="Q235" s="2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84"/>
      <c r="P236" s="21"/>
      <c r="Q236" s="2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84"/>
      <c r="P237" s="21"/>
      <c r="Q237" s="2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84"/>
      <c r="P238" s="21"/>
      <c r="Q238" s="2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84"/>
      <c r="P239" s="21"/>
      <c r="Q239" s="2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84"/>
      <c r="P240" s="21"/>
      <c r="Q240" s="2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84"/>
      <c r="P241" s="21"/>
      <c r="Q241" s="2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84"/>
      <c r="P242" s="21"/>
      <c r="Q242" s="2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84"/>
      <c r="P243" s="21"/>
      <c r="Q243" s="2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84"/>
      <c r="P244" s="21"/>
      <c r="Q244" s="2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84"/>
      <c r="P245" s="21"/>
      <c r="Q245" s="2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84"/>
      <c r="P246" s="21"/>
      <c r="Q246" s="2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84"/>
      <c r="P247" s="21"/>
      <c r="Q247" s="2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84"/>
      <c r="P248" s="21"/>
      <c r="Q248" s="2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84"/>
      <c r="P249" s="21"/>
      <c r="Q249" s="2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84"/>
      <c r="P250" s="21"/>
      <c r="Q250" s="2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84"/>
      <c r="P251" s="21"/>
      <c r="Q251" s="2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84"/>
      <c r="P252" s="21"/>
      <c r="Q252" s="2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84"/>
      <c r="P253" s="21"/>
      <c r="Q253" s="2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84"/>
      <c r="P254" s="21"/>
      <c r="Q254" s="2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84"/>
      <c r="P255" s="21"/>
      <c r="Q255" s="2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84"/>
      <c r="P256" s="21"/>
      <c r="Q256" s="2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84"/>
      <c r="P257" s="21"/>
      <c r="Q257" s="2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84"/>
      <c r="P258" s="21"/>
      <c r="Q258" s="2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84"/>
      <c r="P259" s="21"/>
      <c r="Q259" s="2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84"/>
      <c r="P260" s="21"/>
      <c r="Q260" s="2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84"/>
      <c r="P261" s="21"/>
      <c r="Q261" s="2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84"/>
      <c r="P262" s="21"/>
      <c r="Q262" s="2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84"/>
      <c r="P263" s="21"/>
      <c r="Q263" s="2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84"/>
      <c r="P264" s="21"/>
      <c r="Q264" s="2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84"/>
      <c r="P265" s="21"/>
      <c r="Q265" s="2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84"/>
      <c r="P266" s="21"/>
      <c r="Q266" s="2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84"/>
      <c r="P267" s="21"/>
      <c r="Q267" s="2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84"/>
      <c r="P268" s="21"/>
      <c r="Q268" s="2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84"/>
      <c r="P269" s="21"/>
      <c r="Q269" s="2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84"/>
      <c r="P270" s="21"/>
      <c r="Q270" s="2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84"/>
      <c r="P271" s="21"/>
      <c r="Q271" s="2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84"/>
      <c r="P272" s="21"/>
      <c r="Q272" s="2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84"/>
      <c r="P273" s="21"/>
      <c r="Q273" s="2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84"/>
      <c r="P274" s="21"/>
      <c r="Q274" s="2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84"/>
      <c r="P275" s="21"/>
      <c r="Q275" s="2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84"/>
      <c r="P276" s="21"/>
      <c r="Q276" s="2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84"/>
      <c r="P277" s="21"/>
      <c r="Q277" s="2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84"/>
      <c r="P278" s="21"/>
      <c r="Q278" s="2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84"/>
      <c r="P279" s="21"/>
      <c r="Q279" s="2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84"/>
      <c r="P280" s="21"/>
      <c r="Q280" s="2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84"/>
      <c r="P281" s="21"/>
      <c r="Q281" s="2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84"/>
      <c r="P282" s="21"/>
      <c r="Q282" s="2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84"/>
      <c r="P283" s="21"/>
      <c r="Q283" s="2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84"/>
      <c r="P284" s="21"/>
      <c r="Q284" s="2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84"/>
      <c r="P285" s="21"/>
      <c r="Q285" s="2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84"/>
      <c r="P286" s="21"/>
      <c r="Q286" s="2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84"/>
      <c r="P287" s="21"/>
      <c r="Q287" s="2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84"/>
      <c r="P288" s="21"/>
      <c r="Q288" s="2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84"/>
      <c r="P289" s="21"/>
      <c r="Q289" s="2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84"/>
      <c r="P290" s="21"/>
      <c r="Q290" s="2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84"/>
      <c r="P291" s="21"/>
      <c r="Q291" s="2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84"/>
      <c r="P292" s="21"/>
      <c r="Q292" s="2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84"/>
      <c r="P293" s="21"/>
      <c r="Q293" s="2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84"/>
      <c r="P294" s="21"/>
      <c r="Q294" s="2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84"/>
      <c r="P295" s="21"/>
      <c r="Q295" s="2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84"/>
      <c r="P296" s="21"/>
      <c r="Q296" s="2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84"/>
      <c r="P297" s="21"/>
      <c r="Q297" s="2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84"/>
      <c r="P298" s="21"/>
      <c r="Q298" s="2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84"/>
      <c r="P299" s="21"/>
      <c r="Q299" s="2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84"/>
      <c r="P300" s="21"/>
      <c r="Q300" s="2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84"/>
      <c r="P301" s="21"/>
      <c r="Q301" s="2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84"/>
      <c r="P302" s="21"/>
      <c r="Q302" s="2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84"/>
      <c r="P303" s="21"/>
      <c r="Q303" s="2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84"/>
      <c r="P304" s="21"/>
      <c r="Q304" s="2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84"/>
      <c r="P305" s="21"/>
      <c r="Q305" s="2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84"/>
      <c r="P306" s="21"/>
      <c r="Q306" s="2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84"/>
      <c r="P307" s="21"/>
      <c r="Q307" s="2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84"/>
      <c r="P308" s="21"/>
      <c r="Q308" s="2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84"/>
      <c r="P309" s="21"/>
      <c r="Q309" s="2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84"/>
      <c r="P310" s="21"/>
      <c r="Q310" s="2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84"/>
      <c r="P311" s="21"/>
      <c r="Q311" s="2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84"/>
      <c r="P312" s="21"/>
      <c r="Q312" s="2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84"/>
      <c r="P313" s="21"/>
      <c r="Q313" s="2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84"/>
      <c r="P314" s="21"/>
      <c r="Q314" s="2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84"/>
      <c r="P315" s="21"/>
      <c r="Q315" s="2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84"/>
      <c r="P316" s="21"/>
      <c r="Q316" s="2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84"/>
      <c r="P317" s="21"/>
      <c r="Q317" s="2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84"/>
      <c r="P318" s="21"/>
      <c r="Q318" s="2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84"/>
      <c r="P319" s="21"/>
      <c r="Q319" s="2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84"/>
      <c r="P320" s="21"/>
      <c r="Q320" s="2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84"/>
      <c r="P321" s="21"/>
      <c r="Q321" s="2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84"/>
      <c r="P322" s="21"/>
      <c r="Q322" s="2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84"/>
      <c r="P323" s="21"/>
      <c r="Q323" s="2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84"/>
      <c r="P324" s="21"/>
      <c r="Q324" s="2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84"/>
      <c r="P325" s="21"/>
      <c r="Q325" s="2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84"/>
      <c r="P326" s="21"/>
      <c r="Q326" s="2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84"/>
      <c r="P327" s="21"/>
      <c r="Q327" s="2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84"/>
      <c r="P328" s="21"/>
      <c r="Q328" s="2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84"/>
      <c r="P329" s="21"/>
      <c r="Q329" s="2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84"/>
      <c r="P330" s="21"/>
      <c r="Q330" s="2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84"/>
      <c r="P331" s="21"/>
      <c r="Q331" s="2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84"/>
      <c r="P332" s="21"/>
      <c r="Q332" s="2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84"/>
      <c r="P333" s="21"/>
      <c r="Q333" s="2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84"/>
      <c r="P334" s="21"/>
      <c r="Q334" s="2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84"/>
      <c r="P335" s="21"/>
      <c r="Q335" s="2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84"/>
      <c r="P336" s="21"/>
      <c r="Q336" s="2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84"/>
      <c r="P337" s="21"/>
      <c r="Q337" s="2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84"/>
      <c r="P338" s="21"/>
      <c r="Q338" s="2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84"/>
      <c r="P339" s="21"/>
      <c r="Q339" s="2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84"/>
      <c r="P340" s="21"/>
      <c r="Q340" s="2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84"/>
      <c r="P341" s="21"/>
      <c r="Q341" s="2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84"/>
      <c r="P342" s="21"/>
      <c r="Q342" s="2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84"/>
      <c r="P343" s="21"/>
      <c r="Q343" s="2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84"/>
      <c r="P344" s="21"/>
      <c r="Q344" s="2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84"/>
      <c r="P345" s="21"/>
      <c r="Q345" s="2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84"/>
      <c r="P346" s="21"/>
      <c r="Q346" s="2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84"/>
      <c r="P347" s="21"/>
      <c r="Q347" s="2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84"/>
      <c r="P348" s="21"/>
      <c r="Q348" s="2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84"/>
      <c r="P349" s="21"/>
      <c r="Q349" s="2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84"/>
      <c r="P350" s="21"/>
      <c r="Q350" s="2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84"/>
      <c r="P351" s="21"/>
      <c r="Q351" s="2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84"/>
      <c r="P352" s="21"/>
      <c r="Q352" s="2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84"/>
      <c r="P353" s="21"/>
      <c r="Q353" s="2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84"/>
      <c r="P354" s="21"/>
      <c r="Q354" s="2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84"/>
      <c r="P355" s="21"/>
      <c r="Q355" s="2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84"/>
      <c r="P356" s="21"/>
      <c r="Q356" s="2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84"/>
      <c r="P357" s="21"/>
      <c r="Q357" s="2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84"/>
      <c r="P358" s="21"/>
      <c r="Q358" s="2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4"/>
      <c r="P359" s="21"/>
      <c r="Q359" s="2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84"/>
      <c r="P360" s="21"/>
      <c r="Q360" s="2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84"/>
      <c r="P361" s="21"/>
      <c r="Q361" s="2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84"/>
      <c r="P362" s="21"/>
      <c r="Q362" s="2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84"/>
      <c r="P363" s="21"/>
      <c r="Q363" s="2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84"/>
      <c r="P364" s="21"/>
      <c r="Q364" s="2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84"/>
      <c r="P365" s="21"/>
      <c r="Q365" s="2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84"/>
      <c r="P366" s="21"/>
      <c r="Q366" s="2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84"/>
      <c r="P367" s="21"/>
      <c r="Q367" s="2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84"/>
      <c r="P368" s="21"/>
      <c r="Q368" s="2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84"/>
      <c r="P369" s="21"/>
      <c r="Q369" s="2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84"/>
      <c r="P370" s="21"/>
      <c r="Q370" s="2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84"/>
      <c r="P371" s="21"/>
      <c r="Q371" s="2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84"/>
      <c r="P372" s="21"/>
      <c r="Q372" s="2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84"/>
      <c r="P373" s="21"/>
      <c r="Q373" s="2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84"/>
      <c r="P374" s="21"/>
      <c r="Q374" s="2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84"/>
      <c r="P375" s="21"/>
      <c r="Q375" s="2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84"/>
      <c r="P376" s="21"/>
      <c r="Q376" s="2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84"/>
      <c r="P377" s="21"/>
      <c r="Q377" s="2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84"/>
      <c r="P378" s="21"/>
      <c r="Q378" s="2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84"/>
      <c r="P379" s="21"/>
      <c r="Q379" s="2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84"/>
      <c r="P380" s="21"/>
      <c r="Q380" s="2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84"/>
      <c r="P381" s="21"/>
      <c r="Q381" s="2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84"/>
      <c r="P382" s="21"/>
      <c r="Q382" s="2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84"/>
      <c r="P383" s="21"/>
      <c r="Q383" s="2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84"/>
      <c r="P384" s="21"/>
      <c r="Q384" s="2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84"/>
      <c r="P385" s="21"/>
      <c r="Q385" s="2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84"/>
      <c r="P386" s="21"/>
      <c r="Q386" s="2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84"/>
      <c r="P387" s="21"/>
      <c r="Q387" s="2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84"/>
      <c r="P388" s="21"/>
      <c r="Q388" s="2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84"/>
      <c r="P389" s="21"/>
      <c r="Q389" s="2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84"/>
      <c r="P390" s="21"/>
      <c r="Q390" s="2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84"/>
      <c r="P391" s="21"/>
      <c r="Q391" s="2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84"/>
      <c r="P392" s="21"/>
      <c r="Q392" s="2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84"/>
      <c r="P393" s="21"/>
      <c r="Q393" s="2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84"/>
      <c r="P394" s="21"/>
      <c r="Q394" s="2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84"/>
      <c r="P395" s="21"/>
      <c r="Q395" s="2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84"/>
      <c r="P396" s="21"/>
      <c r="Q396" s="2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84"/>
      <c r="P397" s="21"/>
      <c r="Q397" s="2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84"/>
      <c r="P398" s="21"/>
      <c r="Q398" s="2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84"/>
      <c r="P399" s="21"/>
      <c r="Q399" s="2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84"/>
      <c r="P400" s="21"/>
      <c r="Q400" s="2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84"/>
      <c r="P401" s="21"/>
      <c r="Q401" s="2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84"/>
      <c r="P402" s="21"/>
      <c r="Q402" s="2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84"/>
      <c r="P403" s="21"/>
      <c r="Q403" s="2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84"/>
      <c r="P404" s="21"/>
      <c r="Q404" s="2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84"/>
      <c r="P405" s="21"/>
      <c r="Q405" s="2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84"/>
      <c r="P406" s="21"/>
      <c r="Q406" s="2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84"/>
      <c r="P407" s="21"/>
      <c r="Q407" s="2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84"/>
      <c r="P408" s="21"/>
      <c r="Q408" s="2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84"/>
      <c r="P409" s="21"/>
      <c r="Q409" s="2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84"/>
      <c r="P410" s="21"/>
      <c r="Q410" s="2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84"/>
      <c r="P411" s="21"/>
      <c r="Q411" s="2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84"/>
      <c r="P412" s="21"/>
      <c r="Q412" s="2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84"/>
      <c r="P413" s="21"/>
      <c r="Q413" s="2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84"/>
      <c r="P414" s="21"/>
      <c r="Q414" s="2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84"/>
      <c r="P415" s="21"/>
      <c r="Q415" s="2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84"/>
      <c r="P416" s="21"/>
      <c r="Q416" s="2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84"/>
      <c r="P417" s="21"/>
      <c r="Q417" s="2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84"/>
      <c r="P418" s="21"/>
      <c r="Q418" s="2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84"/>
      <c r="P419" s="21"/>
      <c r="Q419" s="2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84"/>
      <c r="P420" s="21"/>
      <c r="Q420" s="2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84"/>
      <c r="P421" s="21"/>
      <c r="Q421" s="2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84"/>
      <c r="P422" s="21"/>
      <c r="Q422" s="2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84"/>
      <c r="P423" s="21"/>
      <c r="Q423" s="2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84"/>
      <c r="P424" s="21"/>
      <c r="Q424" s="2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84"/>
      <c r="P425" s="21"/>
      <c r="Q425" s="2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84"/>
      <c r="P426" s="21"/>
      <c r="Q426" s="2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84"/>
      <c r="P427" s="21"/>
      <c r="Q427" s="2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84"/>
      <c r="P428" s="21"/>
      <c r="Q428" s="2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84"/>
      <c r="P429" s="21"/>
      <c r="Q429" s="2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84"/>
      <c r="P430" s="21"/>
      <c r="Q430" s="2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84"/>
      <c r="P431" s="21"/>
      <c r="Q431" s="2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84"/>
      <c r="P432" s="21"/>
      <c r="Q432" s="2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84"/>
      <c r="P433" s="21"/>
      <c r="Q433" s="2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84"/>
      <c r="P434" s="21"/>
      <c r="Q434" s="2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84"/>
      <c r="P435" s="21"/>
      <c r="Q435" s="2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84"/>
      <c r="P436" s="21"/>
      <c r="Q436" s="2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84"/>
      <c r="P437" s="21"/>
      <c r="Q437" s="2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84"/>
      <c r="P438" s="21"/>
      <c r="Q438" s="2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84"/>
      <c r="P439" s="21"/>
      <c r="Q439" s="2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84"/>
      <c r="P440" s="21"/>
      <c r="Q440" s="2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84"/>
      <c r="P441" s="21"/>
      <c r="Q441" s="2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84"/>
      <c r="P442" s="21"/>
      <c r="Q442" s="2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84"/>
      <c r="P443" s="21"/>
      <c r="Q443" s="2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84"/>
      <c r="P444" s="21"/>
      <c r="Q444" s="2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84"/>
      <c r="P445" s="21"/>
      <c r="Q445" s="2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84"/>
      <c r="P446" s="21"/>
      <c r="Q446" s="2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84"/>
      <c r="P447" s="21"/>
      <c r="Q447" s="2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84"/>
      <c r="P448" s="21"/>
      <c r="Q448" s="2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84"/>
      <c r="P449" s="21"/>
      <c r="Q449" s="2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84"/>
      <c r="P450" s="21"/>
      <c r="Q450" s="2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84"/>
      <c r="P451" s="21"/>
      <c r="Q451" s="2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84"/>
      <c r="P452" s="21"/>
      <c r="Q452" s="2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84"/>
      <c r="P453" s="21"/>
      <c r="Q453" s="2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84"/>
      <c r="P454" s="21"/>
      <c r="Q454" s="2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84"/>
      <c r="P455" s="21"/>
      <c r="Q455" s="2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84"/>
      <c r="P456" s="21"/>
      <c r="Q456" s="2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84"/>
      <c r="P457" s="21"/>
      <c r="Q457" s="2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84"/>
      <c r="P458" s="21"/>
      <c r="Q458" s="2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84"/>
      <c r="P459" s="21"/>
      <c r="Q459" s="2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84"/>
      <c r="P460" s="21"/>
      <c r="Q460" s="2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84"/>
      <c r="P461" s="21"/>
      <c r="Q461" s="2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84"/>
      <c r="P462" s="21"/>
      <c r="Q462" s="2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84"/>
      <c r="P463" s="21"/>
      <c r="Q463" s="2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84"/>
      <c r="P464" s="21"/>
      <c r="Q464" s="2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84"/>
      <c r="P465" s="21"/>
      <c r="Q465" s="2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84"/>
      <c r="P466" s="21"/>
      <c r="Q466" s="2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84"/>
      <c r="P467" s="21"/>
      <c r="Q467" s="2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84"/>
      <c r="P468" s="21"/>
      <c r="Q468" s="2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84"/>
      <c r="P469" s="21"/>
      <c r="Q469" s="2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84"/>
      <c r="P470" s="21"/>
      <c r="Q470" s="2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84"/>
      <c r="P471" s="21"/>
      <c r="Q471" s="2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84"/>
      <c r="P472" s="21"/>
      <c r="Q472" s="2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84"/>
      <c r="P473" s="21"/>
      <c r="Q473" s="2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84"/>
      <c r="P474" s="21"/>
      <c r="Q474" s="2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84"/>
      <c r="P475" s="21"/>
      <c r="Q475" s="2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84"/>
      <c r="P476" s="21"/>
      <c r="Q476" s="2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84"/>
      <c r="P477" s="21"/>
      <c r="Q477" s="2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84"/>
      <c r="P478" s="21"/>
      <c r="Q478" s="2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84"/>
      <c r="P479" s="21"/>
      <c r="Q479" s="2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84"/>
      <c r="P480" s="21"/>
      <c r="Q480" s="2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84"/>
      <c r="P481" s="21"/>
      <c r="Q481" s="2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84"/>
      <c r="P482" s="21"/>
      <c r="Q482" s="2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84"/>
      <c r="P483" s="21"/>
      <c r="Q483" s="2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84"/>
      <c r="P484" s="21"/>
      <c r="Q484" s="2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84"/>
      <c r="P485" s="21"/>
      <c r="Q485" s="2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84"/>
      <c r="P486" s="21"/>
      <c r="Q486" s="2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84"/>
      <c r="P487" s="21"/>
      <c r="Q487" s="2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84"/>
      <c r="P488" s="21"/>
      <c r="Q488" s="2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84"/>
      <c r="P489" s="21"/>
      <c r="Q489" s="2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84"/>
      <c r="P490" s="21"/>
      <c r="Q490" s="2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84"/>
      <c r="P491" s="21"/>
      <c r="Q491" s="2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84"/>
      <c r="P492" s="21"/>
      <c r="Q492" s="2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84"/>
      <c r="P493" s="21"/>
      <c r="Q493" s="2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84"/>
      <c r="P494" s="21"/>
      <c r="Q494" s="2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84"/>
      <c r="P495" s="21"/>
      <c r="Q495" s="2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84"/>
      <c r="P496" s="21"/>
      <c r="Q496" s="2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84"/>
      <c r="P497" s="21"/>
      <c r="Q497" s="2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84"/>
      <c r="P498" s="21"/>
      <c r="Q498" s="2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84"/>
      <c r="P499" s="21"/>
      <c r="Q499" s="2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84"/>
      <c r="P500" s="21"/>
      <c r="Q500" s="2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84"/>
      <c r="P501" s="21"/>
      <c r="Q501" s="2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84"/>
      <c r="P502" s="21"/>
      <c r="Q502" s="2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84"/>
      <c r="P503" s="21"/>
      <c r="Q503" s="2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84"/>
      <c r="P504" s="21"/>
      <c r="Q504" s="2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84"/>
      <c r="P505" s="21"/>
      <c r="Q505" s="2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84"/>
      <c r="P506" s="21"/>
      <c r="Q506" s="2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84"/>
      <c r="P507" s="21"/>
      <c r="Q507" s="2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84"/>
      <c r="P508" s="21"/>
      <c r="Q508" s="2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84"/>
      <c r="P509" s="21"/>
      <c r="Q509" s="2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84"/>
      <c r="P510" s="21"/>
      <c r="Q510" s="2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84"/>
      <c r="P511" s="21"/>
      <c r="Q511" s="2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84"/>
      <c r="P512" s="21"/>
      <c r="Q512" s="2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84"/>
      <c r="P513" s="21"/>
      <c r="Q513" s="2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84"/>
      <c r="P514" s="21"/>
      <c r="Q514" s="2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84"/>
      <c r="P515" s="21"/>
      <c r="Q515" s="2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84"/>
      <c r="P516" s="21"/>
      <c r="Q516" s="2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84"/>
      <c r="P517" s="21"/>
      <c r="Q517" s="2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84"/>
      <c r="P518" s="21"/>
      <c r="Q518" s="2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84"/>
      <c r="P519" s="21"/>
      <c r="Q519" s="2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84"/>
      <c r="P520" s="21"/>
      <c r="Q520" s="2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84"/>
      <c r="P521" s="21"/>
      <c r="Q521" s="2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84"/>
      <c r="P522" s="21"/>
      <c r="Q522" s="2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84"/>
      <c r="P523" s="21"/>
      <c r="Q523" s="2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84"/>
      <c r="P524" s="21"/>
      <c r="Q524" s="2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84"/>
      <c r="P525" s="21"/>
      <c r="Q525" s="2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84"/>
      <c r="P526" s="21"/>
      <c r="Q526" s="21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84"/>
      <c r="P527" s="21"/>
      <c r="Q527" s="21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84"/>
      <c r="P528" s="21"/>
      <c r="Q528" s="21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84"/>
      <c r="P529" s="21"/>
      <c r="Q529" s="21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84"/>
      <c r="P530" s="21"/>
      <c r="Q530" s="21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84"/>
      <c r="P531" s="21"/>
      <c r="Q531" s="21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84"/>
      <c r="P532" s="21"/>
      <c r="Q532" s="21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84"/>
      <c r="P533" s="21"/>
      <c r="Q533" s="21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84"/>
      <c r="P534" s="21"/>
      <c r="Q534" s="21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84"/>
      <c r="P535" s="21"/>
      <c r="Q535" s="21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84"/>
      <c r="P536" s="21"/>
      <c r="Q536" s="21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84"/>
      <c r="P537" s="21"/>
      <c r="Q537" s="21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84"/>
      <c r="P538" s="21"/>
      <c r="Q538" s="21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84"/>
      <c r="P539" s="21"/>
      <c r="Q539" s="21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84"/>
      <c r="P540" s="21"/>
      <c r="Q540" s="21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84"/>
      <c r="P541" s="21"/>
      <c r="Q541" s="21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84"/>
      <c r="P542" s="21"/>
      <c r="Q542" s="21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84"/>
      <c r="P543" s="21"/>
      <c r="Q543" s="21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84"/>
      <c r="P544" s="21"/>
      <c r="Q544" s="21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84"/>
      <c r="P545" s="21"/>
      <c r="Q545" s="21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84"/>
      <c r="P546" s="21"/>
      <c r="Q546" s="21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84"/>
      <c r="P547" s="21"/>
      <c r="Q547" s="21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84"/>
      <c r="P548" s="21"/>
      <c r="Q548" s="21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84"/>
      <c r="P549" s="21"/>
      <c r="Q549" s="21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84"/>
      <c r="P550" s="21"/>
      <c r="Q550" s="21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84"/>
      <c r="P551" s="21"/>
      <c r="Q551" s="21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84"/>
      <c r="P552" s="21"/>
      <c r="Q552" s="21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84"/>
      <c r="P553" s="21"/>
      <c r="Q553" s="21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84"/>
      <c r="P554" s="21"/>
      <c r="Q554" s="21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84"/>
      <c r="P555" s="21"/>
      <c r="Q555" s="21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84"/>
      <c r="P556" s="21"/>
      <c r="Q556" s="21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84"/>
      <c r="P557" s="21"/>
      <c r="Q557" s="21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84"/>
      <c r="P558" s="21"/>
      <c r="Q558" s="2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84"/>
      <c r="P559" s="21"/>
      <c r="Q559" s="21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84"/>
      <c r="P560" s="21"/>
      <c r="Q560" s="2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84"/>
      <c r="P561" s="21"/>
      <c r="Q561" s="21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84"/>
      <c r="P562" s="21"/>
      <c r="Q562" s="21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84"/>
      <c r="P563" s="21"/>
      <c r="Q563" s="21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84"/>
      <c r="P564" s="21"/>
      <c r="Q564" s="2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84"/>
      <c r="P565" s="21"/>
      <c r="Q565" s="21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84"/>
      <c r="P566" s="21"/>
      <c r="Q566" s="21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84"/>
      <c r="P567" s="21"/>
      <c r="Q567" s="21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84"/>
      <c r="P568" s="21"/>
      <c r="Q568" s="21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84"/>
      <c r="P569" s="21"/>
      <c r="Q569" s="21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84"/>
      <c r="P570" s="21"/>
      <c r="Q570" s="21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84"/>
      <c r="P571" s="21"/>
      <c r="Q571" s="21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84"/>
      <c r="P572" s="21"/>
      <c r="Q572" s="21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84"/>
      <c r="P573" s="21"/>
      <c r="Q573" s="21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84"/>
      <c r="P574" s="21"/>
      <c r="Q574" s="21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84"/>
      <c r="P575" s="21"/>
      <c r="Q575" s="21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84"/>
      <c r="P576" s="21"/>
      <c r="Q576" s="21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84"/>
      <c r="P577" s="21"/>
      <c r="Q577" s="21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84"/>
      <c r="P578" s="21"/>
      <c r="Q578" s="21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84"/>
      <c r="P579" s="21"/>
      <c r="Q579" s="21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84"/>
      <c r="P580" s="21"/>
      <c r="Q580" s="21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84"/>
      <c r="P581" s="21"/>
      <c r="Q581" s="21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84"/>
      <c r="P582" s="21"/>
      <c r="Q582" s="21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84"/>
      <c r="P583" s="21"/>
      <c r="Q583" s="21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84"/>
      <c r="P584" s="21"/>
      <c r="Q584" s="21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84"/>
      <c r="P585" s="21"/>
      <c r="Q585" s="21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84"/>
      <c r="P586" s="21"/>
      <c r="Q586" s="21"/>
    </row>
    <row r="587" spans="2:14" ht="15">
      <c r="B587" s="1"/>
      <c r="C587" s="1"/>
      <c r="D587" s="1"/>
      <c r="E587" s="1"/>
      <c r="F587" s="1"/>
      <c r="G587" s="1"/>
      <c r="N587" s="1"/>
    </row>
    <row r="588" spans="2:14" ht="15">
      <c r="B588" s="1"/>
      <c r="C588" s="1"/>
      <c r="D588" s="1"/>
      <c r="E588" s="1"/>
      <c r="F588" s="1"/>
      <c r="G588" s="1"/>
      <c r="N588" s="1"/>
    </row>
    <row r="589" spans="2:14" ht="15">
      <c r="B589" s="1"/>
      <c r="C589" s="1"/>
      <c r="D589" s="1"/>
      <c r="E589" s="1"/>
      <c r="F589" s="1"/>
      <c r="G589" s="1"/>
      <c r="N589" s="1"/>
    </row>
    <row r="590" ht="15">
      <c r="N590" s="1"/>
    </row>
    <row r="591" ht="15">
      <c r="N591" s="1"/>
    </row>
    <row r="592" ht="15">
      <c r="N592" s="1"/>
    </row>
    <row r="593" ht="15">
      <c r="N593" s="1"/>
    </row>
  </sheetData>
  <sheetProtection/>
  <mergeCells count="2">
    <mergeCell ref="I100:J100"/>
    <mergeCell ref="A5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69"/>
  <sheetViews>
    <sheetView zoomScale="82" zoomScaleNormal="82" zoomScaleSheetLayoutView="75" zoomScalePageLayoutView="0" workbookViewId="0" topLeftCell="A602">
      <selection activeCell="A1" sqref="A1:U625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20" hidden="1" customWidth="1"/>
    <col min="17" max="17" width="8.8515625" style="1" hidden="1" customWidth="1"/>
    <col min="18" max="18" width="15.421875" style="242" customWidth="1"/>
    <col min="19" max="19" width="16.00390625" style="577" customWidth="1"/>
    <col min="20" max="20" width="15.00390625" style="443" customWidth="1"/>
    <col min="21" max="21" width="12.28125" style="385" customWidth="1"/>
    <col min="22" max="22" width="7.8515625" style="1" hidden="1" customWidth="1"/>
    <col min="23" max="23" width="7.28125" style="1" hidden="1" customWidth="1"/>
    <col min="24" max="24" width="7.7109375" style="1" hidden="1" customWidth="1"/>
    <col min="25" max="25" width="10.00390625" style="344" hidden="1" customWidth="1"/>
    <col min="26" max="39" width="0" style="1" hidden="1" customWidth="1"/>
    <col min="40" max="16384" width="9.140625" style="1" customWidth="1"/>
  </cols>
  <sheetData>
    <row r="1" spans="1:22" ht="15.75">
      <c r="A1" s="391" t="s">
        <v>641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07"/>
      <c r="S1" s="532"/>
      <c r="T1" s="442"/>
      <c r="U1" s="363"/>
      <c r="V1" s="392"/>
    </row>
    <row r="2" spans="8:22" ht="15.75">
      <c r="H2" s="127"/>
      <c r="I2" s="127"/>
      <c r="J2" s="127"/>
      <c r="K2" s="127"/>
      <c r="L2" s="107" t="s">
        <v>461</v>
      </c>
      <c r="M2" s="127"/>
      <c r="N2" s="127"/>
      <c r="O2" s="127"/>
      <c r="P2" s="127"/>
      <c r="Q2" s="127"/>
      <c r="R2" s="107"/>
      <c r="S2" s="532"/>
      <c r="T2" s="442"/>
      <c r="U2" s="363"/>
      <c r="V2" s="392"/>
    </row>
    <row r="3" spans="1:22" ht="15.75">
      <c r="A3" s="1" t="s">
        <v>716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07"/>
      <c r="S3" s="532"/>
      <c r="T3" s="442"/>
      <c r="U3" s="363"/>
      <c r="V3" s="392"/>
    </row>
    <row r="4" spans="1:22" ht="15">
      <c r="A4" s="1" t="s">
        <v>715</v>
      </c>
      <c r="L4" s="127"/>
      <c r="S4" s="533"/>
      <c r="U4" s="395"/>
      <c r="V4" s="393"/>
    </row>
    <row r="6" spans="1:41" ht="15">
      <c r="A6" s="3" t="s">
        <v>75</v>
      </c>
      <c r="B6" s="3"/>
      <c r="C6" s="3" t="s">
        <v>76</v>
      </c>
      <c r="D6" s="3"/>
      <c r="E6" s="3"/>
      <c r="F6" s="3"/>
      <c r="G6" s="3"/>
      <c r="H6" s="3"/>
      <c r="I6" s="3" t="s">
        <v>77</v>
      </c>
      <c r="J6" s="3"/>
      <c r="K6" s="3"/>
      <c r="L6" s="3"/>
      <c r="M6" s="10" t="s">
        <v>3</v>
      </c>
      <c r="N6" s="12" t="s">
        <v>3</v>
      </c>
      <c r="O6" s="12" t="s">
        <v>78</v>
      </c>
      <c r="P6" s="12" t="s">
        <v>502</v>
      </c>
      <c r="Q6" s="12" t="s">
        <v>5</v>
      </c>
      <c r="R6" s="514" t="s">
        <v>610</v>
      </c>
      <c r="S6" s="534" t="s">
        <v>612</v>
      </c>
      <c r="T6" s="515" t="s">
        <v>703</v>
      </c>
      <c r="U6" s="396" t="s">
        <v>611</v>
      </c>
      <c r="V6" s="10"/>
      <c r="W6" s="10"/>
      <c r="X6" s="10"/>
      <c r="Y6" s="344" t="s">
        <v>617</v>
      </c>
      <c r="AO6" s="341"/>
    </row>
    <row r="7" spans="1:24" ht="14.25">
      <c r="A7" s="3" t="s">
        <v>80</v>
      </c>
      <c r="B7" s="3"/>
      <c r="C7" s="3" t="s">
        <v>81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2011</v>
      </c>
      <c r="O7" s="10">
        <v>2012</v>
      </c>
      <c r="P7" s="10">
        <v>2012</v>
      </c>
      <c r="Q7" s="10">
        <v>2013</v>
      </c>
      <c r="R7" s="243"/>
      <c r="S7" s="535"/>
      <c r="T7" s="444"/>
      <c r="U7" s="357"/>
      <c r="V7" s="13"/>
      <c r="W7" s="14"/>
      <c r="X7" s="13"/>
    </row>
    <row r="8" spans="1:24" ht="14.25">
      <c r="A8" s="3" t="s">
        <v>85</v>
      </c>
      <c r="B8" s="3"/>
      <c r="C8" s="3"/>
      <c r="D8" s="3"/>
      <c r="E8" s="3"/>
      <c r="F8" s="3"/>
      <c r="G8" s="3"/>
      <c r="H8" s="3"/>
      <c r="I8" s="3" t="s">
        <v>123</v>
      </c>
      <c r="J8" s="3"/>
      <c r="K8" s="3" t="s">
        <v>125</v>
      </c>
      <c r="L8" s="3"/>
      <c r="M8" s="10"/>
      <c r="N8" s="10"/>
      <c r="O8" s="10"/>
      <c r="P8" s="128"/>
      <c r="Q8" s="10"/>
      <c r="R8" s="243"/>
      <c r="S8" s="535"/>
      <c r="T8" s="444"/>
      <c r="U8" s="357"/>
      <c r="V8" s="10"/>
      <c r="W8" s="10"/>
      <c r="X8" s="10"/>
    </row>
    <row r="9" spans="1:24" ht="14.25">
      <c r="A9" s="3" t="s">
        <v>86</v>
      </c>
      <c r="B9" s="3"/>
      <c r="C9" s="3"/>
      <c r="D9" s="3"/>
      <c r="E9" s="3"/>
      <c r="F9" s="3"/>
      <c r="G9" s="3"/>
      <c r="H9" s="3"/>
      <c r="I9" s="3" t="s">
        <v>124</v>
      </c>
      <c r="J9" s="3" t="s">
        <v>87</v>
      </c>
      <c r="K9" s="3" t="s">
        <v>126</v>
      </c>
      <c r="L9" s="3"/>
      <c r="M9" s="10">
        <v>1</v>
      </c>
      <c r="N9" s="10"/>
      <c r="O9" s="10"/>
      <c r="P9" s="128"/>
      <c r="Q9" s="11"/>
      <c r="R9" s="243"/>
      <c r="S9" s="536"/>
      <c r="T9" s="445"/>
      <c r="U9" s="357"/>
      <c r="V9" s="10"/>
      <c r="W9" s="10"/>
      <c r="X9" s="10"/>
    </row>
    <row r="10" spans="1:24" ht="14.2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88</v>
      </c>
      <c r="K10" s="4"/>
      <c r="L10" s="4"/>
      <c r="M10" s="4"/>
      <c r="N10" s="4"/>
      <c r="O10" s="4"/>
      <c r="P10" s="129"/>
      <c r="Q10" s="4"/>
      <c r="R10" s="244"/>
      <c r="S10" s="537"/>
      <c r="T10" s="446"/>
      <c r="U10" s="382"/>
      <c r="V10" s="4"/>
      <c r="W10" s="4"/>
      <c r="X10" s="4"/>
    </row>
    <row r="11" spans="10:24" ht="14.25">
      <c r="J11" s="130" t="s">
        <v>286</v>
      </c>
      <c r="K11" s="130" t="s">
        <v>285</v>
      </c>
      <c r="L11" s="19"/>
      <c r="M11" s="22"/>
      <c r="N11" s="19"/>
      <c r="O11" s="19"/>
      <c r="P11" s="130"/>
      <c r="Q11" s="19"/>
      <c r="R11" s="245"/>
      <c r="S11" s="538"/>
      <c r="T11" s="447"/>
      <c r="U11" s="397"/>
      <c r="V11" s="19"/>
      <c r="W11" s="19"/>
      <c r="X11" s="19"/>
    </row>
    <row r="12" spans="10:24" ht="14.25">
      <c r="J12" s="131" t="s">
        <v>200</v>
      </c>
      <c r="K12" s="9" t="s">
        <v>201</v>
      </c>
      <c r="L12" s="9"/>
      <c r="M12" s="18"/>
      <c r="N12" s="9"/>
      <c r="O12" s="9"/>
      <c r="P12" s="131"/>
      <c r="Q12" s="9"/>
      <c r="R12" s="246"/>
      <c r="S12" s="539"/>
      <c r="T12" s="448"/>
      <c r="U12" s="398"/>
      <c r="V12" s="9"/>
      <c r="W12" s="9"/>
      <c r="X12" s="9"/>
    </row>
    <row r="13" spans="9:19" ht="14.25">
      <c r="I13" s="1">
        <v>100</v>
      </c>
      <c r="J13" s="1" t="s">
        <v>202</v>
      </c>
      <c r="K13" s="1" t="s">
        <v>107</v>
      </c>
      <c r="M13" s="15"/>
      <c r="P13" s="132"/>
      <c r="S13" s="533"/>
    </row>
    <row r="14" spans="1:24" ht="14.25">
      <c r="A14" s="7" t="s">
        <v>386</v>
      </c>
      <c r="B14" s="7"/>
      <c r="C14" s="7"/>
      <c r="D14" s="7"/>
      <c r="E14" s="7"/>
      <c r="F14" s="7"/>
      <c r="G14" s="7"/>
      <c r="H14" s="7"/>
      <c r="I14" s="7"/>
      <c r="J14" s="133" t="s">
        <v>132</v>
      </c>
      <c r="K14" s="133" t="s">
        <v>130</v>
      </c>
      <c r="L14" s="133"/>
      <c r="M14" s="16"/>
      <c r="N14" s="7"/>
      <c r="O14" s="7"/>
      <c r="P14" s="134"/>
      <c r="Q14" s="7"/>
      <c r="R14" s="247"/>
      <c r="S14" s="540"/>
      <c r="T14" s="449"/>
      <c r="U14" s="399"/>
      <c r="V14" s="7"/>
      <c r="W14" s="7"/>
      <c r="X14" s="7"/>
    </row>
    <row r="15" spans="1:24" ht="14.25">
      <c r="A15" s="7"/>
      <c r="B15" s="7"/>
      <c r="C15" s="7"/>
      <c r="D15" s="7"/>
      <c r="E15" s="7"/>
      <c r="F15" s="7"/>
      <c r="G15" s="7"/>
      <c r="H15" s="7"/>
      <c r="I15" s="7"/>
      <c r="J15" s="133" t="s">
        <v>133</v>
      </c>
      <c r="K15" s="133" t="s">
        <v>131</v>
      </c>
      <c r="L15" s="133"/>
      <c r="M15" s="16"/>
      <c r="N15" s="7"/>
      <c r="O15" s="7"/>
      <c r="P15" s="134"/>
      <c r="Q15" s="7"/>
      <c r="R15" s="247"/>
      <c r="S15" s="540"/>
      <c r="T15" s="449"/>
      <c r="U15" s="399"/>
      <c r="V15" s="7"/>
      <c r="W15" s="7"/>
      <c r="X15" s="7"/>
    </row>
    <row r="16" spans="1:24" ht="14.25">
      <c r="A16" s="8" t="s">
        <v>406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135</v>
      </c>
      <c r="K16" s="8" t="s">
        <v>134</v>
      </c>
      <c r="L16" s="8"/>
      <c r="M16" s="17"/>
      <c r="N16" s="17"/>
      <c r="O16" s="8"/>
      <c r="P16" s="135"/>
      <c r="Q16" s="8"/>
      <c r="R16" s="248"/>
      <c r="S16" s="541"/>
      <c r="T16" s="450"/>
      <c r="U16" s="400"/>
      <c r="V16" s="8"/>
      <c r="W16" s="8"/>
      <c r="X16" s="8"/>
    </row>
    <row r="17" spans="1:24" ht="15">
      <c r="A17" s="20" t="s">
        <v>406</v>
      </c>
      <c r="I17" s="1">
        <v>111</v>
      </c>
      <c r="J17" s="71">
        <v>3</v>
      </c>
      <c r="K17" s="71" t="s">
        <v>8</v>
      </c>
      <c r="L17" s="71"/>
      <c r="M17" s="84">
        <f aca="true" t="shared" si="0" ref="M17:R17">M18</f>
        <v>323920</v>
      </c>
      <c r="N17" s="84">
        <f t="shared" si="0"/>
        <v>257504</v>
      </c>
      <c r="O17" s="84">
        <f t="shared" si="0"/>
        <v>202000</v>
      </c>
      <c r="P17" s="83">
        <f>P18</f>
        <v>373214</v>
      </c>
      <c r="Q17" s="136">
        <f t="shared" si="0"/>
        <v>217000</v>
      </c>
      <c r="R17" s="249">
        <f t="shared" si="0"/>
        <v>380000</v>
      </c>
      <c r="S17" s="332">
        <f>S18+S28</f>
        <v>474765</v>
      </c>
      <c r="T17" s="451">
        <f>T18+T28</f>
        <v>453965</v>
      </c>
      <c r="U17" s="368">
        <f>T17/S17</f>
        <v>0.9561888513264457</v>
      </c>
      <c r="V17" s="138">
        <f aca="true" t="shared" si="1" ref="V17:X18">P17/O17*100</f>
        <v>184.75940594059406</v>
      </c>
      <c r="W17" s="138">
        <f t="shared" si="1"/>
        <v>58.143585181692</v>
      </c>
      <c r="X17" s="138">
        <f t="shared" si="1"/>
        <v>175.1152073732719</v>
      </c>
    </row>
    <row r="18" spans="1:28" ht="14.25">
      <c r="A18" s="20" t="s">
        <v>406</v>
      </c>
      <c r="I18" s="1">
        <v>111</v>
      </c>
      <c r="J18" s="24">
        <v>32</v>
      </c>
      <c r="K18" s="31" t="s">
        <v>40</v>
      </c>
      <c r="L18" s="75"/>
      <c r="M18" s="25">
        <f>M19+M20+M26</f>
        <v>323920</v>
      </c>
      <c r="N18" s="25">
        <f>N19+N20+N26+N21+N22+N27+N25</f>
        <v>257504</v>
      </c>
      <c r="O18" s="25">
        <f>O19+O20+O26+O27</f>
        <v>202000</v>
      </c>
      <c r="P18" s="29">
        <f>P19+P20+P26+P21+P22+P27+P25+P23+P24</f>
        <v>373214</v>
      </c>
      <c r="Q18" s="29">
        <f>Q19+Q20+Q26+Q21+Q22+Q27+Q25+Q23+Q24</f>
        <v>217000</v>
      </c>
      <c r="R18" s="585">
        <f>R19+R20+R26+R21+R22+R27+R25</f>
        <v>380000</v>
      </c>
      <c r="S18" s="542">
        <f>S19+S20+S26+S21+S22+S27+S25</f>
        <v>438765</v>
      </c>
      <c r="T18" s="452">
        <f>T19+T20+T26+T21+T22+T27+T25</f>
        <v>417965</v>
      </c>
      <c r="U18" s="381">
        <f aca="true" t="shared" si="2" ref="U18:U30">T18/S18</f>
        <v>0.9525942133032489</v>
      </c>
      <c r="V18" s="138">
        <f t="shared" si="1"/>
        <v>184.75940594059406</v>
      </c>
      <c r="W18" s="138">
        <f t="shared" si="1"/>
        <v>58.143585181692</v>
      </c>
      <c r="X18" s="138">
        <f t="shared" si="1"/>
        <v>175.1152073732719</v>
      </c>
      <c r="AB18" s="1">
        <v>105000</v>
      </c>
    </row>
    <row r="19" spans="1:28" ht="14.25">
      <c r="A19" s="20" t="s">
        <v>406</v>
      </c>
      <c r="C19" s="1">
        <v>2</v>
      </c>
      <c r="D19" s="1">
        <v>3</v>
      </c>
      <c r="E19" s="1">
        <v>4</v>
      </c>
      <c r="I19" s="1">
        <v>111</v>
      </c>
      <c r="J19" s="24">
        <v>3233</v>
      </c>
      <c r="K19" s="24" t="s">
        <v>209</v>
      </c>
      <c r="L19" s="24"/>
      <c r="M19" s="25">
        <v>17836</v>
      </c>
      <c r="N19" s="25">
        <v>27132</v>
      </c>
      <c r="O19" s="25">
        <v>27000</v>
      </c>
      <c r="P19" s="29">
        <v>40000</v>
      </c>
      <c r="Q19" s="140">
        <v>27000</v>
      </c>
      <c r="R19" s="586">
        <v>30000</v>
      </c>
      <c r="S19" s="542">
        <v>30000</v>
      </c>
      <c r="T19" s="452">
        <v>35000</v>
      </c>
      <c r="U19" s="381">
        <f t="shared" si="2"/>
        <v>1.1666666666666667</v>
      </c>
      <c r="V19" s="140">
        <v>24000</v>
      </c>
      <c r="W19" s="140">
        <v>24000</v>
      </c>
      <c r="X19" s="140">
        <v>24000</v>
      </c>
      <c r="Y19" s="344">
        <v>17937.25</v>
      </c>
      <c r="AB19" s="1">
        <v>26000</v>
      </c>
    </row>
    <row r="20" spans="1:25" ht="14.25">
      <c r="A20" s="20" t="s">
        <v>406</v>
      </c>
      <c r="E20" s="1">
        <v>4</v>
      </c>
      <c r="I20" s="1">
        <v>111</v>
      </c>
      <c r="J20" s="24">
        <v>3291</v>
      </c>
      <c r="K20" s="24" t="s">
        <v>210</v>
      </c>
      <c r="L20" s="24"/>
      <c r="M20" s="25">
        <v>256959</v>
      </c>
      <c r="N20" s="25">
        <v>147172</v>
      </c>
      <c r="O20" s="25">
        <v>150000</v>
      </c>
      <c r="P20" s="29">
        <v>160500</v>
      </c>
      <c r="Q20" s="140">
        <v>150000</v>
      </c>
      <c r="R20" s="586">
        <v>160000</v>
      </c>
      <c r="S20" s="542">
        <v>190000</v>
      </c>
      <c r="T20" s="452">
        <v>160000</v>
      </c>
      <c r="U20" s="381">
        <f t="shared" si="2"/>
        <v>0.8421052631578947</v>
      </c>
      <c r="V20" s="138">
        <f>P20/O20*100</f>
        <v>107</v>
      </c>
      <c r="W20" s="138">
        <f>Q20/P20*100</f>
        <v>93.45794392523365</v>
      </c>
      <c r="X20" s="138">
        <f>R20/Q20*100</f>
        <v>106.66666666666667</v>
      </c>
      <c r="Y20" s="344">
        <v>57388.48</v>
      </c>
    </row>
    <row r="21" spans="1:25" ht="14.25">
      <c r="A21" s="20" t="s">
        <v>406</v>
      </c>
      <c r="I21" s="1">
        <v>111</v>
      </c>
      <c r="J21" s="43">
        <v>3291</v>
      </c>
      <c r="K21" s="43" t="s">
        <v>551</v>
      </c>
      <c r="L21" s="43"/>
      <c r="M21" s="44"/>
      <c r="N21" s="44">
        <v>0</v>
      </c>
      <c r="O21" s="44">
        <v>0</v>
      </c>
      <c r="P21" s="79">
        <v>107471</v>
      </c>
      <c r="Q21" s="140">
        <v>0</v>
      </c>
      <c r="R21" s="587">
        <v>150000</v>
      </c>
      <c r="S21" s="542">
        <v>146000</v>
      </c>
      <c r="T21" s="452">
        <v>150200</v>
      </c>
      <c r="U21" s="381">
        <f t="shared" si="2"/>
        <v>1.0287671232876712</v>
      </c>
      <c r="V21" s="138"/>
      <c r="W21" s="138"/>
      <c r="X21" s="138"/>
      <c r="Y21" s="344">
        <v>144296.97</v>
      </c>
    </row>
    <row r="22" spans="1:24" ht="14.25" hidden="1">
      <c r="A22" s="20" t="s">
        <v>406</v>
      </c>
      <c r="I22" s="1">
        <v>111</v>
      </c>
      <c r="J22" s="43">
        <v>3291</v>
      </c>
      <c r="K22" s="43" t="s">
        <v>590</v>
      </c>
      <c r="L22" s="43"/>
      <c r="M22" s="44"/>
      <c r="N22" s="44">
        <v>0</v>
      </c>
      <c r="O22" s="44">
        <v>0</v>
      </c>
      <c r="P22" s="79">
        <v>4938</v>
      </c>
      <c r="Q22" s="140">
        <v>0</v>
      </c>
      <c r="R22" s="587">
        <v>0</v>
      </c>
      <c r="S22" s="542">
        <v>0</v>
      </c>
      <c r="T22" s="452">
        <v>0</v>
      </c>
      <c r="U22" s="381" t="e">
        <f t="shared" si="2"/>
        <v>#DIV/0!</v>
      </c>
      <c r="V22" s="138"/>
      <c r="W22" s="138"/>
      <c r="X22" s="138"/>
    </row>
    <row r="23" spans="1:24" ht="14.25" hidden="1">
      <c r="A23" s="20"/>
      <c r="J23" s="43">
        <v>3291</v>
      </c>
      <c r="K23" s="43" t="s">
        <v>591</v>
      </c>
      <c r="L23" s="43"/>
      <c r="M23" s="44"/>
      <c r="N23" s="44">
        <v>0</v>
      </c>
      <c r="O23" s="44">
        <v>0</v>
      </c>
      <c r="P23" s="79">
        <v>23762</v>
      </c>
      <c r="Q23" s="140">
        <v>0</v>
      </c>
      <c r="R23" s="587"/>
      <c r="S23" s="542"/>
      <c r="T23" s="452"/>
      <c r="U23" s="381" t="e">
        <f t="shared" si="2"/>
        <v>#DIV/0!</v>
      </c>
      <c r="V23" s="138"/>
      <c r="W23" s="138"/>
      <c r="X23" s="138"/>
    </row>
    <row r="24" spans="1:24" ht="14.25" hidden="1">
      <c r="A24" s="20"/>
      <c r="J24" s="43">
        <v>3291</v>
      </c>
      <c r="K24" s="43" t="s">
        <v>592</v>
      </c>
      <c r="L24" s="43"/>
      <c r="M24" s="44"/>
      <c r="N24" s="44">
        <v>0</v>
      </c>
      <c r="O24" s="44">
        <v>0</v>
      </c>
      <c r="P24" s="79">
        <v>6543</v>
      </c>
      <c r="Q24" s="140">
        <v>0</v>
      </c>
      <c r="R24" s="587"/>
      <c r="S24" s="542"/>
      <c r="T24" s="452"/>
      <c r="U24" s="381" t="e">
        <f t="shared" si="2"/>
        <v>#DIV/0!</v>
      </c>
      <c r="V24" s="138"/>
      <c r="W24" s="138"/>
      <c r="X24" s="138"/>
    </row>
    <row r="25" spans="1:25" ht="14.25">
      <c r="A25" s="20" t="s">
        <v>406</v>
      </c>
      <c r="E25" s="1">
        <v>4</v>
      </c>
      <c r="I25" s="1">
        <v>111</v>
      </c>
      <c r="J25" s="43">
        <v>3291</v>
      </c>
      <c r="K25" s="43" t="s">
        <v>615</v>
      </c>
      <c r="L25" s="43"/>
      <c r="M25" s="44"/>
      <c r="N25" s="44">
        <v>36999</v>
      </c>
      <c r="O25" s="44">
        <v>0</v>
      </c>
      <c r="P25" s="79">
        <v>0</v>
      </c>
      <c r="Q25" s="140">
        <v>0</v>
      </c>
      <c r="R25" s="587">
        <v>0</v>
      </c>
      <c r="S25" s="542">
        <v>32765</v>
      </c>
      <c r="T25" s="452">
        <v>32765</v>
      </c>
      <c r="U25" s="381">
        <f t="shared" si="2"/>
        <v>1</v>
      </c>
      <c r="V25" s="138"/>
      <c r="W25" s="138"/>
      <c r="X25" s="138"/>
      <c r="Y25" s="344">
        <v>32764.73</v>
      </c>
    </row>
    <row r="26" spans="1:25" ht="14.25">
      <c r="A26" s="20" t="s">
        <v>406</v>
      </c>
      <c r="E26" s="1">
        <v>4</v>
      </c>
      <c r="I26" s="1">
        <v>111</v>
      </c>
      <c r="J26" s="24">
        <v>3293</v>
      </c>
      <c r="K26" s="24" t="s">
        <v>212</v>
      </c>
      <c r="L26" s="24"/>
      <c r="M26" s="25">
        <v>49125</v>
      </c>
      <c r="N26" s="25">
        <v>38605</v>
      </c>
      <c r="O26" s="25">
        <v>20000</v>
      </c>
      <c r="P26" s="29">
        <v>25000</v>
      </c>
      <c r="Q26" s="140">
        <v>32000</v>
      </c>
      <c r="R26" s="585">
        <v>32000</v>
      </c>
      <c r="S26" s="542">
        <v>32000</v>
      </c>
      <c r="T26" s="452">
        <v>32000</v>
      </c>
      <c r="U26" s="381">
        <f t="shared" si="2"/>
        <v>1</v>
      </c>
      <c r="V26" s="138">
        <f>P26/O26*100</f>
        <v>125</v>
      </c>
      <c r="W26" s="138">
        <f>Q26/P26*100</f>
        <v>128</v>
      </c>
      <c r="X26" s="138">
        <f>R26/Q26*100</f>
        <v>100</v>
      </c>
      <c r="Y26" s="344">
        <v>2745</v>
      </c>
    </row>
    <row r="27" spans="1:24" ht="14.25">
      <c r="A27" s="20" t="s">
        <v>406</v>
      </c>
      <c r="E27" s="1">
        <v>4</v>
      </c>
      <c r="I27" s="1">
        <v>111</v>
      </c>
      <c r="J27" s="24">
        <v>3299</v>
      </c>
      <c r="K27" s="31" t="s">
        <v>466</v>
      </c>
      <c r="L27" s="30"/>
      <c r="M27" s="25"/>
      <c r="N27" s="25">
        <v>7596</v>
      </c>
      <c r="O27" s="25">
        <v>5000</v>
      </c>
      <c r="P27" s="29">
        <v>5000</v>
      </c>
      <c r="Q27" s="140">
        <v>8000</v>
      </c>
      <c r="R27" s="585">
        <v>8000</v>
      </c>
      <c r="S27" s="542">
        <v>8000</v>
      </c>
      <c r="T27" s="452">
        <v>8000</v>
      </c>
      <c r="U27" s="381">
        <f t="shared" si="2"/>
        <v>1</v>
      </c>
      <c r="V27" s="142"/>
      <c r="W27" s="142"/>
      <c r="X27" s="142"/>
    </row>
    <row r="28" spans="1:24" ht="15">
      <c r="A28" s="20" t="s">
        <v>406</v>
      </c>
      <c r="I28" s="1">
        <v>111</v>
      </c>
      <c r="J28" s="516">
        <v>38</v>
      </c>
      <c r="K28" s="517" t="s">
        <v>52</v>
      </c>
      <c r="L28" s="518"/>
      <c r="M28" s="519"/>
      <c r="N28" s="519"/>
      <c r="O28" s="519"/>
      <c r="P28" s="520"/>
      <c r="Q28" s="521"/>
      <c r="R28" s="250">
        <f>R29</f>
        <v>0</v>
      </c>
      <c r="S28" s="543">
        <f>S29</f>
        <v>36000</v>
      </c>
      <c r="T28" s="582">
        <f>T29</f>
        <v>36000</v>
      </c>
      <c r="U28" s="381">
        <f t="shared" si="2"/>
        <v>1</v>
      </c>
      <c r="V28" s="142"/>
      <c r="W28" s="142"/>
      <c r="X28" s="142"/>
    </row>
    <row r="29" spans="1:24" ht="15" thickBot="1">
      <c r="A29" s="20" t="s">
        <v>406</v>
      </c>
      <c r="C29" s="1">
        <v>2</v>
      </c>
      <c r="I29" s="1">
        <v>111</v>
      </c>
      <c r="J29" s="46">
        <v>3811</v>
      </c>
      <c r="K29" s="48" t="s">
        <v>700</v>
      </c>
      <c r="L29" s="49"/>
      <c r="M29" s="47"/>
      <c r="N29" s="47"/>
      <c r="O29" s="47"/>
      <c r="P29" s="80"/>
      <c r="Q29" s="141"/>
      <c r="R29" s="588">
        <v>0</v>
      </c>
      <c r="S29" s="544">
        <v>36000</v>
      </c>
      <c r="T29" s="453">
        <v>36000</v>
      </c>
      <c r="U29" s="410">
        <f t="shared" si="2"/>
        <v>1</v>
      </c>
      <c r="V29" s="142"/>
      <c r="W29" s="142"/>
      <c r="X29" s="142"/>
    </row>
    <row r="30" spans="10:24" ht="15">
      <c r="J30" s="51"/>
      <c r="K30" s="143" t="s">
        <v>316</v>
      </c>
      <c r="L30" s="143"/>
      <c r="M30" s="144">
        <f aca="true" t="shared" si="3" ref="M30:S30">M17</f>
        <v>323920</v>
      </c>
      <c r="N30" s="144">
        <f t="shared" si="3"/>
        <v>257504</v>
      </c>
      <c r="O30" s="144">
        <f t="shared" si="3"/>
        <v>202000</v>
      </c>
      <c r="P30" s="144">
        <f t="shared" si="3"/>
        <v>373214</v>
      </c>
      <c r="Q30" s="145">
        <f t="shared" si="3"/>
        <v>217000</v>
      </c>
      <c r="R30" s="252">
        <f t="shared" si="3"/>
        <v>380000</v>
      </c>
      <c r="S30" s="252">
        <f t="shared" si="3"/>
        <v>474765</v>
      </c>
      <c r="T30" s="454">
        <f>T17</f>
        <v>453965</v>
      </c>
      <c r="U30" s="402">
        <f t="shared" si="2"/>
        <v>0.9561888513264457</v>
      </c>
      <c r="V30" s="146"/>
      <c r="W30" s="146"/>
      <c r="X30" s="146"/>
    </row>
    <row r="31" spans="10:24" ht="14.25">
      <c r="J31" s="35"/>
      <c r="K31" s="147"/>
      <c r="L31" s="147"/>
      <c r="M31" s="117"/>
      <c r="N31" s="117"/>
      <c r="O31" s="117"/>
      <c r="P31" s="117"/>
      <c r="Q31" s="148"/>
      <c r="R31" s="253"/>
      <c r="S31" s="545"/>
      <c r="T31" s="455"/>
      <c r="U31" s="371"/>
      <c r="V31" s="149"/>
      <c r="W31" s="149"/>
      <c r="X31" s="149"/>
    </row>
    <row r="32" spans="1:24" ht="15">
      <c r="A32" s="8" t="s">
        <v>407</v>
      </c>
      <c r="B32" s="8"/>
      <c r="C32" s="8"/>
      <c r="D32" s="8"/>
      <c r="E32" s="8"/>
      <c r="F32" s="8"/>
      <c r="G32" s="8"/>
      <c r="H32" s="8"/>
      <c r="I32" s="8"/>
      <c r="J32" s="8" t="s">
        <v>137</v>
      </c>
      <c r="K32" s="8" t="s">
        <v>136</v>
      </c>
      <c r="L32" s="8"/>
      <c r="M32" s="17"/>
      <c r="N32" s="17"/>
      <c r="O32" s="17"/>
      <c r="P32" s="150"/>
      <c r="Q32" s="151"/>
      <c r="R32" s="254"/>
      <c r="S32" s="254"/>
      <c r="T32" s="456"/>
      <c r="U32" s="403"/>
      <c r="V32" s="152"/>
      <c r="W32" s="152"/>
      <c r="X32" s="152"/>
    </row>
    <row r="33" spans="1:24" ht="15">
      <c r="A33" s="20" t="s">
        <v>407</v>
      </c>
      <c r="I33" s="1">
        <v>111</v>
      </c>
      <c r="J33" s="71">
        <v>3</v>
      </c>
      <c r="K33" s="71" t="s">
        <v>8</v>
      </c>
      <c r="L33" s="71"/>
      <c r="M33" s="84">
        <f aca="true" t="shared" si="4" ref="M33:T34">M34</f>
        <v>0</v>
      </c>
      <c r="N33" s="84">
        <f t="shared" si="4"/>
        <v>29405</v>
      </c>
      <c r="O33" s="84">
        <f t="shared" si="4"/>
        <v>10000</v>
      </c>
      <c r="P33" s="83">
        <f t="shared" si="4"/>
        <v>12000</v>
      </c>
      <c r="Q33" s="136">
        <f t="shared" si="4"/>
        <v>15000</v>
      </c>
      <c r="R33" s="108">
        <f t="shared" si="4"/>
        <v>60000</v>
      </c>
      <c r="S33" s="332">
        <f t="shared" si="4"/>
        <v>68000</v>
      </c>
      <c r="T33" s="451">
        <f t="shared" si="4"/>
        <v>20000</v>
      </c>
      <c r="U33" s="368">
        <f>T33/S33</f>
        <v>0.29411764705882354</v>
      </c>
      <c r="V33" s="138">
        <f aca="true" t="shared" si="5" ref="V33:X35">P33/O33*100</f>
        <v>120</v>
      </c>
      <c r="W33" s="138">
        <f t="shared" si="5"/>
        <v>125</v>
      </c>
      <c r="X33" s="138">
        <f t="shared" si="5"/>
        <v>400</v>
      </c>
    </row>
    <row r="34" spans="1:25" ht="14.25">
      <c r="A34" s="20" t="s">
        <v>407</v>
      </c>
      <c r="I34" s="1">
        <v>111</v>
      </c>
      <c r="J34" s="24">
        <v>32</v>
      </c>
      <c r="K34" s="31" t="s">
        <v>40</v>
      </c>
      <c r="L34" s="115"/>
      <c r="M34" s="25">
        <f t="shared" si="4"/>
        <v>0</v>
      </c>
      <c r="N34" s="25">
        <f t="shared" si="4"/>
        <v>29405</v>
      </c>
      <c r="O34" s="25">
        <f t="shared" si="4"/>
        <v>10000</v>
      </c>
      <c r="P34" s="29">
        <f t="shared" si="4"/>
        <v>12000</v>
      </c>
      <c r="Q34" s="140">
        <f t="shared" si="4"/>
        <v>15000</v>
      </c>
      <c r="R34" s="585">
        <f t="shared" si="4"/>
        <v>60000</v>
      </c>
      <c r="S34" s="542">
        <f t="shared" si="4"/>
        <v>68000</v>
      </c>
      <c r="T34" s="452">
        <f t="shared" si="4"/>
        <v>20000</v>
      </c>
      <c r="U34" s="369">
        <f>T34/S34</f>
        <v>0.29411764705882354</v>
      </c>
      <c r="V34" s="138">
        <f t="shared" si="5"/>
        <v>120</v>
      </c>
      <c r="W34" s="138">
        <f t="shared" si="5"/>
        <v>125</v>
      </c>
      <c r="X34" s="138">
        <f t="shared" si="5"/>
        <v>400</v>
      </c>
      <c r="Y34" s="344">
        <v>2300.26</v>
      </c>
    </row>
    <row r="35" spans="1:27" ht="15" thickBot="1">
      <c r="A35" s="20" t="s">
        <v>407</v>
      </c>
      <c r="E35" s="1">
        <v>4</v>
      </c>
      <c r="I35" s="1">
        <v>111</v>
      </c>
      <c r="J35" s="46">
        <v>3291</v>
      </c>
      <c r="K35" s="46" t="s">
        <v>334</v>
      </c>
      <c r="L35" s="46"/>
      <c r="M35" s="47">
        <v>0</v>
      </c>
      <c r="N35" s="47">
        <v>29405</v>
      </c>
      <c r="O35" s="47">
        <v>10000</v>
      </c>
      <c r="P35" s="80">
        <v>12000</v>
      </c>
      <c r="Q35" s="141">
        <v>15000</v>
      </c>
      <c r="R35" s="588">
        <v>60000</v>
      </c>
      <c r="S35" s="544">
        <v>68000</v>
      </c>
      <c r="T35" s="453">
        <v>20000</v>
      </c>
      <c r="U35" s="401">
        <f>T35/S35</f>
        <v>0.29411764705882354</v>
      </c>
      <c r="V35" s="138">
        <f t="shared" si="5"/>
        <v>120</v>
      </c>
      <c r="W35" s="138">
        <f t="shared" si="5"/>
        <v>125</v>
      </c>
      <c r="X35" s="138">
        <f t="shared" si="5"/>
        <v>400</v>
      </c>
      <c r="Y35" s="500">
        <v>68000</v>
      </c>
      <c r="Z35" s="501" t="s">
        <v>677</v>
      </c>
      <c r="AA35" s="501" t="s">
        <v>678</v>
      </c>
    </row>
    <row r="36" spans="10:24" ht="15">
      <c r="J36" s="143"/>
      <c r="K36" s="143" t="s">
        <v>316</v>
      </c>
      <c r="L36" s="143"/>
      <c r="M36" s="144">
        <f aca="true" t="shared" si="6" ref="M36:R36">M33</f>
        <v>0</v>
      </c>
      <c r="N36" s="144">
        <f t="shared" si="6"/>
        <v>29405</v>
      </c>
      <c r="O36" s="144">
        <f t="shared" si="6"/>
        <v>10000</v>
      </c>
      <c r="P36" s="144">
        <f t="shared" si="6"/>
        <v>12000</v>
      </c>
      <c r="Q36" s="145">
        <f>Q33</f>
        <v>15000</v>
      </c>
      <c r="R36" s="255">
        <f t="shared" si="6"/>
        <v>60000</v>
      </c>
      <c r="S36" s="252">
        <f>S33</f>
        <v>68000</v>
      </c>
      <c r="T36" s="454">
        <f>T33</f>
        <v>20000</v>
      </c>
      <c r="U36" s="402">
        <f>T36/S36</f>
        <v>0.29411764705882354</v>
      </c>
      <c r="V36" s="153"/>
      <c r="W36" s="153"/>
      <c r="X36" s="153"/>
    </row>
    <row r="37" spans="10:24" ht="15">
      <c r="J37" s="147"/>
      <c r="K37" s="147"/>
      <c r="L37" s="147"/>
      <c r="M37" s="117"/>
      <c r="N37" s="117"/>
      <c r="O37" s="117"/>
      <c r="P37" s="117"/>
      <c r="Q37" s="154"/>
      <c r="R37" s="253"/>
      <c r="S37" s="546"/>
      <c r="T37" s="457"/>
      <c r="U37" s="404"/>
      <c r="V37" s="155"/>
      <c r="W37" s="155"/>
      <c r="X37" s="155"/>
    </row>
    <row r="38" spans="1:24" ht="15">
      <c r="A38" s="7" t="s">
        <v>387</v>
      </c>
      <c r="B38" s="7"/>
      <c r="C38" s="7"/>
      <c r="D38" s="7"/>
      <c r="E38" s="7"/>
      <c r="F38" s="7"/>
      <c r="G38" s="7"/>
      <c r="H38" s="7"/>
      <c r="I38" s="7"/>
      <c r="J38" s="133" t="s">
        <v>129</v>
      </c>
      <c r="K38" s="133" t="s">
        <v>90</v>
      </c>
      <c r="L38" s="133"/>
      <c r="M38" s="16"/>
      <c r="N38" s="16"/>
      <c r="O38" s="16"/>
      <c r="P38" s="156"/>
      <c r="Q38" s="157"/>
      <c r="R38" s="256"/>
      <c r="S38" s="256"/>
      <c r="T38" s="458"/>
      <c r="U38" s="405"/>
      <c r="V38" s="158"/>
      <c r="W38" s="158"/>
      <c r="X38" s="158"/>
    </row>
    <row r="39" spans="1:24" ht="15">
      <c r="A39" s="8" t="s">
        <v>408</v>
      </c>
      <c r="B39" s="8"/>
      <c r="C39" s="8"/>
      <c r="D39" s="8"/>
      <c r="E39" s="8"/>
      <c r="F39" s="8"/>
      <c r="G39" s="8"/>
      <c r="H39" s="8"/>
      <c r="I39" s="8"/>
      <c r="J39" s="8" t="s">
        <v>91</v>
      </c>
      <c r="K39" s="8" t="s">
        <v>92</v>
      </c>
      <c r="L39" s="8"/>
      <c r="M39" s="17"/>
      <c r="N39" s="17"/>
      <c r="O39" s="17"/>
      <c r="P39" s="150"/>
      <c r="Q39" s="151"/>
      <c r="R39" s="254"/>
      <c r="S39" s="254"/>
      <c r="T39" s="456"/>
      <c r="U39" s="403"/>
      <c r="V39" s="152"/>
      <c r="W39" s="152"/>
      <c r="X39" s="152"/>
    </row>
    <row r="40" spans="1:24" ht="15">
      <c r="A40" s="64" t="s">
        <v>408</v>
      </c>
      <c r="I40" s="1">
        <v>111</v>
      </c>
      <c r="J40" s="71">
        <v>3</v>
      </c>
      <c r="K40" s="71" t="s">
        <v>8</v>
      </c>
      <c r="L40" s="71"/>
      <c r="M40" s="84">
        <f aca="true" t="shared" si="7" ref="M40:T41">M41</f>
        <v>22000</v>
      </c>
      <c r="N40" s="84">
        <f t="shared" si="7"/>
        <v>33986</v>
      </c>
      <c r="O40" s="83">
        <f t="shared" si="7"/>
        <v>34000</v>
      </c>
      <c r="P40" s="83">
        <f t="shared" si="7"/>
        <v>34005</v>
      </c>
      <c r="Q40" s="136">
        <f t="shared" si="7"/>
        <v>34000</v>
      </c>
      <c r="R40" s="108">
        <f t="shared" si="7"/>
        <v>40000</v>
      </c>
      <c r="S40" s="332">
        <f t="shared" si="7"/>
        <v>40000</v>
      </c>
      <c r="T40" s="451">
        <f t="shared" si="7"/>
        <v>40000</v>
      </c>
      <c r="U40" s="368">
        <f>T40/S40</f>
        <v>1</v>
      </c>
      <c r="V40" s="138">
        <f aca="true" t="shared" si="8" ref="V40:X42">P40/O40*100</f>
        <v>100.01470588235296</v>
      </c>
      <c r="W40" s="138">
        <f t="shared" si="8"/>
        <v>99.98529627995882</v>
      </c>
      <c r="X40" s="138">
        <f t="shared" si="8"/>
        <v>117.64705882352942</v>
      </c>
    </row>
    <row r="41" spans="1:24" ht="14.25">
      <c r="A41" s="64" t="s">
        <v>408</v>
      </c>
      <c r="I41" s="1">
        <v>111</v>
      </c>
      <c r="J41" s="24">
        <v>38</v>
      </c>
      <c r="K41" s="24" t="s">
        <v>51</v>
      </c>
      <c r="L41" s="24"/>
      <c r="M41" s="25">
        <f t="shared" si="7"/>
        <v>22000</v>
      </c>
      <c r="N41" s="25">
        <f t="shared" si="7"/>
        <v>33986</v>
      </c>
      <c r="O41" s="29">
        <f t="shared" si="7"/>
        <v>34000</v>
      </c>
      <c r="P41" s="29">
        <f t="shared" si="7"/>
        <v>34005</v>
      </c>
      <c r="Q41" s="140">
        <f t="shared" si="7"/>
        <v>34000</v>
      </c>
      <c r="R41" s="585">
        <f t="shared" si="7"/>
        <v>40000</v>
      </c>
      <c r="S41" s="542">
        <f t="shared" si="7"/>
        <v>40000</v>
      </c>
      <c r="T41" s="452">
        <f t="shared" si="7"/>
        <v>40000</v>
      </c>
      <c r="U41" s="369">
        <f>T41/S41</f>
        <v>1</v>
      </c>
      <c r="V41" s="138">
        <f t="shared" si="8"/>
        <v>100.01470588235296</v>
      </c>
      <c r="W41" s="138">
        <f t="shared" si="8"/>
        <v>99.98529627995882</v>
      </c>
      <c r="X41" s="138">
        <f t="shared" si="8"/>
        <v>117.64705882352942</v>
      </c>
    </row>
    <row r="42" spans="1:25" ht="15" thickBot="1">
      <c r="A42" s="64" t="s">
        <v>408</v>
      </c>
      <c r="B42" s="1">
        <v>1</v>
      </c>
      <c r="C42" s="1">
        <v>2</v>
      </c>
      <c r="E42" s="1">
        <v>4</v>
      </c>
      <c r="I42" s="1">
        <v>111</v>
      </c>
      <c r="J42" s="46">
        <v>381</v>
      </c>
      <c r="K42" s="48" t="s">
        <v>52</v>
      </c>
      <c r="L42" s="49"/>
      <c r="M42" s="47">
        <v>22000</v>
      </c>
      <c r="N42" s="47">
        <v>33986</v>
      </c>
      <c r="O42" s="80">
        <v>34000</v>
      </c>
      <c r="P42" s="80">
        <v>34005</v>
      </c>
      <c r="Q42" s="141">
        <v>34000</v>
      </c>
      <c r="R42" s="588">
        <v>40000</v>
      </c>
      <c r="S42" s="544">
        <v>40000</v>
      </c>
      <c r="T42" s="453">
        <v>40000</v>
      </c>
      <c r="U42" s="401">
        <f>T42/S42</f>
        <v>1</v>
      </c>
      <c r="V42" s="138">
        <f t="shared" si="8"/>
        <v>100.01470588235296</v>
      </c>
      <c r="W42" s="138">
        <f t="shared" si="8"/>
        <v>99.98529627995882</v>
      </c>
      <c r="X42" s="138">
        <f t="shared" si="8"/>
        <v>117.64705882352942</v>
      </c>
      <c r="Y42" s="344">
        <v>13358.8</v>
      </c>
    </row>
    <row r="43" spans="10:24" ht="15">
      <c r="J43" s="143"/>
      <c r="K43" s="143" t="s">
        <v>316</v>
      </c>
      <c r="L43" s="143"/>
      <c r="M43" s="144">
        <f aca="true" t="shared" si="9" ref="M43:R43">M40</f>
        <v>22000</v>
      </c>
      <c r="N43" s="144">
        <f t="shared" si="9"/>
        <v>33986</v>
      </c>
      <c r="O43" s="144">
        <f t="shared" si="9"/>
        <v>34000</v>
      </c>
      <c r="P43" s="144">
        <f t="shared" si="9"/>
        <v>34005</v>
      </c>
      <c r="Q43" s="145">
        <f>Q40</f>
        <v>34000</v>
      </c>
      <c r="R43" s="255">
        <f t="shared" si="9"/>
        <v>40000</v>
      </c>
      <c r="S43" s="252">
        <f>S40</f>
        <v>40000</v>
      </c>
      <c r="T43" s="454">
        <f>T40</f>
        <v>40000</v>
      </c>
      <c r="U43" s="402">
        <f>T43/S43</f>
        <v>1</v>
      </c>
      <c r="V43" s="153"/>
      <c r="W43" s="153"/>
      <c r="X43" s="153"/>
    </row>
    <row r="44" spans="10:24" ht="15">
      <c r="J44" s="147"/>
      <c r="K44" s="147"/>
      <c r="L44" s="147"/>
      <c r="M44" s="117"/>
      <c r="N44" s="117"/>
      <c r="O44" s="117"/>
      <c r="P44" s="117"/>
      <c r="Q44" s="154"/>
      <c r="R44" s="253"/>
      <c r="S44" s="546"/>
      <c r="T44" s="457"/>
      <c r="U44" s="404"/>
      <c r="V44" s="155"/>
      <c r="W44" s="155"/>
      <c r="X44" s="155"/>
    </row>
    <row r="45" spans="1:24" ht="15">
      <c r="A45" s="7" t="s">
        <v>388</v>
      </c>
      <c r="B45" s="7"/>
      <c r="C45" s="7"/>
      <c r="D45" s="7"/>
      <c r="E45" s="7"/>
      <c r="F45" s="7"/>
      <c r="G45" s="7"/>
      <c r="H45" s="7"/>
      <c r="I45" s="7"/>
      <c r="J45" s="133" t="s">
        <v>93</v>
      </c>
      <c r="K45" s="133" t="s">
        <v>94</v>
      </c>
      <c r="L45" s="133"/>
      <c r="M45" s="16"/>
      <c r="N45" s="16"/>
      <c r="O45" s="16"/>
      <c r="P45" s="156"/>
      <c r="Q45" s="157"/>
      <c r="R45" s="256"/>
      <c r="S45" s="256"/>
      <c r="T45" s="458"/>
      <c r="U45" s="405"/>
      <c r="V45" s="158"/>
      <c r="W45" s="158"/>
      <c r="X45" s="158"/>
    </row>
    <row r="46" spans="1:24" ht="15">
      <c r="A46" s="8" t="s">
        <v>409</v>
      </c>
      <c r="B46" s="8"/>
      <c r="C46" s="8"/>
      <c r="D46" s="8"/>
      <c r="E46" s="8"/>
      <c r="F46" s="8"/>
      <c r="G46" s="8"/>
      <c r="H46" s="8"/>
      <c r="I46" s="8"/>
      <c r="J46" s="8" t="s">
        <v>91</v>
      </c>
      <c r="K46" s="8" t="s">
        <v>138</v>
      </c>
      <c r="L46" s="8"/>
      <c r="M46" s="17"/>
      <c r="N46" s="17"/>
      <c r="O46" s="17"/>
      <c r="P46" s="150"/>
      <c r="Q46" s="151"/>
      <c r="R46" s="254"/>
      <c r="S46" s="254"/>
      <c r="T46" s="456"/>
      <c r="U46" s="403"/>
      <c r="V46" s="152"/>
      <c r="W46" s="152"/>
      <c r="X46" s="152"/>
    </row>
    <row r="47" spans="1:24" ht="15">
      <c r="A47" s="64" t="s">
        <v>409</v>
      </c>
      <c r="B47" s="20"/>
      <c r="C47" s="20"/>
      <c r="D47" s="20"/>
      <c r="E47" s="20"/>
      <c r="F47" s="20"/>
      <c r="G47" s="20"/>
      <c r="H47" s="20"/>
      <c r="I47" s="20">
        <v>111</v>
      </c>
      <c r="J47" s="113">
        <v>3</v>
      </c>
      <c r="K47" s="113" t="s">
        <v>8</v>
      </c>
      <c r="L47" s="113"/>
      <c r="M47" s="83">
        <f aca="true" t="shared" si="10" ref="M47:R47">M48+M52</f>
        <v>51000</v>
      </c>
      <c r="N47" s="83">
        <f t="shared" si="10"/>
        <v>95866</v>
      </c>
      <c r="O47" s="83">
        <f>O48+O52</f>
        <v>55000</v>
      </c>
      <c r="P47" s="83">
        <f t="shared" si="10"/>
        <v>78500</v>
      </c>
      <c r="Q47" s="136">
        <f>Q48+Q52</f>
        <v>63000</v>
      </c>
      <c r="R47" s="108">
        <f t="shared" si="10"/>
        <v>87300</v>
      </c>
      <c r="S47" s="332">
        <f>S48+S52</f>
        <v>82300</v>
      </c>
      <c r="T47" s="451">
        <f>T48+T52</f>
        <v>82300</v>
      </c>
      <c r="U47" s="368">
        <f>T47/S47</f>
        <v>1</v>
      </c>
      <c r="V47" s="138">
        <f aca="true" t="shared" si="11" ref="V47:V57">P47/O47*100</f>
        <v>142.72727272727272</v>
      </c>
      <c r="W47" s="138">
        <f aca="true" t="shared" si="12" ref="W47:W57">Q47/P47*100</f>
        <v>80.2547770700637</v>
      </c>
      <c r="X47" s="138">
        <f aca="true" t="shared" si="13" ref="X47:X57">R47/Q47*100</f>
        <v>138.57142857142856</v>
      </c>
    </row>
    <row r="48" spans="1:25" ht="14.25">
      <c r="A48" s="64" t="s">
        <v>409</v>
      </c>
      <c r="B48" s="20"/>
      <c r="C48" s="20"/>
      <c r="D48" s="20"/>
      <c r="E48" s="20"/>
      <c r="F48" s="20"/>
      <c r="G48" s="20"/>
      <c r="H48" s="20"/>
      <c r="I48" s="20">
        <v>111</v>
      </c>
      <c r="J48" s="24">
        <v>32</v>
      </c>
      <c r="K48" s="31" t="s">
        <v>40</v>
      </c>
      <c r="L48" s="75"/>
      <c r="M48" s="29">
        <f aca="true" t="shared" si="14" ref="M48:R48">M49+M51</f>
        <v>0</v>
      </c>
      <c r="N48" s="29">
        <f>N49+N51+N50</f>
        <v>90866</v>
      </c>
      <c r="O48" s="29">
        <f t="shared" si="14"/>
        <v>40000</v>
      </c>
      <c r="P48" s="29">
        <f>P49+P51+P50</f>
        <v>63500</v>
      </c>
      <c r="Q48" s="140">
        <f>Q49+Q51</f>
        <v>43000</v>
      </c>
      <c r="R48" s="585">
        <f t="shared" si="14"/>
        <v>47300</v>
      </c>
      <c r="S48" s="542">
        <f>S49+S51</f>
        <v>33300</v>
      </c>
      <c r="T48" s="452">
        <f>T49+T51</f>
        <v>33300</v>
      </c>
      <c r="U48" s="369">
        <f>T48/S48</f>
        <v>1</v>
      </c>
      <c r="V48" s="138">
        <f t="shared" si="11"/>
        <v>158.75</v>
      </c>
      <c r="W48" s="138">
        <f t="shared" si="12"/>
        <v>67.71653543307087</v>
      </c>
      <c r="X48" s="138">
        <f t="shared" si="13"/>
        <v>110.00000000000001</v>
      </c>
      <c r="Y48" s="344">
        <v>8311.08</v>
      </c>
    </row>
    <row r="49" spans="1:24" ht="14.25">
      <c r="A49" s="64" t="s">
        <v>409</v>
      </c>
      <c r="B49" s="20"/>
      <c r="C49" s="20"/>
      <c r="D49" s="20"/>
      <c r="E49" s="20">
        <v>4</v>
      </c>
      <c r="F49" s="20"/>
      <c r="G49" s="20"/>
      <c r="H49" s="20"/>
      <c r="I49" s="20">
        <v>111</v>
      </c>
      <c r="J49" s="28">
        <v>3291</v>
      </c>
      <c r="K49" s="28" t="s">
        <v>304</v>
      </c>
      <c r="L49" s="28"/>
      <c r="M49" s="29">
        <v>0</v>
      </c>
      <c r="N49" s="29">
        <v>25355</v>
      </c>
      <c r="O49" s="29">
        <v>28000</v>
      </c>
      <c r="P49" s="29">
        <v>33500</v>
      </c>
      <c r="Q49" s="140">
        <v>28000</v>
      </c>
      <c r="R49" s="585">
        <v>33300</v>
      </c>
      <c r="S49" s="542">
        <v>33300</v>
      </c>
      <c r="T49" s="452">
        <v>33300</v>
      </c>
      <c r="U49" s="369">
        <f>T49/S49</f>
        <v>1</v>
      </c>
      <c r="V49" s="138">
        <f t="shared" si="11"/>
        <v>119.64285714285714</v>
      </c>
      <c r="W49" s="138">
        <f t="shared" si="12"/>
        <v>83.5820895522388</v>
      </c>
      <c r="X49" s="138">
        <f t="shared" si="13"/>
        <v>118.92857142857143</v>
      </c>
    </row>
    <row r="50" spans="1:24" ht="14.25" hidden="1">
      <c r="A50" s="64" t="s">
        <v>409</v>
      </c>
      <c r="B50" s="20"/>
      <c r="C50" s="20"/>
      <c r="D50" s="20"/>
      <c r="E50" s="20"/>
      <c r="F50" s="20"/>
      <c r="G50" s="20"/>
      <c r="H50" s="20"/>
      <c r="I50" s="20">
        <v>111</v>
      </c>
      <c r="J50" s="28">
        <v>3291</v>
      </c>
      <c r="K50" s="28" t="s">
        <v>467</v>
      </c>
      <c r="L50" s="28"/>
      <c r="M50" s="29"/>
      <c r="N50" s="29">
        <v>43511</v>
      </c>
      <c r="O50" s="29">
        <v>0</v>
      </c>
      <c r="P50" s="29">
        <v>0</v>
      </c>
      <c r="Q50" s="140"/>
      <c r="R50" s="585">
        <v>0</v>
      </c>
      <c r="S50" s="542">
        <v>0</v>
      </c>
      <c r="T50" s="452">
        <v>0</v>
      </c>
      <c r="U50" s="369" t="e">
        <f>S50/R50</f>
        <v>#DIV/0!</v>
      </c>
      <c r="V50" s="138"/>
      <c r="W50" s="138"/>
      <c r="X50" s="138"/>
    </row>
    <row r="51" spans="1:24" ht="14.25">
      <c r="A51" s="64" t="s">
        <v>409</v>
      </c>
      <c r="B51" s="20"/>
      <c r="C51" s="20"/>
      <c r="D51" s="20"/>
      <c r="E51" s="20">
        <v>4</v>
      </c>
      <c r="F51" s="20"/>
      <c r="G51" s="20"/>
      <c r="H51" s="20"/>
      <c r="I51" s="20">
        <v>111</v>
      </c>
      <c r="J51" s="28">
        <v>3221</v>
      </c>
      <c r="K51" s="28" t="s">
        <v>218</v>
      </c>
      <c r="L51" s="28"/>
      <c r="M51" s="29">
        <v>0</v>
      </c>
      <c r="N51" s="29">
        <v>22000</v>
      </c>
      <c r="O51" s="29">
        <v>12000</v>
      </c>
      <c r="P51" s="29">
        <v>30000</v>
      </c>
      <c r="Q51" s="140">
        <v>15000</v>
      </c>
      <c r="R51" s="585">
        <v>14000</v>
      </c>
      <c r="S51" s="542">
        <v>0</v>
      </c>
      <c r="T51" s="452">
        <v>0</v>
      </c>
      <c r="U51" s="369" t="e">
        <f aca="true" t="shared" si="15" ref="U51:U59">T51/S51</f>
        <v>#DIV/0!</v>
      </c>
      <c r="V51" s="138">
        <f t="shared" si="11"/>
        <v>250</v>
      </c>
      <c r="W51" s="138">
        <f t="shared" si="12"/>
        <v>50</v>
      </c>
      <c r="X51" s="138">
        <f t="shared" si="13"/>
        <v>93.33333333333333</v>
      </c>
    </row>
    <row r="52" spans="1:25" ht="14.25">
      <c r="A52" s="64" t="s">
        <v>409</v>
      </c>
      <c r="I52" s="20">
        <v>111</v>
      </c>
      <c r="J52" s="24">
        <v>38</v>
      </c>
      <c r="K52" s="24" t="s">
        <v>51</v>
      </c>
      <c r="L52" s="24"/>
      <c r="M52" s="25">
        <f>M53</f>
        <v>51000</v>
      </c>
      <c r="N52" s="29">
        <f>N53+N54+N56</f>
        <v>5000</v>
      </c>
      <c r="O52" s="29">
        <f>O53+O54+O56</f>
        <v>15000</v>
      </c>
      <c r="P52" s="29">
        <f>P53+P54+P56</f>
        <v>15000</v>
      </c>
      <c r="Q52" s="29">
        <f>Q53+Q54+Q56</f>
        <v>20000</v>
      </c>
      <c r="R52" s="585">
        <f>R53+R54+R56+R55</f>
        <v>40000</v>
      </c>
      <c r="S52" s="547">
        <f>S53+S54+S56+S55</f>
        <v>49000</v>
      </c>
      <c r="T52" s="459">
        <f>T53+T54+T56+T55</f>
        <v>49000</v>
      </c>
      <c r="U52" s="381">
        <f t="shared" si="15"/>
        <v>1</v>
      </c>
      <c r="V52" s="138">
        <f t="shared" si="11"/>
        <v>100</v>
      </c>
      <c r="W52" s="138">
        <f t="shared" si="12"/>
        <v>133.33333333333331</v>
      </c>
      <c r="X52" s="138">
        <f t="shared" si="13"/>
        <v>200</v>
      </c>
      <c r="Y52" s="344" t="s">
        <v>618</v>
      </c>
    </row>
    <row r="53" spans="1:25" ht="14.25">
      <c r="A53" s="64" t="s">
        <v>409</v>
      </c>
      <c r="B53" s="1">
        <v>1</v>
      </c>
      <c r="C53" s="1">
        <v>2</v>
      </c>
      <c r="E53" s="1">
        <v>4</v>
      </c>
      <c r="I53" s="20">
        <v>111</v>
      </c>
      <c r="J53" s="43">
        <v>3811</v>
      </c>
      <c r="K53" s="43" t="s">
        <v>237</v>
      </c>
      <c r="L53" s="43"/>
      <c r="M53" s="44">
        <v>51000</v>
      </c>
      <c r="N53" s="44">
        <v>0</v>
      </c>
      <c r="O53" s="44">
        <v>0</v>
      </c>
      <c r="P53" s="79">
        <v>0</v>
      </c>
      <c r="Q53" s="159">
        <v>0</v>
      </c>
      <c r="R53" s="587">
        <v>20000</v>
      </c>
      <c r="S53" s="548">
        <v>34000</v>
      </c>
      <c r="T53" s="460">
        <v>34000</v>
      </c>
      <c r="U53" s="406">
        <f t="shared" si="15"/>
        <v>1</v>
      </c>
      <c r="V53" s="138" t="e">
        <f t="shared" si="11"/>
        <v>#DIV/0!</v>
      </c>
      <c r="W53" s="138" t="e">
        <f t="shared" si="12"/>
        <v>#DIV/0!</v>
      </c>
      <c r="X53" s="138" t="e">
        <f t="shared" si="13"/>
        <v>#DIV/0!</v>
      </c>
      <c r="Y53" s="344" t="s">
        <v>619</v>
      </c>
    </row>
    <row r="54" spans="1:24" ht="14.25">
      <c r="A54" s="64" t="s">
        <v>409</v>
      </c>
      <c r="C54" s="1">
        <v>2</v>
      </c>
      <c r="I54" s="20">
        <v>111</v>
      </c>
      <c r="J54" s="24">
        <v>3811</v>
      </c>
      <c r="K54" s="24" t="s">
        <v>378</v>
      </c>
      <c r="L54" s="24"/>
      <c r="M54" s="25"/>
      <c r="N54" s="25">
        <v>5000</v>
      </c>
      <c r="O54" s="29">
        <v>5000</v>
      </c>
      <c r="P54" s="29">
        <v>5000</v>
      </c>
      <c r="Q54" s="140">
        <v>5000</v>
      </c>
      <c r="R54" s="585">
        <v>5000</v>
      </c>
      <c r="S54" s="542">
        <v>0</v>
      </c>
      <c r="T54" s="452">
        <v>0</v>
      </c>
      <c r="U54" s="369" t="e">
        <f t="shared" si="15"/>
        <v>#DIV/0!</v>
      </c>
      <c r="V54" s="138">
        <f t="shared" si="11"/>
        <v>100</v>
      </c>
      <c r="W54" s="138">
        <f t="shared" si="12"/>
        <v>100</v>
      </c>
      <c r="X54" s="138">
        <f t="shared" si="13"/>
        <v>100</v>
      </c>
    </row>
    <row r="55" spans="1:26" ht="14.25">
      <c r="A55" s="64"/>
      <c r="I55" s="20"/>
      <c r="J55" s="43">
        <v>3811</v>
      </c>
      <c r="K55" s="24" t="s">
        <v>552</v>
      </c>
      <c r="L55" s="43"/>
      <c r="M55" s="44"/>
      <c r="N55" s="44">
        <v>0</v>
      </c>
      <c r="O55" s="79">
        <v>0</v>
      </c>
      <c r="P55" s="79"/>
      <c r="Q55" s="159">
        <v>0</v>
      </c>
      <c r="R55" s="587">
        <v>5000</v>
      </c>
      <c r="S55" s="548">
        <v>0</v>
      </c>
      <c r="T55" s="460">
        <v>0</v>
      </c>
      <c r="U55" s="406" t="e">
        <f t="shared" si="15"/>
        <v>#DIV/0!</v>
      </c>
      <c r="V55" s="138" t="e">
        <f t="shared" si="11"/>
        <v>#DIV/0!</v>
      </c>
      <c r="W55" s="138" t="e">
        <f t="shared" si="12"/>
        <v>#DIV/0!</v>
      </c>
      <c r="X55" s="138" t="e">
        <f t="shared" si="13"/>
        <v>#DIV/0!</v>
      </c>
      <c r="Y55" s="502">
        <v>0</v>
      </c>
      <c r="Z55" s="503" t="s">
        <v>678</v>
      </c>
    </row>
    <row r="56" spans="1:26" ht="15" thickBot="1">
      <c r="A56" s="64" t="s">
        <v>409</v>
      </c>
      <c r="C56" s="1">
        <v>2</v>
      </c>
      <c r="I56" s="20">
        <v>111</v>
      </c>
      <c r="J56" s="46">
        <v>3811</v>
      </c>
      <c r="K56" s="46" t="s">
        <v>379</v>
      </c>
      <c r="L56" s="46"/>
      <c r="M56" s="47"/>
      <c r="N56" s="47">
        <v>0</v>
      </c>
      <c r="O56" s="80">
        <v>10000</v>
      </c>
      <c r="P56" s="80">
        <v>10000</v>
      </c>
      <c r="Q56" s="141">
        <v>15000</v>
      </c>
      <c r="R56" s="588">
        <v>10000</v>
      </c>
      <c r="S56" s="544">
        <v>15000</v>
      </c>
      <c r="T56" s="453">
        <v>15000</v>
      </c>
      <c r="U56" s="401">
        <f t="shared" si="15"/>
        <v>1</v>
      </c>
      <c r="V56" s="138">
        <f t="shared" si="11"/>
        <v>100</v>
      </c>
      <c r="W56" s="138">
        <f t="shared" si="12"/>
        <v>150</v>
      </c>
      <c r="X56" s="138">
        <f t="shared" si="13"/>
        <v>66.66666666666666</v>
      </c>
      <c r="Y56" s="502">
        <v>15000</v>
      </c>
      <c r="Z56" s="503" t="s">
        <v>678</v>
      </c>
    </row>
    <row r="57" spans="10:24" ht="15.75" thickBot="1">
      <c r="J57" s="160"/>
      <c r="K57" s="160" t="s">
        <v>316</v>
      </c>
      <c r="L57" s="160"/>
      <c r="M57" s="161">
        <f aca="true" t="shared" si="16" ref="M57:R57">M47</f>
        <v>51000</v>
      </c>
      <c r="N57" s="161">
        <f t="shared" si="16"/>
        <v>95866</v>
      </c>
      <c r="O57" s="161">
        <f t="shared" si="16"/>
        <v>55000</v>
      </c>
      <c r="P57" s="161">
        <f t="shared" si="16"/>
        <v>78500</v>
      </c>
      <c r="Q57" s="145">
        <f>Q47</f>
        <v>63000</v>
      </c>
      <c r="R57" s="257">
        <f t="shared" si="16"/>
        <v>87300</v>
      </c>
      <c r="S57" s="252">
        <f>S47</f>
        <v>82300</v>
      </c>
      <c r="T57" s="454">
        <f>T47</f>
        <v>82300</v>
      </c>
      <c r="U57" s="402">
        <f t="shared" si="15"/>
        <v>1</v>
      </c>
      <c r="V57" s="138">
        <f t="shared" si="11"/>
        <v>142.72727272727272</v>
      </c>
      <c r="W57" s="138">
        <f t="shared" si="12"/>
        <v>80.2547770700637</v>
      </c>
      <c r="X57" s="138">
        <f t="shared" si="13"/>
        <v>138.57142857142856</v>
      </c>
    </row>
    <row r="58" spans="10:24" ht="15.75" thickBot="1">
      <c r="J58" s="162"/>
      <c r="K58" s="162" t="s">
        <v>319</v>
      </c>
      <c r="L58" s="162"/>
      <c r="M58" s="163">
        <f aca="true" t="shared" si="17" ref="M58:T58">M30+M36+M43+M57</f>
        <v>396920</v>
      </c>
      <c r="N58" s="163">
        <f>N30+N36+N43+N57</f>
        <v>416761</v>
      </c>
      <c r="O58" s="163">
        <f t="shared" si="17"/>
        <v>301000</v>
      </c>
      <c r="P58" s="163">
        <f t="shared" si="17"/>
        <v>497719</v>
      </c>
      <c r="Q58" s="164">
        <f t="shared" si="17"/>
        <v>329000</v>
      </c>
      <c r="R58" s="258">
        <f t="shared" si="17"/>
        <v>567300</v>
      </c>
      <c r="S58" s="549">
        <f t="shared" si="17"/>
        <v>665065</v>
      </c>
      <c r="T58" s="461">
        <f t="shared" si="17"/>
        <v>596265</v>
      </c>
      <c r="U58" s="407">
        <f t="shared" si="15"/>
        <v>0.8965514648944088</v>
      </c>
      <c r="V58" s="165"/>
      <c r="W58" s="165"/>
      <c r="X58" s="165"/>
    </row>
    <row r="59" spans="10:24" ht="15.75" thickTop="1">
      <c r="J59" s="50"/>
      <c r="K59" s="166" t="s">
        <v>317</v>
      </c>
      <c r="L59" s="50"/>
      <c r="M59" s="167">
        <f aca="true" t="shared" si="18" ref="M59:T59">M58</f>
        <v>396920</v>
      </c>
      <c r="N59" s="167">
        <f t="shared" si="18"/>
        <v>416761</v>
      </c>
      <c r="O59" s="167">
        <f t="shared" si="18"/>
        <v>301000</v>
      </c>
      <c r="P59" s="167">
        <f t="shared" si="18"/>
        <v>497719</v>
      </c>
      <c r="Q59" s="168">
        <f t="shared" si="18"/>
        <v>329000</v>
      </c>
      <c r="R59" s="259">
        <f t="shared" si="18"/>
        <v>567300</v>
      </c>
      <c r="S59" s="550">
        <f t="shared" si="18"/>
        <v>665065</v>
      </c>
      <c r="T59" s="462">
        <f t="shared" si="18"/>
        <v>596265</v>
      </c>
      <c r="U59" s="408">
        <f t="shared" si="15"/>
        <v>0.8965514648944088</v>
      </c>
      <c r="V59" s="169"/>
      <c r="W59" s="169"/>
      <c r="X59" s="169"/>
    </row>
    <row r="60" spans="13:24" ht="14.25">
      <c r="M60" s="15"/>
      <c r="N60" s="15"/>
      <c r="O60" s="15"/>
      <c r="P60" s="21"/>
      <c r="Q60" s="66"/>
      <c r="R60" s="260"/>
      <c r="S60" s="551"/>
      <c r="T60" s="463"/>
      <c r="V60" s="171"/>
      <c r="W60" s="171"/>
      <c r="X60" s="171"/>
    </row>
    <row r="61" spans="1:24" ht="14.25">
      <c r="A61" s="20"/>
      <c r="B61" s="20"/>
      <c r="C61" s="20"/>
      <c r="D61" s="20"/>
      <c r="E61" s="20"/>
      <c r="F61" s="20"/>
      <c r="G61" s="20"/>
      <c r="H61" s="20"/>
      <c r="I61" s="20"/>
      <c r="J61" s="130" t="s">
        <v>284</v>
      </c>
      <c r="K61" s="130" t="s">
        <v>283</v>
      </c>
      <c r="L61" s="130"/>
      <c r="M61" s="22"/>
      <c r="N61" s="22"/>
      <c r="O61" s="22"/>
      <c r="P61" s="22"/>
      <c r="Q61" s="172"/>
      <c r="R61" s="261"/>
      <c r="S61" s="552"/>
      <c r="T61" s="464"/>
      <c r="U61" s="397"/>
      <c r="V61" s="173"/>
      <c r="W61" s="173"/>
      <c r="X61" s="173"/>
    </row>
    <row r="62" spans="1:24" ht="14.25">
      <c r="A62" s="20"/>
      <c r="B62" s="20"/>
      <c r="C62" s="20"/>
      <c r="D62" s="20"/>
      <c r="E62" s="20"/>
      <c r="F62" s="20"/>
      <c r="G62" s="20"/>
      <c r="H62" s="20"/>
      <c r="I62" s="20"/>
      <c r="J62" s="131" t="s">
        <v>141</v>
      </c>
      <c r="K62" s="131" t="s">
        <v>142</v>
      </c>
      <c r="L62" s="9"/>
      <c r="M62" s="18"/>
      <c r="N62" s="18"/>
      <c r="O62" s="18"/>
      <c r="P62" s="18"/>
      <c r="Q62" s="174"/>
      <c r="R62" s="262"/>
      <c r="S62" s="553"/>
      <c r="T62" s="465"/>
      <c r="U62" s="398"/>
      <c r="V62" s="176"/>
      <c r="W62" s="176"/>
      <c r="X62" s="176"/>
    </row>
    <row r="63" spans="1:24" ht="14.25">
      <c r="A63" s="20"/>
      <c r="B63" s="20"/>
      <c r="C63" s="20"/>
      <c r="D63" s="20"/>
      <c r="E63" s="20"/>
      <c r="F63" s="20"/>
      <c r="G63" s="20"/>
      <c r="H63" s="20"/>
      <c r="I63" s="20">
        <v>100</v>
      </c>
      <c r="J63" s="20" t="s">
        <v>202</v>
      </c>
      <c r="K63" s="20" t="s">
        <v>107</v>
      </c>
      <c r="L63" s="20"/>
      <c r="M63" s="21"/>
      <c r="N63" s="21"/>
      <c r="O63" s="21"/>
      <c r="P63" s="21"/>
      <c r="Q63" s="170"/>
      <c r="R63" s="263"/>
      <c r="S63" s="551"/>
      <c r="T63" s="463"/>
      <c r="V63" s="178"/>
      <c r="W63" s="178"/>
      <c r="X63" s="178"/>
    </row>
    <row r="64" spans="1:24" ht="14.25">
      <c r="A64" s="7" t="s">
        <v>389</v>
      </c>
      <c r="B64" s="7"/>
      <c r="C64" s="7"/>
      <c r="D64" s="7"/>
      <c r="E64" s="7"/>
      <c r="F64" s="7"/>
      <c r="G64" s="7"/>
      <c r="H64" s="7"/>
      <c r="I64" s="7"/>
      <c r="J64" s="133" t="s">
        <v>140</v>
      </c>
      <c r="K64" s="133" t="s">
        <v>139</v>
      </c>
      <c r="L64" s="133"/>
      <c r="M64" s="16"/>
      <c r="N64" s="16"/>
      <c r="O64" s="16"/>
      <c r="P64" s="16"/>
      <c r="Q64" s="157"/>
      <c r="R64" s="256"/>
      <c r="S64" s="554"/>
      <c r="T64" s="466"/>
      <c r="U64" s="399"/>
      <c r="V64" s="158"/>
      <c r="W64" s="158"/>
      <c r="X64" s="158"/>
    </row>
    <row r="65" spans="1:24" ht="14.25">
      <c r="A65" s="8" t="s">
        <v>410</v>
      </c>
      <c r="B65" s="8"/>
      <c r="C65" s="8"/>
      <c r="D65" s="8"/>
      <c r="E65" s="8"/>
      <c r="F65" s="8"/>
      <c r="G65" s="8"/>
      <c r="H65" s="8"/>
      <c r="I65" s="8">
        <v>112</v>
      </c>
      <c r="J65" s="8" t="s">
        <v>91</v>
      </c>
      <c r="K65" s="8" t="s">
        <v>203</v>
      </c>
      <c r="L65" s="8"/>
      <c r="M65" s="17"/>
      <c r="N65" s="17"/>
      <c r="O65" s="17"/>
      <c r="P65" s="17"/>
      <c r="Q65" s="151"/>
      <c r="R65" s="254"/>
      <c r="S65" s="555"/>
      <c r="T65" s="467"/>
      <c r="U65" s="400"/>
      <c r="V65" s="152"/>
      <c r="W65" s="152"/>
      <c r="X65" s="152"/>
    </row>
    <row r="66" spans="1:24" ht="15">
      <c r="A66" s="64" t="s">
        <v>410</v>
      </c>
      <c r="I66" s="1">
        <v>112</v>
      </c>
      <c r="J66" s="71">
        <v>3</v>
      </c>
      <c r="K66" s="71" t="s">
        <v>8</v>
      </c>
      <c r="L66" s="71"/>
      <c r="M66" s="84">
        <f>M67+M79+M122</f>
        <v>1456776</v>
      </c>
      <c r="N66" s="84">
        <f>N67+N79+N122+N125+N113</f>
        <v>1348316</v>
      </c>
      <c r="O66" s="136">
        <f>O67+O79+O122+O130</f>
        <v>1339100</v>
      </c>
      <c r="P66" s="136">
        <f>P67+P79+P122+P130</f>
        <v>1894001</v>
      </c>
      <c r="Q66" s="136">
        <f>Q67+Q79+Q122</f>
        <v>1413900</v>
      </c>
      <c r="R66" s="108">
        <f>R67+R79+R122+R125</f>
        <v>1808200</v>
      </c>
      <c r="S66" s="332">
        <f>S67+S79+S122+S130+S125</f>
        <v>1973250</v>
      </c>
      <c r="T66" s="451">
        <f>T67+T79+T122+T130+T125</f>
        <v>1960250</v>
      </c>
      <c r="U66" s="368">
        <f aca="true" t="shared" si="19" ref="U66:U73">T66/S66</f>
        <v>0.9934118839478019</v>
      </c>
      <c r="V66" s="138">
        <f aca="true" t="shared" si="20" ref="V66:V124">P66/O66*100</f>
        <v>141.43835411843776</v>
      </c>
      <c r="W66" s="138">
        <f aca="true" t="shared" si="21" ref="W66:W124">Q66/P66*100</f>
        <v>74.6514917362768</v>
      </c>
      <c r="X66" s="138">
        <f aca="true" t="shared" si="22" ref="X66:X124">R66/Q66*100</f>
        <v>127.88740363533489</v>
      </c>
    </row>
    <row r="67" spans="1:24" ht="14.25">
      <c r="A67" s="64" t="s">
        <v>410</v>
      </c>
      <c r="I67" s="1">
        <v>112</v>
      </c>
      <c r="J67" s="24">
        <v>31</v>
      </c>
      <c r="K67" s="24" t="s">
        <v>36</v>
      </c>
      <c r="L67" s="24"/>
      <c r="M67" s="25">
        <f aca="true" t="shared" si="23" ref="M67:T67">M68</f>
        <v>898249</v>
      </c>
      <c r="N67" s="25">
        <f t="shared" si="23"/>
        <v>779993</v>
      </c>
      <c r="O67" s="29">
        <f t="shared" si="23"/>
        <v>825500</v>
      </c>
      <c r="P67" s="29">
        <f t="shared" si="23"/>
        <v>976201</v>
      </c>
      <c r="Q67" s="140">
        <f t="shared" si="23"/>
        <v>825500</v>
      </c>
      <c r="R67" s="585">
        <f t="shared" si="23"/>
        <v>1185500</v>
      </c>
      <c r="S67" s="542">
        <f t="shared" si="23"/>
        <v>1162000</v>
      </c>
      <c r="T67" s="452">
        <f t="shared" si="23"/>
        <v>1073500</v>
      </c>
      <c r="U67" s="369">
        <f t="shared" si="19"/>
        <v>0.9238382099827883</v>
      </c>
      <c r="V67" s="138">
        <f t="shared" si="20"/>
        <v>118.2557238037553</v>
      </c>
      <c r="W67" s="138">
        <f t="shared" si="21"/>
        <v>84.5625030091139</v>
      </c>
      <c r="X67" s="138">
        <f t="shared" si="22"/>
        <v>143.60993337371292</v>
      </c>
    </row>
    <row r="68" spans="1:24" ht="15">
      <c r="A68" s="64" t="s">
        <v>410</v>
      </c>
      <c r="I68" s="1">
        <v>112</v>
      </c>
      <c r="J68" s="68">
        <v>311</v>
      </c>
      <c r="K68" s="179" t="s">
        <v>221</v>
      </c>
      <c r="L68" s="69"/>
      <c r="M68" s="84">
        <f>M69+M72+M75+M77</f>
        <v>898249</v>
      </c>
      <c r="N68" s="84">
        <f>N69+N72+N75+N77+N71+N73+N74</f>
        <v>779993</v>
      </c>
      <c r="O68" s="83">
        <f>O69+O72+O75+O77+O74</f>
        <v>825500</v>
      </c>
      <c r="P68" s="83">
        <f>P69+P72+P75+P77+P74+P71+P73</f>
        <v>976201</v>
      </c>
      <c r="Q68" s="83">
        <f>Q69+Q72+Q75+Q77+Q74</f>
        <v>825500</v>
      </c>
      <c r="R68" s="108">
        <f>R69+R72+R75+R77+R71+R73+R74+R70+R76+R78</f>
        <v>1185500</v>
      </c>
      <c r="S68" s="108">
        <f>S69+S72+S75+S77+S71+S73+S74+S70+S76+S78</f>
        <v>1162000</v>
      </c>
      <c r="T68" s="468">
        <f>T69+T72+T75+T77+T71+T73+T74+T70+T76+T78</f>
        <v>1073500</v>
      </c>
      <c r="U68" s="368">
        <f t="shared" si="19"/>
        <v>0.9238382099827883</v>
      </c>
      <c r="V68" s="180" t="e">
        <f>V69+V72+V75+V77+V71+V73+V74</f>
        <v>#DIV/0!</v>
      </c>
      <c r="W68" s="180">
        <f>W69+W72+W75+W77+W71+W73+W74</f>
        <v>266.7996983770229</v>
      </c>
      <c r="X68" s="180" t="e">
        <f>X69+X72+X75+X77+X71+X73+X74</f>
        <v>#DIV/0!</v>
      </c>
    </row>
    <row r="69" spans="1:25" ht="14.25">
      <c r="A69" s="64" t="s">
        <v>410</v>
      </c>
      <c r="B69" s="1">
        <v>1</v>
      </c>
      <c r="E69" s="1">
        <v>4</v>
      </c>
      <c r="I69" s="1">
        <v>112</v>
      </c>
      <c r="J69" s="24">
        <v>3111</v>
      </c>
      <c r="K69" s="24" t="s">
        <v>574</v>
      </c>
      <c r="L69" s="24"/>
      <c r="M69" s="25">
        <v>746763</v>
      </c>
      <c r="N69" s="25">
        <v>631934</v>
      </c>
      <c r="O69" s="29">
        <v>700000</v>
      </c>
      <c r="P69" s="29">
        <v>790000</v>
      </c>
      <c r="Q69" s="140">
        <v>700000</v>
      </c>
      <c r="R69" s="585">
        <v>550000</v>
      </c>
      <c r="S69" s="542">
        <v>450000</v>
      </c>
      <c r="T69" s="452">
        <v>370000</v>
      </c>
      <c r="U69" s="369">
        <f t="shared" si="19"/>
        <v>0.8222222222222222</v>
      </c>
      <c r="V69" s="138">
        <f t="shared" si="20"/>
        <v>112.85714285714286</v>
      </c>
      <c r="W69" s="138">
        <f t="shared" si="21"/>
        <v>88.60759493670885</v>
      </c>
      <c r="X69" s="138">
        <f t="shared" si="22"/>
        <v>78.57142857142857</v>
      </c>
      <c r="Y69" s="344">
        <v>209517.11</v>
      </c>
    </row>
    <row r="70" spans="1:25" ht="14.25">
      <c r="A70" s="64"/>
      <c r="J70" s="24">
        <v>3111</v>
      </c>
      <c r="K70" s="24" t="s">
        <v>575</v>
      </c>
      <c r="L70" s="24"/>
      <c r="M70" s="25"/>
      <c r="N70" s="25">
        <v>0</v>
      </c>
      <c r="O70" s="29">
        <v>0</v>
      </c>
      <c r="P70" s="29">
        <v>0</v>
      </c>
      <c r="Q70" s="140">
        <v>0</v>
      </c>
      <c r="R70" s="585">
        <v>426000</v>
      </c>
      <c r="S70" s="542">
        <v>500000</v>
      </c>
      <c r="T70" s="452">
        <v>490000</v>
      </c>
      <c r="U70" s="369">
        <f t="shared" si="19"/>
        <v>0.98</v>
      </c>
      <c r="V70" s="138"/>
      <c r="W70" s="138"/>
      <c r="X70" s="138"/>
      <c r="Y70" s="344">
        <v>192603.6</v>
      </c>
    </row>
    <row r="71" spans="1:25" ht="14.25">
      <c r="A71" s="64" t="s">
        <v>410</v>
      </c>
      <c r="E71" s="1">
        <v>4</v>
      </c>
      <c r="I71" s="1">
        <v>112</v>
      </c>
      <c r="J71" s="24">
        <v>3113</v>
      </c>
      <c r="K71" s="24" t="s">
        <v>486</v>
      </c>
      <c r="L71" s="24"/>
      <c r="M71" s="25"/>
      <c r="N71" s="25">
        <v>0</v>
      </c>
      <c r="O71" s="29">
        <v>0</v>
      </c>
      <c r="P71" s="29">
        <v>5000</v>
      </c>
      <c r="Q71" s="140">
        <v>0</v>
      </c>
      <c r="R71" s="585">
        <v>6000</v>
      </c>
      <c r="S71" s="542">
        <v>6000</v>
      </c>
      <c r="T71" s="452">
        <v>6000</v>
      </c>
      <c r="U71" s="369">
        <f t="shared" si="19"/>
        <v>1</v>
      </c>
      <c r="V71" s="138"/>
      <c r="W71" s="138"/>
      <c r="X71" s="138"/>
      <c r="Y71" s="344">
        <v>1160.64</v>
      </c>
    </row>
    <row r="72" spans="1:30" ht="14.25">
      <c r="A72" s="64" t="s">
        <v>410</v>
      </c>
      <c r="E72" s="1">
        <v>4</v>
      </c>
      <c r="I72" s="1">
        <v>112</v>
      </c>
      <c r="J72" s="24">
        <v>3121</v>
      </c>
      <c r="K72" s="24" t="s">
        <v>38</v>
      </c>
      <c r="L72" s="24"/>
      <c r="M72" s="25">
        <v>23000</v>
      </c>
      <c r="N72" s="25">
        <v>21500</v>
      </c>
      <c r="O72" s="29">
        <v>0</v>
      </c>
      <c r="P72" s="29">
        <v>22000</v>
      </c>
      <c r="Q72" s="140">
        <v>0</v>
      </c>
      <c r="R72" s="585">
        <v>22500</v>
      </c>
      <c r="S72" s="542">
        <v>37000</v>
      </c>
      <c r="T72" s="452">
        <v>51500</v>
      </c>
      <c r="U72" s="369">
        <f t="shared" si="19"/>
        <v>1.3918918918918919</v>
      </c>
      <c r="V72" s="138" t="e">
        <f t="shared" si="20"/>
        <v>#DIV/0!</v>
      </c>
      <c r="W72" s="138">
        <f t="shared" si="21"/>
        <v>0</v>
      </c>
      <c r="X72" s="138" t="e">
        <f t="shared" si="22"/>
        <v>#DIV/0!</v>
      </c>
      <c r="Y72" s="344">
        <v>5848.35</v>
      </c>
      <c r="Z72" s="1" t="s">
        <v>620</v>
      </c>
      <c r="AC72" s="100" t="s">
        <v>644</v>
      </c>
      <c r="AD72" s="100"/>
    </row>
    <row r="73" spans="1:25" ht="14.25">
      <c r="A73" s="64" t="s">
        <v>410</v>
      </c>
      <c r="C73" s="1">
        <v>2</v>
      </c>
      <c r="I73" s="1">
        <v>112</v>
      </c>
      <c r="J73" s="24">
        <v>3121</v>
      </c>
      <c r="K73" s="24" t="s">
        <v>468</v>
      </c>
      <c r="L73" s="24"/>
      <c r="M73" s="25"/>
      <c r="N73" s="25">
        <v>6004</v>
      </c>
      <c r="O73" s="29">
        <v>0</v>
      </c>
      <c r="P73" s="29">
        <v>20001</v>
      </c>
      <c r="Q73" s="140">
        <v>0</v>
      </c>
      <c r="R73" s="585">
        <v>10000</v>
      </c>
      <c r="S73" s="542">
        <v>16000</v>
      </c>
      <c r="T73" s="452">
        <v>16000</v>
      </c>
      <c r="U73" s="369">
        <f t="shared" si="19"/>
        <v>1</v>
      </c>
      <c r="V73" s="138" t="e">
        <f t="shared" si="20"/>
        <v>#DIV/0!</v>
      </c>
      <c r="W73" s="138"/>
      <c r="X73" s="138"/>
      <c r="Y73" s="344">
        <v>15038.99</v>
      </c>
    </row>
    <row r="74" spans="1:24" ht="14.25" hidden="1">
      <c r="A74" s="64" t="s">
        <v>410</v>
      </c>
      <c r="C74" s="1">
        <v>2</v>
      </c>
      <c r="I74" s="1">
        <v>112</v>
      </c>
      <c r="J74" s="24">
        <v>3121</v>
      </c>
      <c r="K74" s="24" t="s">
        <v>469</v>
      </c>
      <c r="L74" s="24"/>
      <c r="M74" s="25"/>
      <c r="N74" s="25">
        <v>10382</v>
      </c>
      <c r="O74" s="29">
        <v>3000</v>
      </c>
      <c r="P74" s="29">
        <v>3000</v>
      </c>
      <c r="Q74" s="140">
        <v>3000</v>
      </c>
      <c r="R74" s="585">
        <v>0</v>
      </c>
      <c r="S74" s="542"/>
      <c r="T74" s="452"/>
      <c r="U74" s="369" t="e">
        <f>S74/R74</f>
        <v>#DIV/0!</v>
      </c>
      <c r="V74" s="138">
        <f t="shared" si="20"/>
        <v>100</v>
      </c>
      <c r="W74" s="138"/>
      <c r="X74" s="138"/>
    </row>
    <row r="75" spans="1:25" ht="14.25">
      <c r="A75" s="64" t="s">
        <v>410</v>
      </c>
      <c r="C75" s="1">
        <v>2</v>
      </c>
      <c r="E75" s="1">
        <v>4</v>
      </c>
      <c r="I75" s="1">
        <v>112</v>
      </c>
      <c r="J75" s="24">
        <v>3132</v>
      </c>
      <c r="K75" s="24" t="s">
        <v>576</v>
      </c>
      <c r="L75" s="24"/>
      <c r="M75" s="25">
        <v>115778</v>
      </c>
      <c r="N75" s="25">
        <v>99328</v>
      </c>
      <c r="O75" s="29">
        <v>110000</v>
      </c>
      <c r="P75" s="29">
        <v>122000</v>
      </c>
      <c r="Q75" s="140">
        <v>110000</v>
      </c>
      <c r="R75" s="585">
        <v>71000</v>
      </c>
      <c r="S75" s="542">
        <v>65000</v>
      </c>
      <c r="T75" s="452">
        <v>59000</v>
      </c>
      <c r="U75" s="369">
        <f aca="true" t="shared" si="24" ref="U75:U83">T75/S75</f>
        <v>0.9076923076923077</v>
      </c>
      <c r="V75" s="138">
        <f t="shared" si="20"/>
        <v>110.9090909090909</v>
      </c>
      <c r="W75" s="138">
        <f t="shared" si="21"/>
        <v>90.1639344262295</v>
      </c>
      <c r="X75" s="138">
        <f t="shared" si="22"/>
        <v>64.54545454545455</v>
      </c>
      <c r="Y75" s="344">
        <v>31069.91</v>
      </c>
    </row>
    <row r="76" spans="1:25" ht="14.25">
      <c r="A76" s="64"/>
      <c r="J76" s="24">
        <v>3132</v>
      </c>
      <c r="K76" s="24" t="s">
        <v>577</v>
      </c>
      <c r="L76" s="24"/>
      <c r="M76" s="25"/>
      <c r="N76" s="25">
        <v>0</v>
      </c>
      <c r="O76" s="29">
        <v>0</v>
      </c>
      <c r="P76" s="29">
        <v>0</v>
      </c>
      <c r="Q76" s="140">
        <v>0</v>
      </c>
      <c r="R76" s="585">
        <v>82000</v>
      </c>
      <c r="S76" s="542">
        <v>70000</v>
      </c>
      <c r="T76" s="452">
        <v>65000</v>
      </c>
      <c r="U76" s="369">
        <f t="shared" si="24"/>
        <v>0.9285714285714286</v>
      </c>
      <c r="V76" s="138" t="e">
        <f t="shared" si="20"/>
        <v>#DIV/0!</v>
      </c>
      <c r="W76" s="138"/>
      <c r="X76" s="138"/>
      <c r="Y76" s="344">
        <v>25567.57</v>
      </c>
    </row>
    <row r="77" spans="1:25" ht="14.25">
      <c r="A77" s="64" t="s">
        <v>410</v>
      </c>
      <c r="C77" s="1">
        <v>2</v>
      </c>
      <c r="E77" s="1">
        <v>4</v>
      </c>
      <c r="I77" s="1">
        <v>112</v>
      </c>
      <c r="J77" s="24">
        <v>3133</v>
      </c>
      <c r="K77" s="24" t="s">
        <v>578</v>
      </c>
      <c r="L77" s="24"/>
      <c r="M77" s="25">
        <v>12708</v>
      </c>
      <c r="N77" s="25">
        <v>10845</v>
      </c>
      <c r="O77" s="29">
        <v>12500</v>
      </c>
      <c r="P77" s="29">
        <v>14200</v>
      </c>
      <c r="Q77" s="140">
        <v>12500</v>
      </c>
      <c r="R77" s="585">
        <v>10000</v>
      </c>
      <c r="S77" s="542">
        <v>10000</v>
      </c>
      <c r="T77" s="452">
        <v>8000</v>
      </c>
      <c r="U77" s="369">
        <f t="shared" si="24"/>
        <v>0.8</v>
      </c>
      <c r="V77" s="138">
        <f t="shared" si="20"/>
        <v>113.6</v>
      </c>
      <c r="W77" s="138">
        <f t="shared" si="21"/>
        <v>88.02816901408451</v>
      </c>
      <c r="X77" s="138">
        <f t="shared" si="22"/>
        <v>80</v>
      </c>
      <c r="Y77" s="344">
        <v>3936.54</v>
      </c>
    </row>
    <row r="78" spans="1:25" ht="14.25">
      <c r="A78" s="64"/>
      <c r="I78" s="1">
        <v>112</v>
      </c>
      <c r="J78" s="24">
        <v>3133</v>
      </c>
      <c r="K78" s="24" t="s">
        <v>579</v>
      </c>
      <c r="L78" s="30"/>
      <c r="M78" s="25"/>
      <c r="N78" s="25">
        <v>0</v>
      </c>
      <c r="O78" s="29">
        <v>0</v>
      </c>
      <c r="P78" s="29">
        <v>0</v>
      </c>
      <c r="Q78" s="140">
        <v>0</v>
      </c>
      <c r="R78" s="585">
        <v>8000</v>
      </c>
      <c r="S78" s="542">
        <v>8000</v>
      </c>
      <c r="T78" s="452">
        <v>8000</v>
      </c>
      <c r="U78" s="369">
        <f t="shared" si="24"/>
        <v>1</v>
      </c>
      <c r="V78" s="138" t="e">
        <f t="shared" si="20"/>
        <v>#DIV/0!</v>
      </c>
      <c r="W78" s="138"/>
      <c r="X78" s="138"/>
      <c r="Y78" s="344">
        <v>3274.25</v>
      </c>
    </row>
    <row r="79" spans="1:24" ht="14.25">
      <c r="A79" s="64" t="s">
        <v>410</v>
      </c>
      <c r="I79" s="1">
        <v>112</v>
      </c>
      <c r="J79" s="24">
        <v>32</v>
      </c>
      <c r="K79" s="31" t="s">
        <v>40</v>
      </c>
      <c r="L79" s="30"/>
      <c r="M79" s="25">
        <f>M80+M86+M91+M116</f>
        <v>535941</v>
      </c>
      <c r="N79" s="25">
        <f>N80+N86+N91+N116</f>
        <v>529040</v>
      </c>
      <c r="O79" s="29">
        <f aca="true" t="shared" si="25" ref="O79:T79">O80+O86+O91+O116+O113</f>
        <v>486600</v>
      </c>
      <c r="P79" s="29">
        <f t="shared" si="25"/>
        <v>877100</v>
      </c>
      <c r="Q79" s="29">
        <f t="shared" si="25"/>
        <v>557400</v>
      </c>
      <c r="R79" s="585">
        <f t="shared" si="25"/>
        <v>590700</v>
      </c>
      <c r="S79" s="542">
        <f t="shared" si="25"/>
        <v>734250</v>
      </c>
      <c r="T79" s="452">
        <f t="shared" si="25"/>
        <v>809750</v>
      </c>
      <c r="U79" s="369">
        <f t="shared" si="24"/>
        <v>1.1028260129383725</v>
      </c>
      <c r="V79" s="138">
        <f t="shared" si="20"/>
        <v>180.2507192766132</v>
      </c>
      <c r="W79" s="138">
        <f t="shared" si="21"/>
        <v>63.55033633565158</v>
      </c>
      <c r="X79" s="138">
        <f t="shared" si="22"/>
        <v>105.97416576964478</v>
      </c>
    </row>
    <row r="80" spans="1:24" ht="14.25">
      <c r="A80" s="64" t="s">
        <v>410</v>
      </c>
      <c r="I80" s="1">
        <v>112</v>
      </c>
      <c r="J80" s="68">
        <v>321</v>
      </c>
      <c r="K80" s="68" t="s">
        <v>41</v>
      </c>
      <c r="L80" s="68"/>
      <c r="M80" s="84">
        <f>M81+M82+M84</f>
        <v>72690</v>
      </c>
      <c r="N80" s="84">
        <f>N81+N82+N84+N85</f>
        <v>60277</v>
      </c>
      <c r="O80" s="83">
        <f>O81+O82+O84+O85</f>
        <v>69000</v>
      </c>
      <c r="P80" s="83">
        <f>P81+P82+P84+P85</f>
        <v>74000</v>
      </c>
      <c r="Q80" s="83">
        <f>Q81+Q82+Q84+Q85</f>
        <v>69000</v>
      </c>
      <c r="R80" s="585">
        <f>R81+R82+R84+R85+R83</f>
        <v>71000</v>
      </c>
      <c r="S80" s="547">
        <f>S81+S82+S84+S85+S83</f>
        <v>87500</v>
      </c>
      <c r="T80" s="459">
        <f>T81+T82+T84+T85+T83</f>
        <v>86000</v>
      </c>
      <c r="U80" s="381">
        <f t="shared" si="24"/>
        <v>0.9828571428571429</v>
      </c>
      <c r="V80" s="138">
        <f t="shared" si="20"/>
        <v>107.24637681159422</v>
      </c>
      <c r="W80" s="138">
        <f t="shared" si="21"/>
        <v>93.24324324324324</v>
      </c>
      <c r="X80" s="138">
        <f t="shared" si="22"/>
        <v>102.89855072463767</v>
      </c>
    </row>
    <row r="81" spans="1:25" ht="14.25">
      <c r="A81" s="64" t="s">
        <v>410</v>
      </c>
      <c r="E81" s="1">
        <v>4</v>
      </c>
      <c r="I81" s="1">
        <v>112</v>
      </c>
      <c r="J81" s="24">
        <v>3211</v>
      </c>
      <c r="K81" s="24" t="s">
        <v>215</v>
      </c>
      <c r="L81" s="24"/>
      <c r="M81" s="25">
        <v>14358</v>
      </c>
      <c r="N81" s="25">
        <v>19365</v>
      </c>
      <c r="O81" s="29">
        <v>20000</v>
      </c>
      <c r="P81" s="29">
        <v>20000</v>
      </c>
      <c r="Q81" s="140">
        <v>20000</v>
      </c>
      <c r="R81" s="585">
        <v>20000</v>
      </c>
      <c r="S81" s="542">
        <v>25000</v>
      </c>
      <c r="T81" s="452">
        <v>25000</v>
      </c>
      <c r="U81" s="369">
        <f t="shared" si="24"/>
        <v>1</v>
      </c>
      <c r="V81" s="138">
        <f t="shared" si="20"/>
        <v>100</v>
      </c>
      <c r="W81" s="138">
        <f t="shared" si="21"/>
        <v>100</v>
      </c>
      <c r="X81" s="138">
        <f t="shared" si="22"/>
        <v>100</v>
      </c>
      <c r="Y81" s="344">
        <v>10347</v>
      </c>
    </row>
    <row r="82" spans="1:25" ht="14.25">
      <c r="A82" s="64" t="s">
        <v>410</v>
      </c>
      <c r="E82" s="1">
        <v>4</v>
      </c>
      <c r="I82" s="1">
        <v>112</v>
      </c>
      <c r="J82" s="24">
        <v>3212</v>
      </c>
      <c r="K82" s="24" t="s">
        <v>580</v>
      </c>
      <c r="L82" s="24"/>
      <c r="M82" s="25">
        <v>56212</v>
      </c>
      <c r="N82" s="25">
        <v>34020</v>
      </c>
      <c r="O82" s="29">
        <v>38000</v>
      </c>
      <c r="P82" s="29">
        <v>36000</v>
      </c>
      <c r="Q82" s="140">
        <v>38000</v>
      </c>
      <c r="R82" s="585">
        <v>37000</v>
      </c>
      <c r="S82" s="542">
        <v>35000</v>
      </c>
      <c r="T82" s="452">
        <v>27000</v>
      </c>
      <c r="U82" s="369">
        <f t="shared" si="24"/>
        <v>0.7714285714285715</v>
      </c>
      <c r="V82" s="138">
        <f t="shared" si="20"/>
        <v>94.73684210526315</v>
      </c>
      <c r="W82" s="138">
        <f t="shared" si="21"/>
        <v>105.55555555555556</v>
      </c>
      <c r="X82" s="138">
        <f t="shared" si="22"/>
        <v>97.36842105263158</v>
      </c>
      <c r="Y82" s="344">
        <v>13454.35</v>
      </c>
    </row>
    <row r="83" spans="1:25" ht="14.25">
      <c r="A83" s="64"/>
      <c r="E83" s="1">
        <v>4</v>
      </c>
      <c r="I83" s="1">
        <v>112</v>
      </c>
      <c r="J83" s="24">
        <v>3212</v>
      </c>
      <c r="K83" s="24" t="s">
        <v>581</v>
      </c>
      <c r="L83" s="24"/>
      <c r="M83" s="25"/>
      <c r="N83" s="25">
        <v>0</v>
      </c>
      <c r="O83" s="29">
        <v>0</v>
      </c>
      <c r="P83" s="29">
        <v>0</v>
      </c>
      <c r="Q83" s="140">
        <v>0</v>
      </c>
      <c r="R83" s="585">
        <v>3000</v>
      </c>
      <c r="S83" s="542">
        <v>3500</v>
      </c>
      <c r="T83" s="452">
        <v>3000</v>
      </c>
      <c r="U83" s="369">
        <f t="shared" si="24"/>
        <v>0.8571428571428571</v>
      </c>
      <c r="V83" s="138" t="e">
        <f t="shared" si="20"/>
        <v>#DIV/0!</v>
      </c>
      <c r="W83" s="138" t="e">
        <f t="shared" si="21"/>
        <v>#DIV/0!</v>
      </c>
      <c r="X83" s="138" t="e">
        <f t="shared" si="22"/>
        <v>#DIV/0!</v>
      </c>
      <c r="Y83" s="344">
        <v>1146.25</v>
      </c>
    </row>
    <row r="84" spans="1:25" ht="14.25">
      <c r="A84" s="64" t="s">
        <v>410</v>
      </c>
      <c r="E84" s="1">
        <v>4</v>
      </c>
      <c r="I84" s="1">
        <v>112</v>
      </c>
      <c r="J84" s="24">
        <v>3213</v>
      </c>
      <c r="K84" s="24" t="s">
        <v>217</v>
      </c>
      <c r="L84" s="24"/>
      <c r="M84" s="25">
        <v>2120</v>
      </c>
      <c r="N84" s="25">
        <v>1000</v>
      </c>
      <c r="O84" s="29">
        <v>4000</v>
      </c>
      <c r="P84" s="29">
        <v>7000</v>
      </c>
      <c r="Q84" s="140">
        <v>4000</v>
      </c>
      <c r="R84" s="585">
        <v>4000</v>
      </c>
      <c r="S84" s="542">
        <v>12000</v>
      </c>
      <c r="T84" s="452">
        <v>16000</v>
      </c>
      <c r="U84" s="369">
        <f aca="true" t="shared" si="26" ref="U84:U131">T84/S84</f>
        <v>1.3333333333333333</v>
      </c>
      <c r="V84" s="138">
        <f t="shared" si="20"/>
        <v>175</v>
      </c>
      <c r="W84" s="138">
        <f t="shared" si="21"/>
        <v>57.14285714285714</v>
      </c>
      <c r="X84" s="138">
        <f t="shared" si="22"/>
        <v>100</v>
      </c>
      <c r="Y84" s="344">
        <v>4200</v>
      </c>
    </row>
    <row r="85" spans="1:25" ht="14.25">
      <c r="A85" s="64" t="s">
        <v>410</v>
      </c>
      <c r="I85" s="1">
        <v>112</v>
      </c>
      <c r="J85" s="24">
        <v>3214</v>
      </c>
      <c r="K85" s="24" t="s">
        <v>470</v>
      </c>
      <c r="L85" s="24"/>
      <c r="M85" s="25"/>
      <c r="N85" s="25">
        <v>5892</v>
      </c>
      <c r="O85" s="29">
        <v>7000</v>
      </c>
      <c r="P85" s="29">
        <v>11000</v>
      </c>
      <c r="Q85" s="140">
        <v>7000</v>
      </c>
      <c r="R85" s="585">
        <v>7000</v>
      </c>
      <c r="S85" s="542">
        <v>12000</v>
      </c>
      <c r="T85" s="452">
        <v>15000</v>
      </c>
      <c r="U85" s="369">
        <f t="shared" si="26"/>
        <v>1.25</v>
      </c>
      <c r="V85" s="138">
        <f t="shared" si="20"/>
        <v>157.14285714285714</v>
      </c>
      <c r="W85" s="138">
        <f t="shared" si="21"/>
        <v>63.63636363636363</v>
      </c>
      <c r="X85" s="138">
        <f t="shared" si="22"/>
        <v>100</v>
      </c>
      <c r="Y85" s="344">
        <v>7506</v>
      </c>
    </row>
    <row r="86" spans="1:24" ht="15">
      <c r="A86" s="64" t="s">
        <v>410</v>
      </c>
      <c r="I86" s="1">
        <v>112</v>
      </c>
      <c r="J86" s="68">
        <v>322</v>
      </c>
      <c r="K86" s="68" t="s">
        <v>95</v>
      </c>
      <c r="L86" s="68"/>
      <c r="M86" s="84">
        <f aca="true" t="shared" si="27" ref="M86:R86">M87+M88+M89</f>
        <v>104522</v>
      </c>
      <c r="N86" s="84">
        <f t="shared" si="27"/>
        <v>103928</v>
      </c>
      <c r="O86" s="83">
        <f t="shared" si="27"/>
        <v>131000</v>
      </c>
      <c r="P86" s="83">
        <f>P87+P88+P89+P90</f>
        <v>230150</v>
      </c>
      <c r="Q86" s="83">
        <f t="shared" si="27"/>
        <v>146000</v>
      </c>
      <c r="R86" s="108">
        <f t="shared" si="27"/>
        <v>146000</v>
      </c>
      <c r="S86" s="332">
        <f>S87+S88+S89+S90</f>
        <v>198500</v>
      </c>
      <c r="T86" s="451">
        <f>T87+T88+T89+T90</f>
        <v>212500</v>
      </c>
      <c r="U86" s="369">
        <f t="shared" si="26"/>
        <v>1.070528967254408</v>
      </c>
      <c r="V86" s="138">
        <f t="shared" si="20"/>
        <v>175.68702290076337</v>
      </c>
      <c r="W86" s="138">
        <f t="shared" si="21"/>
        <v>63.43688898544427</v>
      </c>
      <c r="X86" s="138">
        <f t="shared" si="22"/>
        <v>100</v>
      </c>
    </row>
    <row r="87" spans="1:42" ht="14.25">
      <c r="A87" s="64" t="s">
        <v>410</v>
      </c>
      <c r="E87" s="1">
        <v>4</v>
      </c>
      <c r="I87" s="1">
        <v>112</v>
      </c>
      <c r="J87" s="24">
        <v>3221</v>
      </c>
      <c r="K87" s="24" t="s">
        <v>218</v>
      </c>
      <c r="L87" s="24"/>
      <c r="M87" s="25">
        <v>33295</v>
      </c>
      <c r="N87" s="25">
        <v>32149</v>
      </c>
      <c r="O87" s="29">
        <v>36000</v>
      </c>
      <c r="P87" s="29">
        <v>50000</v>
      </c>
      <c r="Q87" s="140">
        <v>36000</v>
      </c>
      <c r="R87" s="585">
        <v>36000</v>
      </c>
      <c r="S87" s="542">
        <v>50000</v>
      </c>
      <c r="T87" s="452">
        <v>60000</v>
      </c>
      <c r="U87" s="369">
        <f t="shared" si="26"/>
        <v>1.2</v>
      </c>
      <c r="V87" s="138">
        <f t="shared" si="20"/>
        <v>138.88888888888889</v>
      </c>
      <c r="W87" s="138">
        <f t="shared" si="21"/>
        <v>72</v>
      </c>
      <c r="X87" s="138">
        <f t="shared" si="22"/>
        <v>100</v>
      </c>
      <c r="Y87" s="344">
        <v>30250.93</v>
      </c>
      <c r="Z87" s="1" t="s">
        <v>621</v>
      </c>
      <c r="AJ87" s="100" t="s">
        <v>645</v>
      </c>
      <c r="AK87" s="100"/>
      <c r="AL87" s="100"/>
      <c r="AM87" s="100"/>
      <c r="AN87" s="20"/>
      <c r="AO87" s="20"/>
      <c r="AP87" s="20"/>
    </row>
    <row r="88" spans="1:25" ht="14.25">
      <c r="A88" s="64" t="s">
        <v>410</v>
      </c>
      <c r="E88" s="1">
        <v>4</v>
      </c>
      <c r="I88" s="1">
        <v>112</v>
      </c>
      <c r="J88" s="24">
        <v>3223</v>
      </c>
      <c r="K88" s="31" t="s">
        <v>219</v>
      </c>
      <c r="L88" s="30"/>
      <c r="M88" s="25">
        <v>66119</v>
      </c>
      <c r="N88" s="25">
        <v>64657</v>
      </c>
      <c r="O88" s="29">
        <v>90000</v>
      </c>
      <c r="P88" s="29">
        <v>140000</v>
      </c>
      <c r="Q88" s="140">
        <v>100000</v>
      </c>
      <c r="R88" s="585">
        <v>100000</v>
      </c>
      <c r="S88" s="542">
        <v>130000</v>
      </c>
      <c r="T88" s="452">
        <v>130000</v>
      </c>
      <c r="U88" s="369">
        <f t="shared" si="26"/>
        <v>1</v>
      </c>
      <c r="V88" s="138">
        <f t="shared" si="20"/>
        <v>155.55555555555557</v>
      </c>
      <c r="W88" s="138">
        <f t="shared" si="21"/>
        <v>71.42857142857143</v>
      </c>
      <c r="X88" s="138">
        <f t="shared" si="22"/>
        <v>100</v>
      </c>
      <c r="Y88" s="344">
        <v>53220.96</v>
      </c>
    </row>
    <row r="89" spans="1:25" ht="14.25">
      <c r="A89" s="64" t="s">
        <v>410</v>
      </c>
      <c r="E89" s="1">
        <v>4</v>
      </c>
      <c r="I89" s="1">
        <v>112</v>
      </c>
      <c r="J89" s="24">
        <v>3225</v>
      </c>
      <c r="K89" s="24" t="s">
        <v>220</v>
      </c>
      <c r="L89" s="24"/>
      <c r="M89" s="25">
        <v>5108</v>
      </c>
      <c r="N89" s="25">
        <v>7122</v>
      </c>
      <c r="O89" s="29">
        <v>5000</v>
      </c>
      <c r="P89" s="29">
        <v>40000</v>
      </c>
      <c r="Q89" s="140">
        <v>10000</v>
      </c>
      <c r="R89" s="585">
        <v>10000</v>
      </c>
      <c r="S89" s="542">
        <v>18000</v>
      </c>
      <c r="T89" s="452">
        <v>22000</v>
      </c>
      <c r="U89" s="369">
        <f t="shared" si="26"/>
        <v>1.2222222222222223</v>
      </c>
      <c r="V89" s="138">
        <f t="shared" si="20"/>
        <v>800</v>
      </c>
      <c r="W89" s="138">
        <f t="shared" si="21"/>
        <v>25</v>
      </c>
      <c r="X89" s="138">
        <f t="shared" si="22"/>
        <v>100</v>
      </c>
      <c r="Y89" s="344">
        <v>11544.7</v>
      </c>
    </row>
    <row r="90" spans="1:25" ht="14.25">
      <c r="A90" s="64"/>
      <c r="I90" s="1">
        <v>112</v>
      </c>
      <c r="J90" s="24">
        <v>3227</v>
      </c>
      <c r="K90" s="24" t="s">
        <v>375</v>
      </c>
      <c r="L90" s="24"/>
      <c r="M90" s="25"/>
      <c r="N90" s="25">
        <v>0</v>
      </c>
      <c r="O90" s="29">
        <v>0</v>
      </c>
      <c r="P90" s="29">
        <v>150</v>
      </c>
      <c r="Q90" s="140">
        <v>0</v>
      </c>
      <c r="R90" s="585">
        <v>0</v>
      </c>
      <c r="S90" s="542">
        <v>500</v>
      </c>
      <c r="T90" s="452">
        <v>500</v>
      </c>
      <c r="U90" s="369">
        <f t="shared" si="26"/>
        <v>1</v>
      </c>
      <c r="V90" s="138" t="e">
        <f t="shared" si="20"/>
        <v>#DIV/0!</v>
      </c>
      <c r="W90" s="138">
        <f t="shared" si="21"/>
        <v>0</v>
      </c>
      <c r="X90" s="138" t="e">
        <f t="shared" si="22"/>
        <v>#DIV/0!</v>
      </c>
      <c r="Y90" s="344">
        <v>210.99</v>
      </c>
    </row>
    <row r="91" spans="1:24" ht="15">
      <c r="A91" s="64" t="s">
        <v>410</v>
      </c>
      <c r="I91" s="1">
        <v>112</v>
      </c>
      <c r="J91" s="68">
        <v>323</v>
      </c>
      <c r="K91" s="68" t="s">
        <v>43</v>
      </c>
      <c r="L91" s="68"/>
      <c r="M91" s="84">
        <f>M92+M93+M94+M96+M97+M103+M104+M105+M106+M111+M112</f>
        <v>235923</v>
      </c>
      <c r="N91" s="84">
        <f>N92+N93+N94+N96+N97+N103+N104+N105+N106+N111+N112+N108+N98+N101+N102+N107+N109+N110</f>
        <v>296552</v>
      </c>
      <c r="O91" s="83">
        <f>O92+O93+O94+O96+O97+O103+O104+O105+O106+O111+O112+O108+O98+O101+O102+O107+O109+O110</f>
        <v>228600</v>
      </c>
      <c r="P91" s="83">
        <f>P92+P93+P94+P96+P97+P103+P104+P105+P106+P111+P112+P108+P98+P101+P102+P107+P109+P110+P99+P100</f>
        <v>448450</v>
      </c>
      <c r="Q91" s="83">
        <f>Q92+Q93+Q94+Q96+Q97+Q103+Q104+Q105+Q106+Q111+Q112+Q108+Q98+Q101+Q102+Q107+Q109+Q110</f>
        <v>258400</v>
      </c>
      <c r="R91" s="108">
        <f>R92+R93+R94+R96+R97+R103+R104+R105+R106+R111+R112+R108+R98+R101+R102+R107+R109+R110</f>
        <v>278200</v>
      </c>
      <c r="S91" s="332">
        <f>S92+S93+S94+S96+S97+S103+S104+S105+S106+S111+S112+S108+S98+S101+S102+S107+S109+S110+S95</f>
        <v>339750</v>
      </c>
      <c r="T91" s="451">
        <f>T92+T93+T94+T96+T97+T103+T104+T105+T106+T111+T112+T108+T98+T101+T102+T107+T109+T110+T95</f>
        <v>387750</v>
      </c>
      <c r="U91" s="369">
        <f t="shared" si="26"/>
        <v>1.141280353200883</v>
      </c>
      <c r="V91" s="138">
        <f t="shared" si="20"/>
        <v>196.17235345581804</v>
      </c>
      <c r="W91" s="138">
        <f t="shared" si="21"/>
        <v>57.620693499832754</v>
      </c>
      <c r="X91" s="138">
        <f t="shared" si="22"/>
        <v>107.6625386996904</v>
      </c>
    </row>
    <row r="92" spans="1:25" ht="14.25">
      <c r="A92" s="64" t="s">
        <v>410</v>
      </c>
      <c r="C92" s="1">
        <v>2</v>
      </c>
      <c r="D92" s="1">
        <v>3</v>
      </c>
      <c r="E92" s="1">
        <v>4</v>
      </c>
      <c r="I92" s="1">
        <v>112</v>
      </c>
      <c r="J92" s="24">
        <v>3231</v>
      </c>
      <c r="K92" s="24" t="s">
        <v>222</v>
      </c>
      <c r="L92" s="68"/>
      <c r="M92" s="25">
        <v>56529</v>
      </c>
      <c r="N92" s="25">
        <v>54751</v>
      </c>
      <c r="O92" s="29">
        <v>52000</v>
      </c>
      <c r="P92" s="29">
        <v>75000</v>
      </c>
      <c r="Q92" s="140">
        <v>52000</v>
      </c>
      <c r="R92" s="585">
        <v>65000</v>
      </c>
      <c r="S92" s="542">
        <v>72000</v>
      </c>
      <c r="T92" s="452">
        <v>75000</v>
      </c>
      <c r="U92" s="369">
        <f t="shared" si="26"/>
        <v>1.0416666666666667</v>
      </c>
      <c r="V92" s="138">
        <f t="shared" si="20"/>
        <v>144.23076923076923</v>
      </c>
      <c r="W92" s="138">
        <f t="shared" si="21"/>
        <v>69.33333333333334</v>
      </c>
      <c r="X92" s="138">
        <f t="shared" si="22"/>
        <v>125</v>
      </c>
      <c r="Y92" s="344">
        <v>36794.57</v>
      </c>
    </row>
    <row r="93" spans="1:25" ht="14.25">
      <c r="A93" s="64" t="s">
        <v>410</v>
      </c>
      <c r="C93" s="1">
        <v>2</v>
      </c>
      <c r="D93" s="1">
        <v>3</v>
      </c>
      <c r="E93" s="1">
        <v>4</v>
      </c>
      <c r="I93" s="1">
        <v>112</v>
      </c>
      <c r="J93" s="24">
        <v>3232</v>
      </c>
      <c r="K93" s="24" t="s">
        <v>223</v>
      </c>
      <c r="L93" s="68"/>
      <c r="M93" s="25">
        <v>12606</v>
      </c>
      <c r="N93" s="25">
        <v>1625</v>
      </c>
      <c r="O93" s="29">
        <v>3200</v>
      </c>
      <c r="P93" s="29">
        <v>10000</v>
      </c>
      <c r="Q93" s="140">
        <v>3200</v>
      </c>
      <c r="R93" s="585">
        <v>5000</v>
      </c>
      <c r="S93" s="542">
        <v>15000</v>
      </c>
      <c r="T93" s="452">
        <v>20000</v>
      </c>
      <c r="U93" s="369">
        <f t="shared" si="26"/>
        <v>1.3333333333333333</v>
      </c>
      <c r="V93" s="138">
        <f t="shared" si="20"/>
        <v>312.5</v>
      </c>
      <c r="W93" s="138">
        <f t="shared" si="21"/>
        <v>32</v>
      </c>
      <c r="X93" s="138">
        <f t="shared" si="22"/>
        <v>156.25</v>
      </c>
      <c r="Y93" s="344">
        <v>7000</v>
      </c>
    </row>
    <row r="94" spans="1:25" ht="14.25">
      <c r="A94" s="64" t="s">
        <v>410</v>
      </c>
      <c r="C94" s="1">
        <v>2</v>
      </c>
      <c r="D94" s="1">
        <v>3</v>
      </c>
      <c r="E94" s="1">
        <v>4</v>
      </c>
      <c r="I94" s="1">
        <v>112</v>
      </c>
      <c r="J94" s="24">
        <v>3232</v>
      </c>
      <c r="K94" s="24" t="s">
        <v>362</v>
      </c>
      <c r="L94" s="68"/>
      <c r="M94" s="25">
        <v>12876</v>
      </c>
      <c r="N94" s="25">
        <v>10290</v>
      </c>
      <c r="O94" s="29">
        <v>6000</v>
      </c>
      <c r="P94" s="29">
        <v>45000</v>
      </c>
      <c r="Q94" s="140">
        <v>9600</v>
      </c>
      <c r="R94" s="585">
        <v>15000</v>
      </c>
      <c r="S94" s="542">
        <v>15000</v>
      </c>
      <c r="T94" s="452">
        <v>17000</v>
      </c>
      <c r="U94" s="369">
        <f t="shared" si="26"/>
        <v>1.1333333333333333</v>
      </c>
      <c r="V94" s="138">
        <f t="shared" si="20"/>
        <v>750</v>
      </c>
      <c r="W94" s="138">
        <f t="shared" si="21"/>
        <v>21.333333333333336</v>
      </c>
      <c r="X94" s="138">
        <f t="shared" si="22"/>
        <v>156.25</v>
      </c>
      <c r="Y94" s="344">
        <v>2884</v>
      </c>
    </row>
    <row r="95" spans="1:25" ht="14.25">
      <c r="A95" s="64"/>
      <c r="C95" s="1">
        <v>2</v>
      </c>
      <c r="D95" s="1">
        <v>3</v>
      </c>
      <c r="E95" s="1">
        <v>4</v>
      </c>
      <c r="I95" s="1">
        <v>112</v>
      </c>
      <c r="J95" s="24">
        <v>3232</v>
      </c>
      <c r="K95" s="24" t="s">
        <v>622</v>
      </c>
      <c r="L95" s="68"/>
      <c r="M95" s="25"/>
      <c r="N95" s="25"/>
      <c r="O95" s="29"/>
      <c r="P95" s="29"/>
      <c r="Q95" s="140"/>
      <c r="R95" s="585">
        <v>0</v>
      </c>
      <c r="S95" s="542">
        <v>20000</v>
      </c>
      <c r="T95" s="452">
        <v>20000</v>
      </c>
      <c r="U95" s="369">
        <f t="shared" si="26"/>
        <v>1</v>
      </c>
      <c r="V95" s="138"/>
      <c r="W95" s="138"/>
      <c r="X95" s="138"/>
      <c r="Y95" s="344">
        <v>16270.25</v>
      </c>
    </row>
    <row r="96" spans="1:25" ht="14.25">
      <c r="A96" s="64" t="s">
        <v>410</v>
      </c>
      <c r="C96" s="1">
        <v>2</v>
      </c>
      <c r="D96" s="1">
        <v>3</v>
      </c>
      <c r="E96" s="1">
        <v>4</v>
      </c>
      <c r="I96" s="1">
        <v>112</v>
      </c>
      <c r="J96" s="24">
        <v>3233</v>
      </c>
      <c r="K96" s="24" t="s">
        <v>209</v>
      </c>
      <c r="L96" s="68"/>
      <c r="M96" s="25">
        <v>39617</v>
      </c>
      <c r="N96" s="25">
        <v>36340</v>
      </c>
      <c r="O96" s="29">
        <v>32000</v>
      </c>
      <c r="P96" s="29">
        <v>47000</v>
      </c>
      <c r="Q96" s="140">
        <v>35000</v>
      </c>
      <c r="R96" s="585">
        <v>35000</v>
      </c>
      <c r="S96" s="542">
        <v>35000</v>
      </c>
      <c r="T96" s="452">
        <v>35000</v>
      </c>
      <c r="U96" s="369">
        <f t="shared" si="26"/>
        <v>1</v>
      </c>
      <c r="V96" s="138">
        <f t="shared" si="20"/>
        <v>146.875</v>
      </c>
      <c r="W96" s="138">
        <f t="shared" si="21"/>
        <v>74.46808510638297</v>
      </c>
      <c r="X96" s="138">
        <f t="shared" si="22"/>
        <v>100</v>
      </c>
      <c r="Y96" s="344">
        <v>15033.5</v>
      </c>
    </row>
    <row r="97" spans="1:25" ht="14.25">
      <c r="A97" s="64" t="s">
        <v>410</v>
      </c>
      <c r="C97" s="1">
        <v>2</v>
      </c>
      <c r="D97" s="1">
        <v>3</v>
      </c>
      <c r="E97" s="1">
        <v>4</v>
      </c>
      <c r="I97" s="1">
        <v>112</v>
      </c>
      <c r="J97" s="24">
        <v>3234</v>
      </c>
      <c r="K97" s="31" t="s">
        <v>224</v>
      </c>
      <c r="L97" s="69"/>
      <c r="M97" s="25">
        <v>4742</v>
      </c>
      <c r="N97" s="25">
        <v>8873</v>
      </c>
      <c r="O97" s="29">
        <v>8800</v>
      </c>
      <c r="P97" s="29">
        <v>32000</v>
      </c>
      <c r="Q97" s="140">
        <v>10000</v>
      </c>
      <c r="R97" s="585">
        <v>10000</v>
      </c>
      <c r="S97" s="542">
        <v>20000</v>
      </c>
      <c r="T97" s="452">
        <v>40000</v>
      </c>
      <c r="U97" s="369">
        <f t="shared" si="26"/>
        <v>2</v>
      </c>
      <c r="V97" s="138">
        <f t="shared" si="20"/>
        <v>363.6363636363636</v>
      </c>
      <c r="W97" s="138">
        <f t="shared" si="21"/>
        <v>31.25</v>
      </c>
      <c r="X97" s="138">
        <f t="shared" si="22"/>
        <v>100</v>
      </c>
      <c r="Y97" s="344">
        <v>12866.49</v>
      </c>
    </row>
    <row r="98" spans="1:24" ht="14.25" hidden="1">
      <c r="A98" s="64" t="s">
        <v>410</v>
      </c>
      <c r="E98" s="1">
        <v>4</v>
      </c>
      <c r="I98" s="1">
        <v>112</v>
      </c>
      <c r="J98" s="24">
        <v>3234</v>
      </c>
      <c r="K98" s="31" t="s">
        <v>471</v>
      </c>
      <c r="L98" s="69"/>
      <c r="M98" s="25"/>
      <c r="N98" s="25">
        <v>25049</v>
      </c>
      <c r="O98" s="29">
        <v>0</v>
      </c>
      <c r="P98" s="29">
        <v>0</v>
      </c>
      <c r="Q98" s="140">
        <v>0</v>
      </c>
      <c r="R98" s="585">
        <v>0</v>
      </c>
      <c r="S98" s="542"/>
      <c r="T98" s="452"/>
      <c r="U98" s="369" t="e">
        <f t="shared" si="26"/>
        <v>#DIV/0!</v>
      </c>
      <c r="V98" s="138" t="e">
        <f t="shared" si="20"/>
        <v>#DIV/0!</v>
      </c>
      <c r="W98" s="138" t="e">
        <f t="shared" si="21"/>
        <v>#DIV/0!</v>
      </c>
      <c r="X98" s="138" t="e">
        <f t="shared" si="22"/>
        <v>#DIV/0!</v>
      </c>
    </row>
    <row r="99" spans="1:24" ht="14.25" hidden="1">
      <c r="A99" s="64"/>
      <c r="J99" s="24">
        <v>3234</v>
      </c>
      <c r="K99" s="31" t="s">
        <v>593</v>
      </c>
      <c r="L99" s="69"/>
      <c r="M99" s="25"/>
      <c r="N99" s="25">
        <v>0</v>
      </c>
      <c r="O99" s="29">
        <v>0</v>
      </c>
      <c r="P99" s="29">
        <v>3450</v>
      </c>
      <c r="Q99" s="140">
        <v>0</v>
      </c>
      <c r="R99" s="585">
        <v>0</v>
      </c>
      <c r="S99" s="542"/>
      <c r="T99" s="452"/>
      <c r="U99" s="369" t="e">
        <f t="shared" si="26"/>
        <v>#DIV/0!</v>
      </c>
      <c r="V99" s="138" t="e">
        <f t="shared" si="20"/>
        <v>#DIV/0!</v>
      </c>
      <c r="W99" s="138">
        <f t="shared" si="21"/>
        <v>0</v>
      </c>
      <c r="X99" s="138" t="e">
        <f t="shared" si="22"/>
        <v>#DIV/0!</v>
      </c>
    </row>
    <row r="100" spans="1:24" ht="14.25" hidden="1">
      <c r="A100" s="64"/>
      <c r="J100" s="24">
        <v>3234</v>
      </c>
      <c r="K100" s="31" t="s">
        <v>594</v>
      </c>
      <c r="L100" s="69"/>
      <c r="M100" s="25"/>
      <c r="N100" s="25">
        <v>0</v>
      </c>
      <c r="O100" s="29">
        <v>0</v>
      </c>
      <c r="P100" s="29">
        <v>3000</v>
      </c>
      <c r="Q100" s="140">
        <v>0</v>
      </c>
      <c r="R100" s="585">
        <v>0</v>
      </c>
      <c r="S100" s="542"/>
      <c r="T100" s="452"/>
      <c r="U100" s="369" t="e">
        <f t="shared" si="26"/>
        <v>#DIV/0!</v>
      </c>
      <c r="V100" s="138" t="e">
        <f t="shared" si="20"/>
        <v>#DIV/0!</v>
      </c>
      <c r="W100" s="138">
        <f t="shared" si="21"/>
        <v>0</v>
      </c>
      <c r="X100" s="138" t="e">
        <f t="shared" si="22"/>
        <v>#DIV/0!</v>
      </c>
    </row>
    <row r="101" spans="1:24" ht="14.25">
      <c r="A101" s="64" t="s">
        <v>410</v>
      </c>
      <c r="C101" s="1">
        <v>2</v>
      </c>
      <c r="I101" s="1">
        <v>112</v>
      </c>
      <c r="J101" s="24">
        <v>3236</v>
      </c>
      <c r="K101" s="31" t="s">
        <v>472</v>
      </c>
      <c r="L101" s="69"/>
      <c r="M101" s="25"/>
      <c r="N101" s="25">
        <v>3567</v>
      </c>
      <c r="O101" s="29">
        <v>3000</v>
      </c>
      <c r="P101" s="29">
        <v>10000</v>
      </c>
      <c r="Q101" s="140">
        <v>0</v>
      </c>
      <c r="R101" s="585">
        <v>3000</v>
      </c>
      <c r="S101" s="542">
        <v>3000</v>
      </c>
      <c r="T101" s="452">
        <v>3000</v>
      </c>
      <c r="U101" s="369">
        <f t="shared" si="26"/>
        <v>1</v>
      </c>
      <c r="V101" s="138">
        <f t="shared" si="20"/>
        <v>333.33333333333337</v>
      </c>
      <c r="W101" s="138">
        <f t="shared" si="21"/>
        <v>0</v>
      </c>
      <c r="X101" s="138" t="e">
        <f t="shared" si="22"/>
        <v>#DIV/0!</v>
      </c>
    </row>
    <row r="102" spans="1:24" ht="14.25">
      <c r="A102" s="64" t="s">
        <v>410</v>
      </c>
      <c r="C102" s="1">
        <v>2</v>
      </c>
      <c r="D102" s="1">
        <v>3</v>
      </c>
      <c r="I102" s="1">
        <v>112</v>
      </c>
      <c r="J102" s="24">
        <v>3236</v>
      </c>
      <c r="K102" s="31" t="s">
        <v>473</v>
      </c>
      <c r="L102" s="69"/>
      <c r="M102" s="25"/>
      <c r="N102" s="25">
        <v>7000</v>
      </c>
      <c r="O102" s="29">
        <v>0</v>
      </c>
      <c r="P102" s="29">
        <v>4000</v>
      </c>
      <c r="Q102" s="140">
        <v>5000</v>
      </c>
      <c r="R102" s="585">
        <v>9000</v>
      </c>
      <c r="S102" s="542">
        <v>9000</v>
      </c>
      <c r="T102" s="452">
        <v>9000</v>
      </c>
      <c r="U102" s="369">
        <f t="shared" si="26"/>
        <v>1</v>
      </c>
      <c r="V102" s="138" t="e">
        <f t="shared" si="20"/>
        <v>#DIV/0!</v>
      </c>
      <c r="W102" s="138">
        <f t="shared" si="21"/>
        <v>125</v>
      </c>
      <c r="X102" s="138">
        <f t="shared" si="22"/>
        <v>180</v>
      </c>
    </row>
    <row r="103" spans="1:25" ht="14.25">
      <c r="A103" s="64" t="s">
        <v>410</v>
      </c>
      <c r="C103" s="1">
        <v>2</v>
      </c>
      <c r="D103" s="1">
        <v>3</v>
      </c>
      <c r="E103" s="1">
        <v>4</v>
      </c>
      <c r="I103" s="1">
        <v>112</v>
      </c>
      <c r="J103" s="24">
        <v>3237</v>
      </c>
      <c r="K103" s="31" t="s">
        <v>225</v>
      </c>
      <c r="L103" s="69"/>
      <c r="M103" s="25">
        <v>44737</v>
      </c>
      <c r="N103" s="25">
        <v>10083</v>
      </c>
      <c r="O103" s="29">
        <v>10000</v>
      </c>
      <c r="P103" s="29">
        <v>85000</v>
      </c>
      <c r="Q103" s="140">
        <v>10000</v>
      </c>
      <c r="R103" s="585">
        <v>30000</v>
      </c>
      <c r="S103" s="542">
        <v>35000</v>
      </c>
      <c r="T103" s="452">
        <v>50000</v>
      </c>
      <c r="U103" s="369">
        <f t="shared" si="26"/>
        <v>1.4285714285714286</v>
      </c>
      <c r="V103" s="138">
        <f t="shared" si="20"/>
        <v>850</v>
      </c>
      <c r="W103" s="138">
        <f t="shared" si="21"/>
        <v>11.76470588235294</v>
      </c>
      <c r="X103" s="138">
        <f t="shared" si="22"/>
        <v>300</v>
      </c>
      <c r="Y103" s="344">
        <v>17764.23</v>
      </c>
    </row>
    <row r="104" spans="1:25" ht="14.25">
      <c r="A104" s="64" t="s">
        <v>410</v>
      </c>
      <c r="C104" s="1">
        <v>2</v>
      </c>
      <c r="D104" s="1">
        <v>3</v>
      </c>
      <c r="E104" s="1">
        <v>4</v>
      </c>
      <c r="I104" s="1">
        <v>112</v>
      </c>
      <c r="J104" s="24">
        <v>3237</v>
      </c>
      <c r="K104" s="24" t="s">
        <v>226</v>
      </c>
      <c r="L104" s="68"/>
      <c r="M104" s="25">
        <v>24401</v>
      </c>
      <c r="N104" s="25">
        <v>30567</v>
      </c>
      <c r="O104" s="29">
        <v>25000</v>
      </c>
      <c r="P104" s="29">
        <v>20000</v>
      </c>
      <c r="Q104" s="140">
        <v>25000</v>
      </c>
      <c r="R104" s="585">
        <v>30000</v>
      </c>
      <c r="S104" s="542">
        <v>25000</v>
      </c>
      <c r="T104" s="452">
        <v>25000</v>
      </c>
      <c r="U104" s="369">
        <f t="shared" si="26"/>
        <v>1</v>
      </c>
      <c r="V104" s="138">
        <f t="shared" si="20"/>
        <v>80</v>
      </c>
      <c r="W104" s="138">
        <f t="shared" si="21"/>
        <v>125</v>
      </c>
      <c r="X104" s="138">
        <f t="shared" si="22"/>
        <v>120</v>
      </c>
      <c r="Y104" s="344">
        <v>9812.5</v>
      </c>
    </row>
    <row r="105" spans="1:25" ht="14.25">
      <c r="A105" s="64" t="s">
        <v>410</v>
      </c>
      <c r="C105" s="1">
        <v>2</v>
      </c>
      <c r="D105" s="1">
        <v>3</v>
      </c>
      <c r="E105" s="1">
        <v>4</v>
      </c>
      <c r="I105" s="1">
        <v>112</v>
      </c>
      <c r="J105" s="24">
        <v>3237</v>
      </c>
      <c r="K105" s="24" t="s">
        <v>310</v>
      </c>
      <c r="L105" s="68"/>
      <c r="M105" s="25">
        <v>11570</v>
      </c>
      <c r="N105" s="25">
        <v>3295</v>
      </c>
      <c r="O105" s="29">
        <v>5000</v>
      </c>
      <c r="P105" s="29">
        <v>5000</v>
      </c>
      <c r="Q105" s="140">
        <v>5000</v>
      </c>
      <c r="R105" s="585">
        <v>15000</v>
      </c>
      <c r="S105" s="542">
        <v>20000</v>
      </c>
      <c r="T105" s="452">
        <v>20000</v>
      </c>
      <c r="U105" s="369">
        <f t="shared" si="26"/>
        <v>1</v>
      </c>
      <c r="V105" s="138">
        <f t="shared" si="20"/>
        <v>100</v>
      </c>
      <c r="W105" s="138">
        <f t="shared" si="21"/>
        <v>100</v>
      </c>
      <c r="X105" s="138">
        <f t="shared" si="22"/>
        <v>300</v>
      </c>
      <c r="Y105" s="344">
        <v>9912</v>
      </c>
    </row>
    <row r="106" spans="1:25" ht="14.25">
      <c r="A106" s="64" t="s">
        <v>410</v>
      </c>
      <c r="C106" s="1">
        <v>2</v>
      </c>
      <c r="D106" s="1">
        <v>3</v>
      </c>
      <c r="E106" s="1">
        <v>4</v>
      </c>
      <c r="I106" s="1">
        <v>112</v>
      </c>
      <c r="J106" s="24">
        <v>3237</v>
      </c>
      <c r="K106" s="24" t="s">
        <v>335</v>
      </c>
      <c r="L106" s="68"/>
      <c r="M106" s="25">
        <v>4124</v>
      </c>
      <c r="N106" s="25">
        <v>9130</v>
      </c>
      <c r="O106" s="29">
        <v>10000</v>
      </c>
      <c r="P106" s="29">
        <v>11000</v>
      </c>
      <c r="Q106" s="140">
        <v>10000</v>
      </c>
      <c r="R106" s="585">
        <v>15000</v>
      </c>
      <c r="S106" s="542">
        <v>10000</v>
      </c>
      <c r="T106" s="452">
        <v>10000</v>
      </c>
      <c r="U106" s="369">
        <f t="shared" si="26"/>
        <v>1</v>
      </c>
      <c r="V106" s="138">
        <f t="shared" si="20"/>
        <v>110.00000000000001</v>
      </c>
      <c r="W106" s="138">
        <f t="shared" si="21"/>
        <v>90.9090909090909</v>
      </c>
      <c r="X106" s="138">
        <f t="shared" si="22"/>
        <v>150</v>
      </c>
      <c r="Y106" s="344">
        <v>4462.5</v>
      </c>
    </row>
    <row r="107" spans="1:25" ht="14.25">
      <c r="A107" s="64" t="s">
        <v>410</v>
      </c>
      <c r="C107" s="1">
        <v>2</v>
      </c>
      <c r="I107" s="1">
        <v>112</v>
      </c>
      <c r="J107" s="24">
        <v>3237</v>
      </c>
      <c r="K107" s="24" t="s">
        <v>474</v>
      </c>
      <c r="L107" s="69"/>
      <c r="M107" s="25"/>
      <c r="N107" s="25">
        <v>1845</v>
      </c>
      <c r="O107" s="29">
        <v>3700</v>
      </c>
      <c r="P107" s="29">
        <v>3750</v>
      </c>
      <c r="Q107" s="140">
        <v>3700</v>
      </c>
      <c r="R107" s="585">
        <v>3700</v>
      </c>
      <c r="S107" s="542">
        <v>3750</v>
      </c>
      <c r="T107" s="452">
        <v>3750</v>
      </c>
      <c r="U107" s="369">
        <f t="shared" si="26"/>
        <v>1</v>
      </c>
      <c r="V107" s="138">
        <f t="shared" si="20"/>
        <v>101.35135135135135</v>
      </c>
      <c r="W107" s="138">
        <f t="shared" si="21"/>
        <v>98.66666666666667</v>
      </c>
      <c r="X107" s="138">
        <f t="shared" si="22"/>
        <v>100</v>
      </c>
      <c r="Y107" s="344">
        <v>937.5</v>
      </c>
    </row>
    <row r="108" spans="1:25" ht="14.25">
      <c r="A108" s="64" t="s">
        <v>410</v>
      </c>
      <c r="D108" s="1">
        <v>3</v>
      </c>
      <c r="E108" s="1">
        <v>4</v>
      </c>
      <c r="I108" s="1">
        <v>112</v>
      </c>
      <c r="J108" s="24">
        <v>3237</v>
      </c>
      <c r="K108" s="24" t="s">
        <v>227</v>
      </c>
      <c r="L108" s="69"/>
      <c r="M108" s="25"/>
      <c r="N108" s="25">
        <v>13705</v>
      </c>
      <c r="O108" s="29">
        <v>15000</v>
      </c>
      <c r="P108" s="29">
        <v>18000</v>
      </c>
      <c r="Q108" s="140">
        <v>15000</v>
      </c>
      <c r="R108" s="585">
        <v>15000</v>
      </c>
      <c r="S108" s="542">
        <v>15000</v>
      </c>
      <c r="T108" s="452">
        <v>15000</v>
      </c>
      <c r="U108" s="369">
        <f t="shared" si="26"/>
        <v>1</v>
      </c>
      <c r="V108" s="138">
        <f t="shared" si="20"/>
        <v>120</v>
      </c>
      <c r="W108" s="138">
        <f t="shared" si="21"/>
        <v>83.33333333333334</v>
      </c>
      <c r="X108" s="138"/>
      <c r="Y108" s="344">
        <v>6741.25</v>
      </c>
    </row>
    <row r="109" spans="1:24" ht="14.25">
      <c r="A109" s="64" t="s">
        <v>410</v>
      </c>
      <c r="C109" s="1">
        <v>2</v>
      </c>
      <c r="I109" s="1">
        <v>112</v>
      </c>
      <c r="J109" s="24">
        <v>3237</v>
      </c>
      <c r="K109" s="24" t="s">
        <v>475</v>
      </c>
      <c r="L109" s="69"/>
      <c r="M109" s="25"/>
      <c r="N109" s="25">
        <v>0</v>
      </c>
      <c r="O109" s="29">
        <v>10000</v>
      </c>
      <c r="P109" s="29">
        <v>18750</v>
      </c>
      <c r="Q109" s="140">
        <v>10000</v>
      </c>
      <c r="R109" s="585">
        <v>5000</v>
      </c>
      <c r="S109" s="542">
        <v>5000</v>
      </c>
      <c r="T109" s="452">
        <v>5000</v>
      </c>
      <c r="U109" s="369">
        <f t="shared" si="26"/>
        <v>1</v>
      </c>
      <c r="V109" s="138">
        <f t="shared" si="20"/>
        <v>187.5</v>
      </c>
      <c r="W109" s="138">
        <f t="shared" si="21"/>
        <v>53.333333333333336</v>
      </c>
      <c r="X109" s="138"/>
    </row>
    <row r="110" spans="1:24" ht="14.25">
      <c r="A110" s="64" t="s">
        <v>410</v>
      </c>
      <c r="E110" s="1">
        <v>4</v>
      </c>
      <c r="I110" s="1">
        <v>112</v>
      </c>
      <c r="J110" s="24">
        <v>3237</v>
      </c>
      <c r="K110" s="31" t="s">
        <v>476</v>
      </c>
      <c r="L110" s="69"/>
      <c r="M110" s="25"/>
      <c r="N110" s="25">
        <v>64142</v>
      </c>
      <c r="O110" s="29">
        <v>30000</v>
      </c>
      <c r="P110" s="29">
        <v>30000</v>
      </c>
      <c r="Q110" s="140">
        <v>50000</v>
      </c>
      <c r="R110" s="585">
        <v>10000</v>
      </c>
      <c r="S110" s="542">
        <v>10000</v>
      </c>
      <c r="T110" s="452">
        <v>10000</v>
      </c>
      <c r="U110" s="369">
        <f t="shared" si="26"/>
        <v>1</v>
      </c>
      <c r="V110" s="138">
        <f t="shared" si="20"/>
        <v>100</v>
      </c>
      <c r="W110" s="138">
        <f t="shared" si="21"/>
        <v>166.66666666666669</v>
      </c>
      <c r="X110" s="138"/>
    </row>
    <row r="111" spans="1:25" ht="14.25">
      <c r="A111" s="64" t="s">
        <v>410</v>
      </c>
      <c r="C111" s="1">
        <v>2</v>
      </c>
      <c r="D111" s="1">
        <v>3</v>
      </c>
      <c r="E111" s="1">
        <v>4</v>
      </c>
      <c r="I111" s="1">
        <v>112</v>
      </c>
      <c r="J111" s="24">
        <v>3238</v>
      </c>
      <c r="K111" s="31" t="s">
        <v>228</v>
      </c>
      <c r="L111" s="69"/>
      <c r="M111" s="25">
        <v>8587</v>
      </c>
      <c r="N111" s="25">
        <v>14877</v>
      </c>
      <c r="O111" s="29">
        <v>12500</v>
      </c>
      <c r="P111" s="29">
        <v>12500</v>
      </c>
      <c r="Q111" s="140">
        <v>12500</v>
      </c>
      <c r="R111" s="585">
        <v>10000</v>
      </c>
      <c r="S111" s="542">
        <v>12000</v>
      </c>
      <c r="T111" s="452">
        <v>12000</v>
      </c>
      <c r="U111" s="369">
        <f t="shared" si="26"/>
        <v>1</v>
      </c>
      <c r="V111" s="138">
        <f t="shared" si="20"/>
        <v>100</v>
      </c>
      <c r="W111" s="138">
        <f t="shared" si="21"/>
        <v>100</v>
      </c>
      <c r="X111" s="138">
        <f t="shared" si="22"/>
        <v>80</v>
      </c>
      <c r="Y111" s="344">
        <v>6435</v>
      </c>
    </row>
    <row r="112" spans="1:25" ht="14.25">
      <c r="A112" s="64" t="s">
        <v>410</v>
      </c>
      <c r="C112" s="1">
        <v>2</v>
      </c>
      <c r="D112" s="1">
        <v>3</v>
      </c>
      <c r="E112" s="1">
        <v>4</v>
      </c>
      <c r="I112" s="1">
        <v>112</v>
      </c>
      <c r="J112" s="24">
        <v>3239</v>
      </c>
      <c r="K112" s="31" t="s">
        <v>229</v>
      </c>
      <c r="L112" s="69"/>
      <c r="M112" s="25">
        <v>16134</v>
      </c>
      <c r="N112" s="25">
        <v>1413</v>
      </c>
      <c r="O112" s="29">
        <v>2400</v>
      </c>
      <c r="P112" s="29">
        <v>15000</v>
      </c>
      <c r="Q112" s="140">
        <v>2400</v>
      </c>
      <c r="R112" s="585">
        <v>2500</v>
      </c>
      <c r="S112" s="542">
        <v>15000</v>
      </c>
      <c r="T112" s="452">
        <v>18000</v>
      </c>
      <c r="U112" s="369">
        <f t="shared" si="26"/>
        <v>1.2</v>
      </c>
      <c r="V112" s="138">
        <f t="shared" si="20"/>
        <v>625</v>
      </c>
      <c r="W112" s="138">
        <f t="shared" si="21"/>
        <v>16</v>
      </c>
      <c r="X112" s="138">
        <f t="shared" si="22"/>
        <v>104.16666666666667</v>
      </c>
      <c r="Y112" s="344">
        <v>12221</v>
      </c>
    </row>
    <row r="113" spans="1:24" ht="15">
      <c r="A113" s="64" t="s">
        <v>410</v>
      </c>
      <c r="I113" s="1">
        <v>112</v>
      </c>
      <c r="J113" s="68">
        <v>324</v>
      </c>
      <c r="K113" s="179" t="s">
        <v>503</v>
      </c>
      <c r="L113" s="69"/>
      <c r="M113" s="181"/>
      <c r="N113" s="26">
        <f aca="true" t="shared" si="28" ref="N113:S113">N114+N115</f>
        <v>4640</v>
      </c>
      <c r="O113" s="26">
        <f t="shared" si="28"/>
        <v>8500</v>
      </c>
      <c r="P113" s="26">
        <f t="shared" si="28"/>
        <v>10000</v>
      </c>
      <c r="Q113" s="26">
        <f t="shared" si="28"/>
        <v>8500</v>
      </c>
      <c r="R113" s="108">
        <f t="shared" si="28"/>
        <v>5000</v>
      </c>
      <c r="S113" s="332">
        <f t="shared" si="28"/>
        <v>17000</v>
      </c>
      <c r="T113" s="451">
        <f>T114+T115</f>
        <v>17000</v>
      </c>
      <c r="U113" s="369">
        <f t="shared" si="26"/>
        <v>1</v>
      </c>
      <c r="V113" s="138"/>
      <c r="W113" s="138"/>
      <c r="X113" s="138"/>
    </row>
    <row r="114" spans="1:24" ht="14.25">
      <c r="A114" s="64" t="s">
        <v>410</v>
      </c>
      <c r="E114" s="1">
        <v>4</v>
      </c>
      <c r="I114" s="1">
        <v>112</v>
      </c>
      <c r="J114" s="24">
        <v>32411</v>
      </c>
      <c r="K114" s="31" t="s">
        <v>504</v>
      </c>
      <c r="L114" s="69"/>
      <c r="M114" s="25"/>
      <c r="N114" s="25">
        <v>1192</v>
      </c>
      <c r="O114" s="29">
        <v>2000</v>
      </c>
      <c r="P114" s="29">
        <v>4000</v>
      </c>
      <c r="Q114" s="140">
        <v>2000</v>
      </c>
      <c r="R114" s="585">
        <v>3000</v>
      </c>
      <c r="S114" s="542">
        <v>3000</v>
      </c>
      <c r="T114" s="452">
        <v>3000</v>
      </c>
      <c r="U114" s="369">
        <f t="shared" si="26"/>
        <v>1</v>
      </c>
      <c r="V114" s="138"/>
      <c r="W114" s="138"/>
      <c r="X114" s="138"/>
    </row>
    <row r="115" spans="1:26" ht="14.25">
      <c r="A115" s="64" t="s">
        <v>410</v>
      </c>
      <c r="E115" s="1">
        <v>4</v>
      </c>
      <c r="I115" s="1">
        <v>112</v>
      </c>
      <c r="J115" s="24">
        <v>32412</v>
      </c>
      <c r="K115" s="31" t="s">
        <v>505</v>
      </c>
      <c r="L115" s="69"/>
      <c r="M115" s="25"/>
      <c r="N115" s="25">
        <v>3448</v>
      </c>
      <c r="O115" s="29">
        <v>6500</v>
      </c>
      <c r="P115" s="29">
        <v>6000</v>
      </c>
      <c r="Q115" s="140">
        <v>6500</v>
      </c>
      <c r="R115" s="585">
        <v>2000</v>
      </c>
      <c r="S115" s="542">
        <v>14000</v>
      </c>
      <c r="T115" s="452">
        <v>14000</v>
      </c>
      <c r="U115" s="369">
        <f t="shared" si="26"/>
        <v>1</v>
      </c>
      <c r="V115" s="138"/>
      <c r="W115" s="138"/>
      <c r="X115" s="138"/>
      <c r="Y115" s="344">
        <v>5120.8</v>
      </c>
      <c r="Z115" s="1" t="s">
        <v>623</v>
      </c>
    </row>
    <row r="116" spans="1:24" ht="15">
      <c r="A116" s="64" t="s">
        <v>410</v>
      </c>
      <c r="I116" s="1">
        <v>112</v>
      </c>
      <c r="J116" s="68">
        <v>329</v>
      </c>
      <c r="K116" s="68" t="s">
        <v>104</v>
      </c>
      <c r="L116" s="68"/>
      <c r="M116" s="84">
        <f>M117+M118+M119+M121</f>
        <v>122806</v>
      </c>
      <c r="N116" s="137">
        <f aca="true" t="shared" si="29" ref="N116:S116">N117+N118+N119+N121+N120</f>
        <v>68283</v>
      </c>
      <c r="O116" s="137">
        <f t="shared" si="29"/>
        <v>49500</v>
      </c>
      <c r="P116" s="137">
        <f t="shared" si="29"/>
        <v>114500</v>
      </c>
      <c r="Q116" s="137">
        <f t="shared" si="29"/>
        <v>75500</v>
      </c>
      <c r="R116" s="332">
        <f t="shared" si="29"/>
        <v>90500</v>
      </c>
      <c r="S116" s="332">
        <f t="shared" si="29"/>
        <v>91500</v>
      </c>
      <c r="T116" s="451">
        <f>T117+T118+T119+T121+T120</f>
        <v>106500</v>
      </c>
      <c r="U116" s="369">
        <f t="shared" si="26"/>
        <v>1.1639344262295082</v>
      </c>
      <c r="V116" s="138">
        <f t="shared" si="20"/>
        <v>231.31313131313132</v>
      </c>
      <c r="W116" s="138">
        <f t="shared" si="21"/>
        <v>65.93886462882097</v>
      </c>
      <c r="X116" s="138">
        <f t="shared" si="22"/>
        <v>119.86754966887416</v>
      </c>
    </row>
    <row r="117" spans="1:25" ht="14.25">
      <c r="A117" s="64" t="s">
        <v>410</v>
      </c>
      <c r="E117" s="1">
        <v>4</v>
      </c>
      <c r="I117" s="1">
        <v>112</v>
      </c>
      <c r="J117" s="24">
        <v>3292</v>
      </c>
      <c r="K117" s="31" t="s">
        <v>230</v>
      </c>
      <c r="L117" s="69"/>
      <c r="M117" s="25">
        <v>22582</v>
      </c>
      <c r="N117" s="25">
        <v>15925</v>
      </c>
      <c r="O117" s="29">
        <v>16000</v>
      </c>
      <c r="P117" s="29">
        <v>25000</v>
      </c>
      <c r="Q117" s="140">
        <v>16000</v>
      </c>
      <c r="R117" s="585">
        <v>22000</v>
      </c>
      <c r="S117" s="542">
        <v>24000</v>
      </c>
      <c r="T117" s="452">
        <v>24000</v>
      </c>
      <c r="U117" s="369">
        <f t="shared" si="26"/>
        <v>1</v>
      </c>
      <c r="V117" s="138">
        <f t="shared" si="20"/>
        <v>156.25</v>
      </c>
      <c r="W117" s="138">
        <f t="shared" si="21"/>
        <v>64</v>
      </c>
      <c r="X117" s="138">
        <f t="shared" si="22"/>
        <v>137.5</v>
      </c>
      <c r="Y117" s="344">
        <v>17667.41</v>
      </c>
    </row>
    <row r="118" spans="1:25" ht="14.25">
      <c r="A118" s="64" t="s">
        <v>410</v>
      </c>
      <c r="E118" s="1">
        <v>4</v>
      </c>
      <c r="I118" s="1">
        <v>112</v>
      </c>
      <c r="J118" s="24">
        <v>3293</v>
      </c>
      <c r="K118" s="31" t="s">
        <v>211</v>
      </c>
      <c r="L118" s="69"/>
      <c r="M118" s="25">
        <v>60292</v>
      </c>
      <c r="N118" s="25">
        <v>34860</v>
      </c>
      <c r="O118" s="29">
        <v>20000</v>
      </c>
      <c r="P118" s="29">
        <v>70000</v>
      </c>
      <c r="Q118" s="140">
        <v>40000</v>
      </c>
      <c r="R118" s="585">
        <v>50000</v>
      </c>
      <c r="S118" s="542">
        <v>50000</v>
      </c>
      <c r="T118" s="452">
        <v>65000</v>
      </c>
      <c r="U118" s="369">
        <f t="shared" si="26"/>
        <v>1.3</v>
      </c>
      <c r="V118" s="138">
        <f t="shared" si="20"/>
        <v>350</v>
      </c>
      <c r="W118" s="138">
        <f t="shared" si="21"/>
        <v>57.14285714285714</v>
      </c>
      <c r="X118" s="138">
        <f t="shared" si="22"/>
        <v>125</v>
      </c>
      <c r="Y118" s="344">
        <v>27897.48</v>
      </c>
    </row>
    <row r="119" spans="1:25" ht="14.25">
      <c r="A119" s="64" t="s">
        <v>410</v>
      </c>
      <c r="E119" s="1">
        <v>4</v>
      </c>
      <c r="I119" s="1">
        <v>112</v>
      </c>
      <c r="J119" s="24">
        <v>3294</v>
      </c>
      <c r="K119" s="31" t="s">
        <v>231</v>
      </c>
      <c r="L119" s="69"/>
      <c r="M119" s="25">
        <v>1649</v>
      </c>
      <c r="N119" s="25">
        <v>2200</v>
      </c>
      <c r="O119" s="29">
        <v>2500</v>
      </c>
      <c r="P119" s="29">
        <v>2500</v>
      </c>
      <c r="Q119" s="140">
        <v>2500</v>
      </c>
      <c r="R119" s="585">
        <v>2500</v>
      </c>
      <c r="S119" s="542">
        <v>2500</v>
      </c>
      <c r="T119" s="452">
        <v>2500</v>
      </c>
      <c r="U119" s="369">
        <f t="shared" si="26"/>
        <v>1</v>
      </c>
      <c r="V119" s="138">
        <f t="shared" si="20"/>
        <v>100</v>
      </c>
      <c r="W119" s="138">
        <f t="shared" si="21"/>
        <v>100</v>
      </c>
      <c r="X119" s="138">
        <f t="shared" si="22"/>
        <v>100</v>
      </c>
      <c r="Y119" s="344">
        <v>500</v>
      </c>
    </row>
    <row r="120" spans="1:25" ht="14.25">
      <c r="A120" s="64" t="s">
        <v>410</v>
      </c>
      <c r="C120" s="1">
        <v>2</v>
      </c>
      <c r="I120" s="1">
        <v>112</v>
      </c>
      <c r="J120" s="24">
        <v>3295</v>
      </c>
      <c r="K120" s="31" t="s">
        <v>479</v>
      </c>
      <c r="L120" s="69"/>
      <c r="M120" s="25"/>
      <c r="N120" s="25">
        <v>15298</v>
      </c>
      <c r="O120" s="29">
        <v>10000</v>
      </c>
      <c r="P120" s="29">
        <v>12000</v>
      </c>
      <c r="Q120" s="140">
        <v>16000</v>
      </c>
      <c r="R120" s="585">
        <v>15000</v>
      </c>
      <c r="S120" s="542">
        <v>10000</v>
      </c>
      <c r="T120" s="452">
        <v>10000</v>
      </c>
      <c r="U120" s="369">
        <f t="shared" si="26"/>
        <v>1</v>
      </c>
      <c r="V120" s="138">
        <f t="shared" si="20"/>
        <v>120</v>
      </c>
      <c r="W120" s="138">
        <f t="shared" si="21"/>
        <v>133.33333333333331</v>
      </c>
      <c r="X120" s="138">
        <f t="shared" si="22"/>
        <v>93.75</v>
      </c>
      <c r="Y120" s="344">
        <v>2555</v>
      </c>
    </row>
    <row r="121" spans="1:25" ht="14.25">
      <c r="A121" s="64" t="s">
        <v>410</v>
      </c>
      <c r="E121" s="1">
        <v>4</v>
      </c>
      <c r="I121" s="1">
        <v>112</v>
      </c>
      <c r="J121" s="24">
        <v>3299</v>
      </c>
      <c r="K121" s="24" t="s">
        <v>104</v>
      </c>
      <c r="L121" s="68"/>
      <c r="M121" s="25">
        <v>38283</v>
      </c>
      <c r="N121" s="25">
        <v>0</v>
      </c>
      <c r="O121" s="29">
        <v>1000</v>
      </c>
      <c r="P121" s="29">
        <v>5000</v>
      </c>
      <c r="Q121" s="140">
        <v>1000</v>
      </c>
      <c r="R121" s="585">
        <v>1000</v>
      </c>
      <c r="S121" s="542">
        <v>5000</v>
      </c>
      <c r="T121" s="452">
        <v>5000</v>
      </c>
      <c r="U121" s="369">
        <f t="shared" si="26"/>
        <v>1</v>
      </c>
      <c r="V121" s="138">
        <f t="shared" si="20"/>
        <v>500</v>
      </c>
      <c r="W121" s="138">
        <f t="shared" si="21"/>
        <v>20</v>
      </c>
      <c r="X121" s="138">
        <f t="shared" si="22"/>
        <v>100</v>
      </c>
      <c r="Y121" s="344">
        <v>3230</v>
      </c>
    </row>
    <row r="122" spans="1:24" ht="15">
      <c r="A122" s="64" t="s">
        <v>410</v>
      </c>
      <c r="I122" s="1">
        <v>112</v>
      </c>
      <c r="J122" s="333">
        <v>34</v>
      </c>
      <c r="K122" s="334" t="s">
        <v>45</v>
      </c>
      <c r="L122" s="335"/>
      <c r="M122" s="336">
        <f aca="true" t="shared" si="30" ref="M122:S122">M123+M124</f>
        <v>22586</v>
      </c>
      <c r="N122" s="286">
        <f t="shared" si="30"/>
        <v>30543</v>
      </c>
      <c r="O122" s="286">
        <f t="shared" si="30"/>
        <v>27000</v>
      </c>
      <c r="P122" s="286">
        <f t="shared" si="30"/>
        <v>35000</v>
      </c>
      <c r="Q122" s="286">
        <f t="shared" si="30"/>
        <v>31000</v>
      </c>
      <c r="R122" s="332">
        <f t="shared" si="30"/>
        <v>28000</v>
      </c>
      <c r="S122" s="332">
        <f t="shared" si="30"/>
        <v>56000</v>
      </c>
      <c r="T122" s="451">
        <f>T123+T124</f>
        <v>56000</v>
      </c>
      <c r="U122" s="369">
        <f t="shared" si="26"/>
        <v>1</v>
      </c>
      <c r="V122" s="138">
        <f t="shared" si="20"/>
        <v>129.62962962962962</v>
      </c>
      <c r="W122" s="138">
        <f t="shared" si="21"/>
        <v>88.57142857142857</v>
      </c>
      <c r="X122" s="138">
        <f t="shared" si="22"/>
        <v>90.32258064516128</v>
      </c>
    </row>
    <row r="123" spans="1:25" ht="14.25">
      <c r="A123" s="64" t="s">
        <v>410</v>
      </c>
      <c r="E123" s="1">
        <v>4</v>
      </c>
      <c r="I123" s="1">
        <v>112</v>
      </c>
      <c r="J123" s="24">
        <v>3431</v>
      </c>
      <c r="K123" s="24" t="s">
        <v>232</v>
      </c>
      <c r="L123" s="24"/>
      <c r="M123" s="25">
        <v>11538</v>
      </c>
      <c r="N123" s="25">
        <v>17995</v>
      </c>
      <c r="O123" s="29">
        <v>19000</v>
      </c>
      <c r="P123" s="29">
        <v>25000</v>
      </c>
      <c r="Q123" s="140">
        <v>19000</v>
      </c>
      <c r="R123" s="585">
        <v>24000</v>
      </c>
      <c r="S123" s="542">
        <v>26000</v>
      </c>
      <c r="T123" s="452">
        <v>26000</v>
      </c>
      <c r="U123" s="369">
        <f t="shared" si="26"/>
        <v>1</v>
      </c>
      <c r="V123" s="138">
        <f t="shared" si="20"/>
        <v>131.57894736842107</v>
      </c>
      <c r="W123" s="138">
        <f t="shared" si="21"/>
        <v>76</v>
      </c>
      <c r="X123" s="138">
        <f t="shared" si="22"/>
        <v>126.3157894736842</v>
      </c>
      <c r="Y123" s="344">
        <v>12032.58</v>
      </c>
    </row>
    <row r="124" spans="1:26" ht="14.25">
      <c r="A124" s="64" t="s">
        <v>410</v>
      </c>
      <c r="E124" s="1">
        <v>4</v>
      </c>
      <c r="I124" s="1">
        <v>112</v>
      </c>
      <c r="J124" s="43">
        <v>3439</v>
      </c>
      <c r="K124" s="43" t="s">
        <v>47</v>
      </c>
      <c r="L124" s="43"/>
      <c r="M124" s="44">
        <v>11048</v>
      </c>
      <c r="N124" s="44">
        <v>12548</v>
      </c>
      <c r="O124" s="79">
        <v>8000</v>
      </c>
      <c r="P124" s="79">
        <v>10000</v>
      </c>
      <c r="Q124" s="159">
        <v>12000</v>
      </c>
      <c r="R124" s="587">
        <v>4000</v>
      </c>
      <c r="S124" s="548">
        <v>30000</v>
      </c>
      <c r="T124" s="460">
        <v>30000</v>
      </c>
      <c r="U124" s="369">
        <f t="shared" si="26"/>
        <v>1</v>
      </c>
      <c r="V124" s="182">
        <f t="shared" si="20"/>
        <v>125</v>
      </c>
      <c r="W124" s="182">
        <f t="shared" si="21"/>
        <v>120</v>
      </c>
      <c r="X124" s="182">
        <f t="shared" si="22"/>
        <v>33.33333333333333</v>
      </c>
      <c r="Y124" s="344">
        <v>25905.05</v>
      </c>
      <c r="Z124" s="1" t="s">
        <v>624</v>
      </c>
    </row>
    <row r="125" spans="1:24" ht="15">
      <c r="A125" s="64" t="s">
        <v>410</v>
      </c>
      <c r="I125" s="1">
        <v>112</v>
      </c>
      <c r="J125" s="68">
        <v>381</v>
      </c>
      <c r="K125" s="68" t="s">
        <v>52</v>
      </c>
      <c r="L125" s="71"/>
      <c r="M125" s="84"/>
      <c r="N125" s="83">
        <f aca="true" t="shared" si="31" ref="N125:S125">N126+N127+N128+N129</f>
        <v>4100</v>
      </c>
      <c r="O125" s="83">
        <f t="shared" si="31"/>
        <v>0</v>
      </c>
      <c r="P125" s="83">
        <f t="shared" si="31"/>
        <v>0</v>
      </c>
      <c r="Q125" s="83">
        <f t="shared" si="31"/>
        <v>0</v>
      </c>
      <c r="R125" s="108">
        <f t="shared" si="31"/>
        <v>4000</v>
      </c>
      <c r="S125" s="108">
        <f t="shared" si="31"/>
        <v>1000</v>
      </c>
      <c r="T125" s="468">
        <f>T126+T127+T128+T129</f>
        <v>1000</v>
      </c>
      <c r="U125" s="369">
        <f t="shared" si="26"/>
        <v>1</v>
      </c>
      <c r="V125" s="138"/>
      <c r="W125" s="138"/>
      <c r="X125" s="138"/>
    </row>
    <row r="126" spans="1:24" ht="14.25">
      <c r="A126" s="64" t="s">
        <v>410</v>
      </c>
      <c r="C126" s="1">
        <v>2</v>
      </c>
      <c r="I126" s="1">
        <v>112</v>
      </c>
      <c r="J126" s="24">
        <v>3811</v>
      </c>
      <c r="K126" s="24" t="s">
        <v>367</v>
      </c>
      <c r="L126" s="24"/>
      <c r="M126" s="25"/>
      <c r="N126" s="25">
        <v>0</v>
      </c>
      <c r="O126" s="25">
        <v>0</v>
      </c>
      <c r="P126" s="25">
        <v>0</v>
      </c>
      <c r="Q126" s="25">
        <v>0</v>
      </c>
      <c r="R126" s="585">
        <v>1000</v>
      </c>
      <c r="S126" s="547">
        <v>0</v>
      </c>
      <c r="T126" s="459">
        <v>0</v>
      </c>
      <c r="U126" s="369" t="e">
        <f t="shared" si="26"/>
        <v>#DIV/0!</v>
      </c>
      <c r="V126" s="138"/>
      <c r="W126" s="138"/>
      <c r="X126" s="138"/>
    </row>
    <row r="127" spans="1:24" ht="15" thickBot="1">
      <c r="A127" s="64" t="s">
        <v>410</v>
      </c>
      <c r="C127" s="1">
        <v>2</v>
      </c>
      <c r="I127" s="1">
        <v>112</v>
      </c>
      <c r="J127" s="24">
        <v>3811</v>
      </c>
      <c r="K127" s="24" t="s">
        <v>368</v>
      </c>
      <c r="L127" s="24"/>
      <c r="M127" s="25"/>
      <c r="N127" s="25">
        <v>1000</v>
      </c>
      <c r="O127" s="25">
        <v>0</v>
      </c>
      <c r="P127" s="25">
        <v>0</v>
      </c>
      <c r="Q127" s="25">
        <v>0</v>
      </c>
      <c r="R127" s="585">
        <v>1000</v>
      </c>
      <c r="S127" s="547">
        <v>1000</v>
      </c>
      <c r="T127" s="459">
        <v>1000</v>
      </c>
      <c r="U127" s="369">
        <f t="shared" si="26"/>
        <v>1</v>
      </c>
      <c r="V127" s="183"/>
      <c r="W127" s="183"/>
      <c r="X127" s="183"/>
    </row>
    <row r="128" spans="1:24" ht="14.25">
      <c r="A128" s="64" t="s">
        <v>410</v>
      </c>
      <c r="C128" s="1">
        <v>2</v>
      </c>
      <c r="I128" s="1">
        <v>112</v>
      </c>
      <c r="J128" s="24">
        <v>3811</v>
      </c>
      <c r="K128" s="24" t="s">
        <v>477</v>
      </c>
      <c r="L128" s="24"/>
      <c r="M128" s="25"/>
      <c r="N128" s="25">
        <v>2500</v>
      </c>
      <c r="O128" s="25">
        <v>0</v>
      </c>
      <c r="P128" s="25">
        <v>0</v>
      </c>
      <c r="Q128" s="25"/>
      <c r="R128" s="585">
        <v>2000</v>
      </c>
      <c r="S128" s="547">
        <v>0</v>
      </c>
      <c r="T128" s="459">
        <v>0</v>
      </c>
      <c r="U128" s="369" t="e">
        <f t="shared" si="26"/>
        <v>#DIV/0!</v>
      </c>
      <c r="V128" s="184"/>
      <c r="W128" s="184"/>
      <c r="X128" s="184"/>
    </row>
    <row r="129" spans="1:24" ht="14.25" hidden="1">
      <c r="A129" s="64" t="s">
        <v>410</v>
      </c>
      <c r="C129" s="1">
        <v>2</v>
      </c>
      <c r="I129" s="1">
        <v>112</v>
      </c>
      <c r="J129" s="98">
        <v>3811</v>
      </c>
      <c r="K129" s="98" t="s">
        <v>478</v>
      </c>
      <c r="L129" s="98"/>
      <c r="M129" s="99"/>
      <c r="N129" s="99">
        <v>600</v>
      </c>
      <c r="O129" s="99">
        <v>0</v>
      </c>
      <c r="P129" s="99">
        <v>0</v>
      </c>
      <c r="Q129" s="99"/>
      <c r="R129" s="264">
        <v>0</v>
      </c>
      <c r="S129" s="556">
        <v>0</v>
      </c>
      <c r="T129" s="469">
        <v>0</v>
      </c>
      <c r="U129" s="369" t="e">
        <f t="shared" si="26"/>
        <v>#DIV/0!</v>
      </c>
      <c r="V129" s="184"/>
      <c r="W129" s="184"/>
      <c r="X129" s="184"/>
    </row>
    <row r="130" spans="1:24" ht="15">
      <c r="A130" s="64" t="s">
        <v>410</v>
      </c>
      <c r="I130" s="1">
        <v>112</v>
      </c>
      <c r="J130" s="333">
        <v>514</v>
      </c>
      <c r="K130" s="333" t="s">
        <v>595</v>
      </c>
      <c r="L130" s="333"/>
      <c r="M130" s="25"/>
      <c r="N130" s="25">
        <v>0</v>
      </c>
      <c r="O130" s="25">
        <f aca="true" t="shared" si="32" ref="O130:T130">O131</f>
        <v>0</v>
      </c>
      <c r="P130" s="25">
        <f t="shared" si="32"/>
        <v>5700</v>
      </c>
      <c r="Q130" s="25">
        <f t="shared" si="32"/>
        <v>0</v>
      </c>
      <c r="R130" s="109">
        <f t="shared" si="32"/>
        <v>0</v>
      </c>
      <c r="S130" s="109">
        <f t="shared" si="32"/>
        <v>20000</v>
      </c>
      <c r="T130" s="474">
        <f t="shared" si="32"/>
        <v>20000</v>
      </c>
      <c r="U130" s="369">
        <f t="shared" si="26"/>
        <v>1</v>
      </c>
      <c r="V130" s="184"/>
      <c r="W130" s="184"/>
      <c r="X130" s="184"/>
    </row>
    <row r="131" spans="1:25" ht="15" thickBot="1">
      <c r="A131" s="64" t="s">
        <v>410</v>
      </c>
      <c r="I131" s="1">
        <v>112</v>
      </c>
      <c r="J131" s="98">
        <v>5141</v>
      </c>
      <c r="K131" s="98" t="s">
        <v>596</v>
      </c>
      <c r="L131" s="98"/>
      <c r="M131" s="99"/>
      <c r="N131" s="99">
        <v>0</v>
      </c>
      <c r="O131" s="99">
        <v>0</v>
      </c>
      <c r="P131" s="99">
        <v>5700</v>
      </c>
      <c r="Q131" s="99">
        <v>0</v>
      </c>
      <c r="R131" s="589">
        <v>0</v>
      </c>
      <c r="S131" s="556">
        <v>20000</v>
      </c>
      <c r="T131" s="469">
        <v>20000</v>
      </c>
      <c r="U131" s="369">
        <f t="shared" si="26"/>
        <v>1</v>
      </c>
      <c r="V131" s="184"/>
      <c r="W131" s="184"/>
      <c r="X131" s="184"/>
      <c r="Y131" s="344">
        <v>20000</v>
      </c>
    </row>
    <row r="132" spans="10:24" ht="15">
      <c r="J132" s="185"/>
      <c r="K132" s="185" t="s">
        <v>316</v>
      </c>
      <c r="L132" s="185"/>
      <c r="M132" s="186">
        <f aca="true" t="shared" si="33" ref="M132:R132">M66</f>
        <v>1456776</v>
      </c>
      <c r="N132" s="186">
        <f>N66</f>
        <v>1348316</v>
      </c>
      <c r="O132" s="186">
        <f t="shared" si="33"/>
        <v>1339100</v>
      </c>
      <c r="P132" s="186">
        <f t="shared" si="33"/>
        <v>1894001</v>
      </c>
      <c r="Q132" s="187">
        <f>Q66</f>
        <v>1413900</v>
      </c>
      <c r="R132" s="265">
        <f t="shared" si="33"/>
        <v>1808200</v>
      </c>
      <c r="S132" s="557">
        <f>S66</f>
        <v>1973250</v>
      </c>
      <c r="T132" s="470">
        <f>T66</f>
        <v>1960250</v>
      </c>
      <c r="U132" s="409">
        <f>T132/S132</f>
        <v>0.9934118839478019</v>
      </c>
      <c r="V132" s="188"/>
      <c r="W132" s="188"/>
      <c r="X132" s="188"/>
    </row>
    <row r="133" spans="10:24" ht="15">
      <c r="J133" s="189"/>
      <c r="K133" s="189"/>
      <c r="L133" s="189"/>
      <c r="M133" s="190"/>
      <c r="N133" s="190"/>
      <c r="O133" s="190"/>
      <c r="P133" s="117"/>
      <c r="Q133" s="191"/>
      <c r="R133" s="266"/>
      <c r="S133" s="546"/>
      <c r="T133" s="457"/>
      <c r="U133" s="404"/>
      <c r="V133" s="192"/>
      <c r="W133" s="192"/>
      <c r="X133" s="192"/>
    </row>
    <row r="134" spans="1:24" ht="14.25">
      <c r="A134" s="8" t="s">
        <v>411</v>
      </c>
      <c r="B134" s="8"/>
      <c r="C134" s="8"/>
      <c r="D134" s="8"/>
      <c r="E134" s="8"/>
      <c r="F134" s="8"/>
      <c r="G134" s="8"/>
      <c r="H134" s="8"/>
      <c r="I134" s="8">
        <v>112</v>
      </c>
      <c r="J134" s="8" t="s">
        <v>137</v>
      </c>
      <c r="K134" s="8" t="s">
        <v>278</v>
      </c>
      <c r="L134" s="8"/>
      <c r="M134" s="17"/>
      <c r="N134" s="17"/>
      <c r="O134" s="17"/>
      <c r="P134" s="17"/>
      <c r="Q134" s="151"/>
      <c r="R134" s="254"/>
      <c r="S134" s="558"/>
      <c r="T134" s="471"/>
      <c r="U134" s="400"/>
      <c r="V134" s="152"/>
      <c r="W134" s="152"/>
      <c r="X134" s="152"/>
    </row>
    <row r="135" spans="1:24" ht="15">
      <c r="A135" s="64" t="s">
        <v>411</v>
      </c>
      <c r="I135" s="1">
        <v>112</v>
      </c>
      <c r="J135" s="71">
        <v>3</v>
      </c>
      <c r="K135" s="71" t="s">
        <v>8</v>
      </c>
      <c r="L135" s="71"/>
      <c r="M135" s="84">
        <f aca="true" t="shared" si="34" ref="M135:T136">M136</f>
        <v>52528</v>
      </c>
      <c r="N135" s="137">
        <f t="shared" si="34"/>
        <v>19406</v>
      </c>
      <c r="O135" s="137">
        <f t="shared" si="34"/>
        <v>10000</v>
      </c>
      <c r="P135" s="137">
        <f t="shared" si="34"/>
        <v>65000</v>
      </c>
      <c r="Q135" s="137">
        <f t="shared" si="34"/>
        <v>10000</v>
      </c>
      <c r="R135" s="332">
        <f t="shared" si="34"/>
        <v>15000</v>
      </c>
      <c r="S135" s="332">
        <f t="shared" si="34"/>
        <v>15000</v>
      </c>
      <c r="T135" s="451">
        <f t="shared" si="34"/>
        <v>18000</v>
      </c>
      <c r="U135" s="380">
        <f>T135/S135</f>
        <v>1.2</v>
      </c>
      <c r="V135" s="138">
        <f aca="true" t="shared" si="35" ref="V135:X139">P135/O135*100</f>
        <v>650</v>
      </c>
      <c r="W135" s="138">
        <f t="shared" si="35"/>
        <v>15.384615384615385</v>
      </c>
      <c r="X135" s="138">
        <f t="shared" si="35"/>
        <v>150</v>
      </c>
    </row>
    <row r="136" spans="1:24" ht="14.25">
      <c r="A136" s="64" t="s">
        <v>411</v>
      </c>
      <c r="I136" s="1">
        <v>112</v>
      </c>
      <c r="J136" s="24">
        <v>32</v>
      </c>
      <c r="K136" s="31" t="s">
        <v>40</v>
      </c>
      <c r="L136" s="30"/>
      <c r="M136" s="25">
        <f>M137+M139</f>
        <v>52528</v>
      </c>
      <c r="N136" s="139">
        <f>N137</f>
        <v>19406</v>
      </c>
      <c r="O136" s="139">
        <f>O137</f>
        <v>10000</v>
      </c>
      <c r="P136" s="139">
        <f t="shared" si="34"/>
        <v>65000</v>
      </c>
      <c r="Q136" s="139">
        <f t="shared" si="34"/>
        <v>10000</v>
      </c>
      <c r="R136" s="590">
        <f t="shared" si="34"/>
        <v>15000</v>
      </c>
      <c r="S136" s="542">
        <f t="shared" si="34"/>
        <v>15000</v>
      </c>
      <c r="T136" s="452">
        <f t="shared" si="34"/>
        <v>18000</v>
      </c>
      <c r="U136" s="381">
        <f aca="true" t="shared" si="36" ref="U136:U145">T136/S136</f>
        <v>1.2</v>
      </c>
      <c r="V136" s="138">
        <f t="shared" si="35"/>
        <v>650</v>
      </c>
      <c r="W136" s="138">
        <f t="shared" si="35"/>
        <v>15.384615384615385</v>
      </c>
      <c r="X136" s="138">
        <f t="shared" si="35"/>
        <v>150</v>
      </c>
    </row>
    <row r="137" spans="1:24" ht="14.25">
      <c r="A137" s="64" t="s">
        <v>411</v>
      </c>
      <c r="C137" s="1">
        <v>2</v>
      </c>
      <c r="D137" s="1">
        <v>3</v>
      </c>
      <c r="E137" s="1">
        <v>4</v>
      </c>
      <c r="I137" s="1">
        <v>112</v>
      </c>
      <c r="J137" s="70">
        <v>323</v>
      </c>
      <c r="K137" s="70" t="s">
        <v>43</v>
      </c>
      <c r="L137" s="70"/>
      <c r="M137" s="25">
        <v>52528</v>
      </c>
      <c r="N137" s="25">
        <f>N138</f>
        <v>19406</v>
      </c>
      <c r="O137" s="25">
        <f aca="true" t="shared" si="37" ref="O137:X137">O138</f>
        <v>10000</v>
      </c>
      <c r="P137" s="25">
        <f t="shared" si="37"/>
        <v>65000</v>
      </c>
      <c r="Q137" s="25">
        <f t="shared" si="37"/>
        <v>10000</v>
      </c>
      <c r="R137" s="591">
        <f t="shared" si="37"/>
        <v>15000</v>
      </c>
      <c r="S137" s="559">
        <f t="shared" si="37"/>
        <v>15000</v>
      </c>
      <c r="T137" s="472">
        <f t="shared" si="37"/>
        <v>18000</v>
      </c>
      <c r="U137" s="381">
        <f t="shared" si="36"/>
        <v>1.2</v>
      </c>
      <c r="V137" s="25">
        <f t="shared" si="37"/>
        <v>0</v>
      </c>
      <c r="W137" s="25">
        <f t="shared" si="37"/>
        <v>0</v>
      </c>
      <c r="X137" s="25">
        <f t="shared" si="37"/>
        <v>0</v>
      </c>
    </row>
    <row r="138" spans="1:25" ht="14.25">
      <c r="A138" s="64" t="s">
        <v>411</v>
      </c>
      <c r="C138" s="1">
        <v>2</v>
      </c>
      <c r="E138" s="1">
        <v>4</v>
      </c>
      <c r="I138" s="1">
        <v>112</v>
      </c>
      <c r="J138" s="24">
        <v>3232</v>
      </c>
      <c r="K138" s="24" t="s">
        <v>480</v>
      </c>
      <c r="L138" s="24"/>
      <c r="M138" s="25"/>
      <c r="N138" s="25">
        <v>19406</v>
      </c>
      <c r="O138" s="29">
        <v>10000</v>
      </c>
      <c r="P138" s="29">
        <v>65000</v>
      </c>
      <c r="Q138" s="140">
        <v>10000</v>
      </c>
      <c r="R138" s="585">
        <v>15000</v>
      </c>
      <c r="S138" s="542">
        <v>15000</v>
      </c>
      <c r="T138" s="452">
        <v>18000</v>
      </c>
      <c r="U138" s="381">
        <f t="shared" si="36"/>
        <v>1.2</v>
      </c>
      <c r="V138" s="138"/>
      <c r="W138" s="138"/>
      <c r="X138" s="138"/>
      <c r="Y138" s="344">
        <v>8008.36</v>
      </c>
    </row>
    <row r="139" spans="1:24" ht="14.25" hidden="1">
      <c r="A139" s="64" t="s">
        <v>411</v>
      </c>
      <c r="I139" s="1">
        <v>112</v>
      </c>
      <c r="J139" s="70">
        <v>329</v>
      </c>
      <c r="K139" s="70" t="s">
        <v>89</v>
      </c>
      <c r="L139" s="70"/>
      <c r="M139" s="25">
        <v>0</v>
      </c>
      <c r="N139" s="25">
        <v>0</v>
      </c>
      <c r="O139" s="29">
        <v>0</v>
      </c>
      <c r="P139" s="29">
        <v>0</v>
      </c>
      <c r="Q139" s="140">
        <v>0</v>
      </c>
      <c r="R139" s="585">
        <v>0</v>
      </c>
      <c r="S139" s="542">
        <v>0</v>
      </c>
      <c r="T139" s="452">
        <v>0</v>
      </c>
      <c r="U139" s="381" t="e">
        <f t="shared" si="36"/>
        <v>#DIV/0!</v>
      </c>
      <c r="V139" s="138" t="e">
        <f t="shared" si="35"/>
        <v>#DIV/0!</v>
      </c>
      <c r="W139" s="138" t="e">
        <f t="shared" si="35"/>
        <v>#DIV/0!</v>
      </c>
      <c r="X139" s="138" t="e">
        <f t="shared" si="35"/>
        <v>#DIV/0!</v>
      </c>
    </row>
    <row r="140" spans="1:24" ht="14.25">
      <c r="A140" s="64"/>
      <c r="J140" s="193">
        <v>4</v>
      </c>
      <c r="K140" s="193" t="s">
        <v>9</v>
      </c>
      <c r="L140" s="193"/>
      <c r="M140" s="57"/>
      <c r="N140" s="57">
        <f aca="true" t="shared" si="38" ref="N140:T140">N141</f>
        <v>387570</v>
      </c>
      <c r="O140" s="57">
        <f t="shared" si="38"/>
        <v>80000</v>
      </c>
      <c r="P140" s="194">
        <f t="shared" si="38"/>
        <v>96359</v>
      </c>
      <c r="Q140" s="194">
        <f t="shared" si="38"/>
        <v>0</v>
      </c>
      <c r="R140" s="592">
        <f t="shared" si="38"/>
        <v>50000</v>
      </c>
      <c r="S140" s="560">
        <f t="shared" si="38"/>
        <v>60000</v>
      </c>
      <c r="T140" s="473">
        <f t="shared" si="38"/>
        <v>56400</v>
      </c>
      <c r="U140" s="381">
        <f t="shared" si="36"/>
        <v>0.94</v>
      </c>
      <c r="V140" s="142"/>
      <c r="W140" s="142"/>
      <c r="X140" s="142"/>
    </row>
    <row r="141" spans="1:24" ht="14.25">
      <c r="A141" s="64"/>
      <c r="J141" s="24">
        <v>42</v>
      </c>
      <c r="K141" s="24" t="s">
        <v>481</v>
      </c>
      <c r="L141" s="24"/>
      <c r="M141" s="25"/>
      <c r="N141" s="25">
        <f>N142+N145+N143</f>
        <v>387570</v>
      </c>
      <c r="O141" s="25">
        <f>O142+O145</f>
        <v>80000</v>
      </c>
      <c r="P141" s="25">
        <f>P142+P145+P143</f>
        <v>96359</v>
      </c>
      <c r="Q141" s="140">
        <v>0</v>
      </c>
      <c r="R141" s="585">
        <f>R142+R143+R145+R144</f>
        <v>50000</v>
      </c>
      <c r="S141" s="542">
        <f>S142+S143+S145+S144</f>
        <v>60000</v>
      </c>
      <c r="T141" s="452">
        <f>T142+T143+T145+T144</f>
        <v>56400</v>
      </c>
      <c r="U141" s="381">
        <f t="shared" si="36"/>
        <v>0.94</v>
      </c>
      <c r="V141" s="142"/>
      <c r="W141" s="142"/>
      <c r="X141" s="142"/>
    </row>
    <row r="142" spans="1:24" ht="14.25" hidden="1">
      <c r="A142" s="64" t="s">
        <v>411</v>
      </c>
      <c r="C142" s="1">
        <v>2</v>
      </c>
      <c r="E142" s="1">
        <v>4</v>
      </c>
      <c r="J142" s="24">
        <v>4212</v>
      </c>
      <c r="K142" s="24" t="s">
        <v>482</v>
      </c>
      <c r="L142" s="24"/>
      <c r="M142" s="25"/>
      <c r="N142" s="25">
        <v>351174</v>
      </c>
      <c r="O142" s="25">
        <v>80000</v>
      </c>
      <c r="P142" s="25">
        <v>96359</v>
      </c>
      <c r="Q142" s="140">
        <v>0</v>
      </c>
      <c r="R142" s="585">
        <v>0</v>
      </c>
      <c r="S142" s="542">
        <v>0</v>
      </c>
      <c r="T142" s="452">
        <v>0</v>
      </c>
      <c r="U142" s="381" t="e">
        <f t="shared" si="36"/>
        <v>#DIV/0!</v>
      </c>
      <c r="V142" s="142"/>
      <c r="W142" s="142"/>
      <c r="X142" s="142"/>
    </row>
    <row r="143" spans="1:24" ht="14.25" hidden="1">
      <c r="A143" s="64" t="s">
        <v>411</v>
      </c>
      <c r="C143" s="1">
        <v>2</v>
      </c>
      <c r="E143" s="1">
        <v>4</v>
      </c>
      <c r="J143" s="56">
        <v>4212</v>
      </c>
      <c r="K143" s="56" t="s">
        <v>506</v>
      </c>
      <c r="L143" s="56"/>
      <c r="M143" s="57"/>
      <c r="N143" s="57">
        <v>26199</v>
      </c>
      <c r="O143" s="57">
        <v>0</v>
      </c>
      <c r="P143" s="57">
        <v>0</v>
      </c>
      <c r="Q143" s="196">
        <v>0</v>
      </c>
      <c r="R143" s="592">
        <v>0</v>
      </c>
      <c r="S143" s="560">
        <v>0</v>
      </c>
      <c r="T143" s="473">
        <v>0</v>
      </c>
      <c r="U143" s="381" t="e">
        <f t="shared" si="36"/>
        <v>#DIV/0!</v>
      </c>
      <c r="V143" s="142"/>
      <c r="W143" s="142"/>
      <c r="X143" s="142"/>
    </row>
    <row r="144" spans="1:32" ht="14.25">
      <c r="A144" s="64" t="s">
        <v>411</v>
      </c>
      <c r="J144" s="56">
        <v>4212</v>
      </c>
      <c r="K144" s="56" t="s">
        <v>693</v>
      </c>
      <c r="L144" s="56"/>
      <c r="M144" s="57"/>
      <c r="N144" s="57">
        <v>0</v>
      </c>
      <c r="O144" s="57">
        <v>0</v>
      </c>
      <c r="P144" s="57">
        <v>0</v>
      </c>
      <c r="Q144" s="196">
        <v>0</v>
      </c>
      <c r="R144" s="592">
        <v>40000</v>
      </c>
      <c r="S144" s="560">
        <v>52000</v>
      </c>
      <c r="T144" s="473">
        <v>52000</v>
      </c>
      <c r="U144" s="381">
        <f t="shared" si="36"/>
        <v>1</v>
      </c>
      <c r="V144" s="142"/>
      <c r="W144" s="142"/>
      <c r="X144" s="142"/>
      <c r="Y144" s="344">
        <v>51878</v>
      </c>
      <c r="Z144" s="1" t="s">
        <v>625</v>
      </c>
      <c r="AA144" s="100" t="s">
        <v>646</v>
      </c>
      <c r="AB144" s="100"/>
      <c r="AC144" s="100"/>
      <c r="AD144" s="100"/>
      <c r="AE144" s="100"/>
      <c r="AF144" s="100"/>
    </row>
    <row r="145" spans="1:25" ht="15" thickBot="1">
      <c r="A145" s="64" t="s">
        <v>411</v>
      </c>
      <c r="C145" s="1">
        <v>2</v>
      </c>
      <c r="E145" s="1">
        <v>4</v>
      </c>
      <c r="J145" s="56">
        <v>4227</v>
      </c>
      <c r="K145" s="56" t="s">
        <v>483</v>
      </c>
      <c r="L145" s="56"/>
      <c r="M145" s="57"/>
      <c r="N145" s="57">
        <v>10197</v>
      </c>
      <c r="O145" s="57">
        <v>0</v>
      </c>
      <c r="P145" s="57">
        <v>0</v>
      </c>
      <c r="Q145" s="196">
        <v>0</v>
      </c>
      <c r="R145" s="592">
        <v>10000</v>
      </c>
      <c r="S145" s="560">
        <v>8000</v>
      </c>
      <c r="T145" s="473">
        <v>4400</v>
      </c>
      <c r="U145" s="381">
        <f t="shared" si="36"/>
        <v>0.55</v>
      </c>
      <c r="V145" s="142"/>
      <c r="W145" s="142"/>
      <c r="X145" s="142"/>
      <c r="Y145" s="344">
        <v>6250</v>
      </c>
    </row>
    <row r="146" spans="10:24" ht="15">
      <c r="J146" s="185"/>
      <c r="K146" s="185" t="s">
        <v>316</v>
      </c>
      <c r="L146" s="185"/>
      <c r="M146" s="186">
        <f>M135</f>
        <v>52528</v>
      </c>
      <c r="N146" s="186">
        <f>N135+N140</f>
        <v>406976</v>
      </c>
      <c r="O146" s="186">
        <f>O135+O140</f>
        <v>90000</v>
      </c>
      <c r="P146" s="186">
        <f>P135+P140</f>
        <v>161359</v>
      </c>
      <c r="Q146" s="187">
        <f>Q135</f>
        <v>10000</v>
      </c>
      <c r="R146" s="265">
        <f>R135+R140</f>
        <v>65000</v>
      </c>
      <c r="S146" s="557">
        <f>S135+S140</f>
        <v>75000</v>
      </c>
      <c r="T146" s="470">
        <f>T135+T140</f>
        <v>74400</v>
      </c>
      <c r="U146" s="409">
        <f>T146/S146</f>
        <v>0.992</v>
      </c>
      <c r="V146" s="188"/>
      <c r="W146" s="188"/>
      <c r="X146" s="188"/>
    </row>
    <row r="147" spans="10:24" ht="15">
      <c r="J147" s="189"/>
      <c r="K147" s="189"/>
      <c r="L147" s="189"/>
      <c r="M147" s="190"/>
      <c r="N147" s="190"/>
      <c r="O147" s="190"/>
      <c r="P147" s="117"/>
      <c r="Q147" s="191"/>
      <c r="R147" s="266"/>
      <c r="S147" s="546"/>
      <c r="T147" s="457"/>
      <c r="U147" s="404"/>
      <c r="V147" s="192"/>
      <c r="W147" s="192"/>
      <c r="X147" s="192"/>
    </row>
    <row r="148" spans="1:25" s="20" customFormat="1" ht="14.25">
      <c r="A148" s="8" t="s">
        <v>412</v>
      </c>
      <c r="B148" s="8"/>
      <c r="C148" s="8"/>
      <c r="D148" s="8"/>
      <c r="E148" s="8"/>
      <c r="F148" s="8"/>
      <c r="G148" s="8"/>
      <c r="H148" s="8"/>
      <c r="I148" s="8">
        <v>112</v>
      </c>
      <c r="J148" s="8" t="s">
        <v>137</v>
      </c>
      <c r="K148" s="8" t="s">
        <v>269</v>
      </c>
      <c r="L148" s="8"/>
      <c r="M148" s="17"/>
      <c r="N148" s="17"/>
      <c r="O148" s="17"/>
      <c r="P148" s="17"/>
      <c r="Q148" s="151"/>
      <c r="R148" s="254"/>
      <c r="S148" s="558"/>
      <c r="T148" s="471"/>
      <c r="U148" s="400"/>
      <c r="V148" s="152"/>
      <c r="W148" s="152"/>
      <c r="X148" s="152"/>
      <c r="Y148" s="345"/>
    </row>
    <row r="149" spans="1:24" ht="15">
      <c r="A149" s="64" t="s">
        <v>412</v>
      </c>
      <c r="I149" s="1">
        <v>112</v>
      </c>
      <c r="J149" s="71">
        <v>3</v>
      </c>
      <c r="K149" s="71" t="s">
        <v>8</v>
      </c>
      <c r="L149" s="71"/>
      <c r="M149" s="84">
        <f>M150+M151</f>
        <v>0</v>
      </c>
      <c r="N149" s="84">
        <f aca="true" t="shared" si="39" ref="N149:T149">N150</f>
        <v>10633</v>
      </c>
      <c r="O149" s="84">
        <f t="shared" si="39"/>
        <v>10000</v>
      </c>
      <c r="P149" s="84">
        <f t="shared" si="39"/>
        <v>10000</v>
      </c>
      <c r="Q149" s="84">
        <f t="shared" si="39"/>
        <v>10000</v>
      </c>
      <c r="R149" s="109">
        <f t="shared" si="39"/>
        <v>10000</v>
      </c>
      <c r="S149" s="109">
        <f t="shared" si="39"/>
        <v>10000</v>
      </c>
      <c r="T149" s="474">
        <f t="shared" si="39"/>
        <v>10000</v>
      </c>
      <c r="U149" s="368">
        <f>T149/S149</f>
        <v>1</v>
      </c>
      <c r="V149" s="138">
        <f aca="true" t="shared" si="40" ref="V149:X151">P149/O149*100</f>
        <v>100</v>
      </c>
      <c r="W149" s="138">
        <f t="shared" si="40"/>
        <v>100</v>
      </c>
      <c r="X149" s="138">
        <f t="shared" si="40"/>
        <v>100</v>
      </c>
    </row>
    <row r="150" spans="1:24" ht="14.25">
      <c r="A150" s="64" t="s">
        <v>412</v>
      </c>
      <c r="I150" s="1">
        <v>112</v>
      </c>
      <c r="J150" s="24">
        <v>38</v>
      </c>
      <c r="K150" s="31" t="s">
        <v>270</v>
      </c>
      <c r="L150" s="115"/>
      <c r="M150" s="25">
        <v>0</v>
      </c>
      <c r="N150" s="25">
        <f aca="true" t="shared" si="41" ref="N150:T150">N151</f>
        <v>10633</v>
      </c>
      <c r="O150" s="25">
        <f t="shared" si="41"/>
        <v>10000</v>
      </c>
      <c r="P150" s="25">
        <f t="shared" si="41"/>
        <v>10000</v>
      </c>
      <c r="Q150" s="25">
        <f t="shared" si="41"/>
        <v>10000</v>
      </c>
      <c r="R150" s="591">
        <f t="shared" si="41"/>
        <v>10000</v>
      </c>
      <c r="S150" s="559">
        <f t="shared" si="41"/>
        <v>10000</v>
      </c>
      <c r="T150" s="472">
        <f t="shared" si="41"/>
        <v>10000</v>
      </c>
      <c r="U150" s="381">
        <f>T150/S150</f>
        <v>1</v>
      </c>
      <c r="V150" s="138">
        <f t="shared" si="40"/>
        <v>100</v>
      </c>
      <c r="W150" s="138">
        <f t="shared" si="40"/>
        <v>100</v>
      </c>
      <c r="X150" s="138">
        <f t="shared" si="40"/>
        <v>100</v>
      </c>
    </row>
    <row r="151" spans="1:24" ht="15" thickBot="1">
      <c r="A151" s="64" t="s">
        <v>412</v>
      </c>
      <c r="E151" s="1">
        <v>4</v>
      </c>
      <c r="I151" s="1">
        <v>112</v>
      </c>
      <c r="J151" s="24">
        <v>3831</v>
      </c>
      <c r="K151" s="24" t="s">
        <v>269</v>
      </c>
      <c r="L151" s="24"/>
      <c r="M151" s="25">
        <v>0</v>
      </c>
      <c r="N151" s="25">
        <v>10633</v>
      </c>
      <c r="O151" s="29">
        <v>10000</v>
      </c>
      <c r="P151" s="29">
        <v>10000</v>
      </c>
      <c r="Q151" s="140">
        <v>10000</v>
      </c>
      <c r="R151" s="585">
        <v>10000</v>
      </c>
      <c r="S151" s="542">
        <v>10000</v>
      </c>
      <c r="T151" s="453">
        <v>10000</v>
      </c>
      <c r="U151" s="410">
        <f>T151/S151</f>
        <v>1</v>
      </c>
      <c r="V151" s="138">
        <f t="shared" si="40"/>
        <v>100</v>
      </c>
      <c r="W151" s="138">
        <f t="shared" si="40"/>
        <v>100</v>
      </c>
      <c r="X151" s="138">
        <f t="shared" si="40"/>
        <v>100</v>
      </c>
    </row>
    <row r="152" spans="10:24" ht="15">
      <c r="J152" s="185"/>
      <c r="K152" s="185" t="s">
        <v>316</v>
      </c>
      <c r="L152" s="185"/>
      <c r="M152" s="186">
        <f aca="true" t="shared" si="42" ref="M152:R152">M149</f>
        <v>0</v>
      </c>
      <c r="N152" s="186">
        <f t="shared" si="42"/>
        <v>10633</v>
      </c>
      <c r="O152" s="186">
        <f t="shared" si="42"/>
        <v>10000</v>
      </c>
      <c r="P152" s="186">
        <f t="shared" si="42"/>
        <v>10000</v>
      </c>
      <c r="Q152" s="187">
        <f>Q149</f>
        <v>10000</v>
      </c>
      <c r="R152" s="265">
        <f t="shared" si="42"/>
        <v>10000</v>
      </c>
      <c r="S152" s="557">
        <f>S149</f>
        <v>10000</v>
      </c>
      <c r="T152" s="454">
        <f>T149</f>
        <v>10000</v>
      </c>
      <c r="U152" s="402">
        <f>T152/S152</f>
        <v>1</v>
      </c>
      <c r="V152" s="188"/>
      <c r="W152" s="188"/>
      <c r="X152" s="188"/>
    </row>
    <row r="153" spans="10:24" ht="15" hidden="1">
      <c r="J153" s="189"/>
      <c r="K153" s="189"/>
      <c r="L153" s="189"/>
      <c r="M153" s="190"/>
      <c r="N153" s="190"/>
      <c r="O153" s="190"/>
      <c r="P153" s="117"/>
      <c r="Q153" s="191"/>
      <c r="R153" s="266"/>
      <c r="S153" s="546"/>
      <c r="T153" s="457"/>
      <c r="U153" s="404"/>
      <c r="V153" s="192"/>
      <c r="W153" s="192"/>
      <c r="X153" s="192"/>
    </row>
    <row r="154" spans="1:25" s="100" customFormat="1" ht="14.25" hidden="1">
      <c r="A154" s="100" t="s">
        <v>413</v>
      </c>
      <c r="I154" s="100">
        <v>112</v>
      </c>
      <c r="J154" s="100" t="s">
        <v>137</v>
      </c>
      <c r="K154" s="100" t="s">
        <v>143</v>
      </c>
      <c r="M154" s="101"/>
      <c r="N154" s="101"/>
      <c r="O154" s="101"/>
      <c r="P154" s="101"/>
      <c r="Q154" s="197"/>
      <c r="R154" s="268"/>
      <c r="S154" s="551"/>
      <c r="T154" s="463"/>
      <c r="U154" s="385"/>
      <c r="V154" s="198"/>
      <c r="W154" s="198"/>
      <c r="X154" s="198"/>
      <c r="Y154" s="346"/>
    </row>
    <row r="155" spans="1:25" s="100" customFormat="1" ht="15" hidden="1">
      <c r="A155" s="100" t="s">
        <v>413</v>
      </c>
      <c r="I155" s="100">
        <v>112</v>
      </c>
      <c r="J155" s="199">
        <v>3</v>
      </c>
      <c r="K155" s="199" t="s">
        <v>8</v>
      </c>
      <c r="L155" s="199"/>
      <c r="M155" s="200">
        <f aca="true" t="shared" si="43" ref="M155:R155">M156+M157</f>
        <v>10000</v>
      </c>
      <c r="N155" s="200">
        <f t="shared" si="43"/>
        <v>0</v>
      </c>
      <c r="O155" s="200">
        <f t="shared" si="43"/>
        <v>0</v>
      </c>
      <c r="P155" s="200">
        <f t="shared" si="43"/>
        <v>0</v>
      </c>
      <c r="Q155" s="201">
        <f>Q156+Q157</f>
        <v>0</v>
      </c>
      <c r="R155" s="269">
        <f t="shared" si="43"/>
        <v>0</v>
      </c>
      <c r="S155" s="332">
        <f>S156+S157</f>
        <v>0</v>
      </c>
      <c r="T155" s="451">
        <f>T156+T157</f>
        <v>0</v>
      </c>
      <c r="U155" s="368">
        <f>U156+U157</f>
        <v>0</v>
      </c>
      <c r="V155" s="202" t="e">
        <f aca="true" t="shared" si="44" ref="V155:X157">P155/O155*100</f>
        <v>#DIV/0!</v>
      </c>
      <c r="W155" s="202" t="e">
        <f t="shared" si="44"/>
        <v>#DIV/0!</v>
      </c>
      <c r="X155" s="202" t="e">
        <f t="shared" si="44"/>
        <v>#DIV/0!</v>
      </c>
      <c r="Y155" s="346"/>
    </row>
    <row r="156" spans="1:25" s="100" customFormat="1" ht="14.25" hidden="1">
      <c r="A156" s="100" t="s">
        <v>413</v>
      </c>
      <c r="I156" s="100">
        <v>112</v>
      </c>
      <c r="J156" s="102">
        <v>38</v>
      </c>
      <c r="K156" s="102" t="s">
        <v>51</v>
      </c>
      <c r="L156" s="102"/>
      <c r="M156" s="103">
        <v>0</v>
      </c>
      <c r="N156" s="103">
        <v>0</v>
      </c>
      <c r="O156" s="103">
        <v>0</v>
      </c>
      <c r="P156" s="103">
        <v>0</v>
      </c>
      <c r="Q156" s="203">
        <v>0</v>
      </c>
      <c r="R156" s="269">
        <v>0</v>
      </c>
      <c r="S156" s="542">
        <v>0</v>
      </c>
      <c r="T156" s="452">
        <v>0</v>
      </c>
      <c r="U156" s="369">
        <v>0</v>
      </c>
      <c r="V156" s="202" t="e">
        <f t="shared" si="44"/>
        <v>#DIV/0!</v>
      </c>
      <c r="W156" s="202" t="e">
        <f t="shared" si="44"/>
        <v>#DIV/0!</v>
      </c>
      <c r="X156" s="202" t="e">
        <f t="shared" si="44"/>
        <v>#DIV/0!</v>
      </c>
      <c r="Y156" s="346"/>
    </row>
    <row r="157" spans="1:25" s="100" customFormat="1" ht="15" hidden="1" thickBot="1">
      <c r="A157" s="100" t="s">
        <v>413</v>
      </c>
      <c r="E157" s="100">
        <v>4</v>
      </c>
      <c r="I157" s="100">
        <v>112</v>
      </c>
      <c r="J157" s="102">
        <v>3851</v>
      </c>
      <c r="K157" s="102" t="s">
        <v>271</v>
      </c>
      <c r="L157" s="102"/>
      <c r="M157" s="103">
        <v>10000</v>
      </c>
      <c r="N157" s="103">
        <v>0</v>
      </c>
      <c r="O157" s="103">
        <v>0</v>
      </c>
      <c r="P157" s="103">
        <v>0</v>
      </c>
      <c r="Q157" s="203">
        <v>0</v>
      </c>
      <c r="R157" s="269">
        <v>0</v>
      </c>
      <c r="S157" s="542">
        <v>0</v>
      </c>
      <c r="T157" s="452">
        <v>0</v>
      </c>
      <c r="U157" s="369">
        <v>0</v>
      </c>
      <c r="V157" s="202" t="e">
        <f t="shared" si="44"/>
        <v>#DIV/0!</v>
      </c>
      <c r="W157" s="202" t="e">
        <f t="shared" si="44"/>
        <v>#DIV/0!</v>
      </c>
      <c r="X157" s="202" t="e">
        <f t="shared" si="44"/>
        <v>#DIV/0!</v>
      </c>
      <c r="Y157" s="346"/>
    </row>
    <row r="158" spans="10:25" s="100" customFormat="1" ht="15" hidden="1">
      <c r="J158" s="204"/>
      <c r="K158" s="204" t="s">
        <v>316</v>
      </c>
      <c r="L158" s="204"/>
      <c r="M158" s="205">
        <f aca="true" t="shared" si="45" ref="M158:R158">M155</f>
        <v>10000</v>
      </c>
      <c r="N158" s="205">
        <f t="shared" si="45"/>
        <v>0</v>
      </c>
      <c r="O158" s="205">
        <f t="shared" si="45"/>
        <v>0</v>
      </c>
      <c r="P158" s="205">
        <f t="shared" si="45"/>
        <v>0</v>
      </c>
      <c r="Q158" s="206">
        <f>Q155</f>
        <v>0</v>
      </c>
      <c r="R158" s="270">
        <f t="shared" si="45"/>
        <v>0</v>
      </c>
      <c r="S158" s="561">
        <f>S155</f>
        <v>0</v>
      </c>
      <c r="T158" s="475">
        <f>T155</f>
        <v>0</v>
      </c>
      <c r="U158" s="411">
        <f>U155</f>
        <v>0</v>
      </c>
      <c r="V158" s="208"/>
      <c r="W158" s="208"/>
      <c r="X158" s="208"/>
      <c r="Y158" s="346"/>
    </row>
    <row r="159" spans="10:24" ht="15">
      <c r="J159" s="189"/>
      <c r="K159" s="189"/>
      <c r="L159" s="189"/>
      <c r="M159" s="190"/>
      <c r="N159" s="190"/>
      <c r="O159" s="190"/>
      <c r="P159" s="117"/>
      <c r="Q159" s="191"/>
      <c r="R159" s="266"/>
      <c r="S159" s="546"/>
      <c r="T159" s="457"/>
      <c r="U159" s="404"/>
      <c r="V159" s="192"/>
      <c r="W159" s="192"/>
      <c r="X159" s="192"/>
    </row>
    <row r="160" spans="1:24" ht="14.25">
      <c r="A160" s="8" t="s">
        <v>414</v>
      </c>
      <c r="B160" s="8"/>
      <c r="C160" s="8"/>
      <c r="D160" s="8"/>
      <c r="E160" s="8"/>
      <c r="F160" s="8"/>
      <c r="G160" s="8"/>
      <c r="H160" s="8"/>
      <c r="I160" s="8"/>
      <c r="J160" s="8" t="s">
        <v>145</v>
      </c>
      <c r="K160" s="8" t="s">
        <v>144</v>
      </c>
      <c r="L160" s="8"/>
      <c r="M160" s="17"/>
      <c r="N160" s="17"/>
      <c r="O160" s="17"/>
      <c r="P160" s="17"/>
      <c r="Q160" s="151"/>
      <c r="R160" s="254"/>
      <c r="S160" s="558"/>
      <c r="T160" s="471"/>
      <c r="U160" s="400"/>
      <c r="V160" s="152"/>
      <c r="W160" s="152"/>
      <c r="X160" s="152"/>
    </row>
    <row r="161" spans="1:24" ht="15">
      <c r="A161" s="64" t="s">
        <v>414</v>
      </c>
      <c r="I161" s="1">
        <v>112</v>
      </c>
      <c r="J161" s="71">
        <v>4</v>
      </c>
      <c r="K161" s="71" t="s">
        <v>9</v>
      </c>
      <c r="L161" s="71"/>
      <c r="M161" s="84">
        <f aca="true" t="shared" si="46" ref="M161:T161">M162</f>
        <v>10534</v>
      </c>
      <c r="N161" s="84">
        <f t="shared" si="46"/>
        <v>3263</v>
      </c>
      <c r="O161" s="84">
        <f t="shared" si="46"/>
        <v>20000</v>
      </c>
      <c r="P161" s="84">
        <f t="shared" si="46"/>
        <v>60000</v>
      </c>
      <c r="Q161" s="136">
        <f t="shared" si="46"/>
        <v>47000</v>
      </c>
      <c r="R161" s="108">
        <f t="shared" si="46"/>
        <v>30000</v>
      </c>
      <c r="S161" s="332">
        <f t="shared" si="46"/>
        <v>44000</v>
      </c>
      <c r="T161" s="451">
        <f t="shared" si="46"/>
        <v>44000</v>
      </c>
      <c r="U161" s="368">
        <f>T161/S161</f>
        <v>1</v>
      </c>
      <c r="V161" s="138">
        <f aca="true" t="shared" si="47" ref="V161:V168">P161/O161*100</f>
        <v>300</v>
      </c>
      <c r="W161" s="138">
        <f aca="true" t="shared" si="48" ref="W161:W168">Q161/P161*100</f>
        <v>78.33333333333333</v>
      </c>
      <c r="X161" s="138">
        <f aca="true" t="shared" si="49" ref="X161:X168">R161/Q161*100</f>
        <v>63.829787234042556</v>
      </c>
    </row>
    <row r="162" spans="1:24" ht="14.25">
      <c r="A162" s="64" t="s">
        <v>414</v>
      </c>
      <c r="I162" s="1">
        <v>112</v>
      </c>
      <c r="J162" s="24">
        <v>42</v>
      </c>
      <c r="K162" s="24" t="s">
        <v>127</v>
      </c>
      <c r="L162" s="24"/>
      <c r="M162" s="25">
        <f>M164+M165+M167+M168</f>
        <v>10534</v>
      </c>
      <c r="N162" s="29">
        <f>N164+N165+N167+N168+N166</f>
        <v>3263</v>
      </c>
      <c r="O162" s="29">
        <f>O164+O165+O167+O168</f>
        <v>20000</v>
      </c>
      <c r="P162" s="29">
        <f>P164+P165+P167+P168+P163+P166</f>
        <v>60000</v>
      </c>
      <c r="Q162" s="140">
        <f>Q164+Q165+Q167+Q168+Q163</f>
        <v>47000</v>
      </c>
      <c r="R162" s="585">
        <f>R164+R165+R167+R168+R163</f>
        <v>30000</v>
      </c>
      <c r="S162" s="542">
        <f>S164+S165+S167+S168+S163</f>
        <v>44000</v>
      </c>
      <c r="T162" s="452">
        <f>T164+T165+T167+T168+T163</f>
        <v>44000</v>
      </c>
      <c r="U162" s="381">
        <f aca="true" t="shared" si="50" ref="U162:U168">T162/S162</f>
        <v>1</v>
      </c>
      <c r="V162" s="138">
        <f t="shared" si="47"/>
        <v>300</v>
      </c>
      <c r="W162" s="138">
        <f t="shared" si="48"/>
        <v>78.33333333333333</v>
      </c>
      <c r="X162" s="138">
        <f t="shared" si="49"/>
        <v>63.829787234042556</v>
      </c>
    </row>
    <row r="163" spans="1:24" ht="14.25" hidden="1">
      <c r="A163" s="64" t="s">
        <v>414</v>
      </c>
      <c r="I163" s="1">
        <v>112</v>
      </c>
      <c r="J163" s="24">
        <v>4214</v>
      </c>
      <c r="K163" s="31" t="s">
        <v>369</v>
      </c>
      <c r="L163" s="30"/>
      <c r="M163" s="25"/>
      <c r="N163" s="25">
        <v>0</v>
      </c>
      <c r="O163" s="29">
        <v>0</v>
      </c>
      <c r="P163" s="29">
        <v>0</v>
      </c>
      <c r="Q163" s="140">
        <v>0</v>
      </c>
      <c r="R163" s="585">
        <v>0</v>
      </c>
      <c r="S163" s="542">
        <v>0</v>
      </c>
      <c r="T163" s="452">
        <v>0</v>
      </c>
      <c r="U163" s="381" t="e">
        <f t="shared" si="50"/>
        <v>#DIV/0!</v>
      </c>
      <c r="V163" s="138"/>
      <c r="W163" s="138"/>
      <c r="X163" s="138"/>
    </row>
    <row r="164" spans="1:25" ht="14.25">
      <c r="A164" s="64" t="s">
        <v>414</v>
      </c>
      <c r="E164" s="1">
        <v>4</v>
      </c>
      <c r="G164" s="1">
        <v>6</v>
      </c>
      <c r="I164" s="1">
        <v>112</v>
      </c>
      <c r="J164" s="24">
        <v>4221</v>
      </c>
      <c r="K164" s="24" t="s">
        <v>233</v>
      </c>
      <c r="L164" s="24"/>
      <c r="M164" s="25">
        <v>4274</v>
      </c>
      <c r="N164" s="25">
        <v>0</v>
      </c>
      <c r="O164" s="29">
        <v>5000</v>
      </c>
      <c r="P164" s="29">
        <v>5000</v>
      </c>
      <c r="Q164" s="140">
        <v>10000</v>
      </c>
      <c r="R164" s="585">
        <v>10000</v>
      </c>
      <c r="S164" s="542">
        <v>14000</v>
      </c>
      <c r="T164" s="452">
        <v>14000</v>
      </c>
      <c r="U164" s="381">
        <f t="shared" si="50"/>
        <v>1</v>
      </c>
      <c r="V164" s="138">
        <f t="shared" si="47"/>
        <v>100</v>
      </c>
      <c r="W164" s="138">
        <f t="shared" si="48"/>
        <v>200</v>
      </c>
      <c r="X164" s="138">
        <f t="shared" si="49"/>
        <v>100</v>
      </c>
      <c r="Y164" s="344">
        <v>8980.25</v>
      </c>
    </row>
    <row r="165" spans="1:24" ht="14.25">
      <c r="A165" s="64" t="s">
        <v>414</v>
      </c>
      <c r="E165" s="1">
        <v>4</v>
      </c>
      <c r="G165" s="1">
        <v>6</v>
      </c>
      <c r="I165" s="1">
        <v>112</v>
      </c>
      <c r="J165" s="24">
        <v>4221</v>
      </c>
      <c r="K165" s="24" t="s">
        <v>234</v>
      </c>
      <c r="L165" s="24"/>
      <c r="M165" s="25">
        <v>0</v>
      </c>
      <c r="N165" s="25">
        <v>0</v>
      </c>
      <c r="O165" s="29">
        <v>10000</v>
      </c>
      <c r="P165" s="29">
        <v>50000</v>
      </c>
      <c r="Q165" s="140">
        <v>30000</v>
      </c>
      <c r="R165" s="585">
        <v>15000</v>
      </c>
      <c r="S165" s="542">
        <v>15000</v>
      </c>
      <c r="T165" s="452">
        <v>15000</v>
      </c>
      <c r="U165" s="381">
        <f t="shared" si="50"/>
        <v>1</v>
      </c>
      <c r="V165" s="138">
        <f t="shared" si="47"/>
        <v>500</v>
      </c>
      <c r="W165" s="138">
        <f t="shared" si="48"/>
        <v>60</v>
      </c>
      <c r="X165" s="138">
        <f t="shared" si="49"/>
        <v>50</v>
      </c>
    </row>
    <row r="166" spans="1:24" ht="14.25" hidden="1">
      <c r="A166" s="64" t="s">
        <v>414</v>
      </c>
      <c r="E166" s="1">
        <v>4</v>
      </c>
      <c r="J166" s="24">
        <v>4227</v>
      </c>
      <c r="K166" s="24" t="s">
        <v>484</v>
      </c>
      <c r="L166" s="24"/>
      <c r="M166" s="25"/>
      <c r="N166" s="25">
        <v>3017</v>
      </c>
      <c r="O166" s="29"/>
      <c r="P166" s="29">
        <v>0</v>
      </c>
      <c r="Q166" s="140"/>
      <c r="R166" s="585">
        <v>0</v>
      </c>
      <c r="S166" s="542">
        <v>0</v>
      </c>
      <c r="T166" s="452">
        <v>0</v>
      </c>
      <c r="U166" s="381" t="e">
        <f t="shared" si="50"/>
        <v>#DIV/0!</v>
      </c>
      <c r="V166" s="138"/>
      <c r="W166" s="138"/>
      <c r="X166" s="138"/>
    </row>
    <row r="167" spans="1:24" ht="14.25" hidden="1">
      <c r="A167" s="64" t="s">
        <v>414</v>
      </c>
      <c r="I167" s="1">
        <v>112</v>
      </c>
      <c r="J167" s="70">
        <v>423</v>
      </c>
      <c r="K167" s="70" t="s">
        <v>59</v>
      </c>
      <c r="L167" s="70"/>
      <c r="M167" s="25">
        <v>6260</v>
      </c>
      <c r="N167" s="25">
        <v>0</v>
      </c>
      <c r="O167" s="29">
        <v>0</v>
      </c>
      <c r="P167" s="29">
        <v>0</v>
      </c>
      <c r="Q167" s="140">
        <v>0</v>
      </c>
      <c r="R167" s="585">
        <v>0</v>
      </c>
      <c r="S167" s="542">
        <v>0</v>
      </c>
      <c r="T167" s="452">
        <v>0</v>
      </c>
      <c r="U167" s="381" t="e">
        <f t="shared" si="50"/>
        <v>#DIV/0!</v>
      </c>
      <c r="V167" s="138" t="e">
        <f t="shared" si="47"/>
        <v>#DIV/0!</v>
      </c>
      <c r="W167" s="138" t="e">
        <f t="shared" si="48"/>
        <v>#DIV/0!</v>
      </c>
      <c r="X167" s="138" t="e">
        <f t="shared" si="49"/>
        <v>#DIV/0!</v>
      </c>
    </row>
    <row r="168" spans="1:25" ht="15" thickBot="1">
      <c r="A168" s="64" t="s">
        <v>414</v>
      </c>
      <c r="E168" s="1">
        <v>4</v>
      </c>
      <c r="G168" s="1">
        <v>6</v>
      </c>
      <c r="I168" s="1">
        <v>112</v>
      </c>
      <c r="J168" s="24">
        <v>4262</v>
      </c>
      <c r="K168" s="24" t="s">
        <v>235</v>
      </c>
      <c r="L168" s="24"/>
      <c r="M168" s="25">
        <v>0</v>
      </c>
      <c r="N168" s="25">
        <v>246</v>
      </c>
      <c r="O168" s="29">
        <v>5000</v>
      </c>
      <c r="P168" s="29">
        <v>5000</v>
      </c>
      <c r="Q168" s="140">
        <v>7000</v>
      </c>
      <c r="R168" s="585">
        <v>5000</v>
      </c>
      <c r="S168" s="542">
        <v>15000</v>
      </c>
      <c r="T168" s="453">
        <v>15000</v>
      </c>
      <c r="U168" s="410">
        <f t="shared" si="50"/>
        <v>1</v>
      </c>
      <c r="V168" s="138">
        <f t="shared" si="47"/>
        <v>100</v>
      </c>
      <c r="W168" s="138">
        <f t="shared" si="48"/>
        <v>140</v>
      </c>
      <c r="X168" s="138">
        <f t="shared" si="49"/>
        <v>71.42857142857143</v>
      </c>
      <c r="Y168" s="344">
        <v>2875</v>
      </c>
    </row>
    <row r="169" spans="10:24" ht="15">
      <c r="J169" s="185"/>
      <c r="K169" s="185" t="s">
        <v>316</v>
      </c>
      <c r="L169" s="185"/>
      <c r="M169" s="186">
        <f aca="true" t="shared" si="51" ref="M169:R169">M161</f>
        <v>10534</v>
      </c>
      <c r="N169" s="186">
        <f t="shared" si="51"/>
        <v>3263</v>
      </c>
      <c r="O169" s="186">
        <f t="shared" si="51"/>
        <v>20000</v>
      </c>
      <c r="P169" s="186">
        <f t="shared" si="51"/>
        <v>60000</v>
      </c>
      <c r="Q169" s="187">
        <f>Q161</f>
        <v>47000</v>
      </c>
      <c r="R169" s="265">
        <f t="shared" si="51"/>
        <v>30000</v>
      </c>
      <c r="S169" s="557">
        <f>S161</f>
        <v>44000</v>
      </c>
      <c r="T169" s="454">
        <f>T161</f>
        <v>44000</v>
      </c>
      <c r="U169" s="402">
        <f>T169/S169</f>
        <v>1</v>
      </c>
      <c r="V169" s="188"/>
      <c r="W169" s="188"/>
      <c r="X169" s="188"/>
    </row>
    <row r="170" spans="10:24" ht="15">
      <c r="J170" s="189"/>
      <c r="K170" s="189"/>
      <c r="L170" s="189"/>
      <c r="M170" s="190"/>
      <c r="N170" s="190"/>
      <c r="O170" s="190"/>
      <c r="P170" s="117"/>
      <c r="Q170" s="191"/>
      <c r="R170" s="266"/>
      <c r="S170" s="546"/>
      <c r="T170" s="457"/>
      <c r="U170" s="404"/>
      <c r="V170" s="192"/>
      <c r="W170" s="192"/>
      <c r="X170" s="192"/>
    </row>
    <row r="171" spans="1:24" ht="15">
      <c r="A171" s="8" t="s">
        <v>451</v>
      </c>
      <c r="B171" s="8"/>
      <c r="C171" s="8"/>
      <c r="D171" s="8"/>
      <c r="E171" s="8"/>
      <c r="F171" s="8"/>
      <c r="G171" s="8"/>
      <c r="H171" s="8"/>
      <c r="I171" s="8"/>
      <c r="J171" s="8" t="s">
        <v>145</v>
      </c>
      <c r="K171" s="8" t="s">
        <v>450</v>
      </c>
      <c r="L171" s="8"/>
      <c r="M171" s="17"/>
      <c r="N171" s="17"/>
      <c r="O171" s="17"/>
      <c r="P171" s="17"/>
      <c r="Q171" s="151"/>
      <c r="R171" s="254"/>
      <c r="S171" s="254"/>
      <c r="T171" s="456"/>
      <c r="U171" s="403"/>
      <c r="V171" s="152"/>
      <c r="W171" s="152"/>
      <c r="X171" s="152"/>
    </row>
    <row r="172" spans="1:24" ht="15">
      <c r="A172" s="64" t="s">
        <v>451</v>
      </c>
      <c r="I172" s="1">
        <v>112</v>
      </c>
      <c r="J172" s="71">
        <v>3</v>
      </c>
      <c r="K172" s="71" t="s">
        <v>8</v>
      </c>
      <c r="L172" s="71"/>
      <c r="M172" s="84">
        <f>M177+M182</f>
        <v>200497</v>
      </c>
      <c r="N172" s="84">
        <f aca="true" t="shared" si="52" ref="N172:S172">N177+N182+N175</f>
        <v>0</v>
      </c>
      <c r="O172" s="84">
        <f t="shared" si="52"/>
        <v>50000</v>
      </c>
      <c r="P172" s="84">
        <f t="shared" si="52"/>
        <v>70000</v>
      </c>
      <c r="Q172" s="84">
        <f t="shared" si="52"/>
        <v>50000</v>
      </c>
      <c r="R172" s="109">
        <f t="shared" si="52"/>
        <v>360000</v>
      </c>
      <c r="S172" s="109">
        <f t="shared" si="52"/>
        <v>60000</v>
      </c>
      <c r="T172" s="474">
        <f>T177+T182+T175</f>
        <v>65000</v>
      </c>
      <c r="U172" s="377">
        <f>T172/S172</f>
        <v>1.0833333333333333</v>
      </c>
      <c r="V172" s="138">
        <f aca="true" t="shared" si="53" ref="V172:V183">P172/O172*100</f>
        <v>140</v>
      </c>
      <c r="W172" s="138">
        <f aca="true" t="shared" si="54" ref="W172:W183">Q172/P172*100</f>
        <v>71.42857142857143</v>
      </c>
      <c r="X172" s="138">
        <f aca="true" t="shared" si="55" ref="X172:X183">R172/Q172*100</f>
        <v>720</v>
      </c>
    </row>
    <row r="173" spans="1:24" ht="15" hidden="1">
      <c r="A173" s="64"/>
      <c r="J173" s="71">
        <v>32</v>
      </c>
      <c r="K173" s="71"/>
      <c r="L173" s="71"/>
      <c r="M173" s="84"/>
      <c r="N173" s="84"/>
      <c r="O173" s="84"/>
      <c r="P173" s="84"/>
      <c r="Q173" s="84"/>
      <c r="R173" s="109"/>
      <c r="S173" s="109"/>
      <c r="T173" s="474"/>
      <c r="U173" s="377" t="e">
        <f aca="true" t="shared" si="56" ref="U173:U183">T173/S173</f>
        <v>#DIV/0!</v>
      </c>
      <c r="V173" s="138"/>
      <c r="W173" s="138"/>
      <c r="X173" s="138"/>
    </row>
    <row r="174" spans="1:24" ht="15" hidden="1">
      <c r="A174" s="64"/>
      <c r="J174" s="71">
        <v>3237</v>
      </c>
      <c r="K174" s="71"/>
      <c r="L174" s="71"/>
      <c r="M174" s="84"/>
      <c r="N174" s="84"/>
      <c r="O174" s="84"/>
      <c r="P174" s="84"/>
      <c r="Q174" s="84"/>
      <c r="R174" s="109"/>
      <c r="S174" s="109"/>
      <c r="T174" s="474"/>
      <c r="U174" s="377" t="e">
        <f t="shared" si="56"/>
        <v>#DIV/0!</v>
      </c>
      <c r="V174" s="138"/>
      <c r="W174" s="138"/>
      <c r="X174" s="138"/>
    </row>
    <row r="175" spans="1:24" ht="14.25">
      <c r="A175" s="64" t="s">
        <v>451</v>
      </c>
      <c r="I175" s="1">
        <v>112</v>
      </c>
      <c r="J175" s="287">
        <v>37</v>
      </c>
      <c r="K175" s="287" t="s">
        <v>522</v>
      </c>
      <c r="L175" s="287"/>
      <c r="M175" s="84"/>
      <c r="N175" s="288">
        <f aca="true" t="shared" si="57" ref="N175:T175">N176</f>
        <v>0</v>
      </c>
      <c r="O175" s="288">
        <f t="shared" si="57"/>
        <v>20000</v>
      </c>
      <c r="P175" s="288">
        <f t="shared" si="57"/>
        <v>20000</v>
      </c>
      <c r="Q175" s="288">
        <f t="shared" si="57"/>
        <v>0</v>
      </c>
      <c r="R175" s="591">
        <f t="shared" si="57"/>
        <v>20000</v>
      </c>
      <c r="S175" s="559">
        <f t="shared" si="57"/>
        <v>20000</v>
      </c>
      <c r="T175" s="472">
        <f t="shared" si="57"/>
        <v>25000</v>
      </c>
      <c r="U175" s="378">
        <f t="shared" si="56"/>
        <v>1.25</v>
      </c>
      <c r="V175" s="138"/>
      <c r="W175" s="138"/>
      <c r="X175" s="138"/>
    </row>
    <row r="176" spans="1:29" ht="14.25">
      <c r="A176" s="64" t="s">
        <v>451</v>
      </c>
      <c r="C176" s="1">
        <v>2</v>
      </c>
      <c r="I176" s="1">
        <v>112</v>
      </c>
      <c r="J176" s="287">
        <v>3721</v>
      </c>
      <c r="K176" s="287" t="s">
        <v>523</v>
      </c>
      <c r="L176" s="287"/>
      <c r="M176" s="84"/>
      <c r="N176" s="84">
        <v>0</v>
      </c>
      <c r="O176" s="83">
        <v>20000</v>
      </c>
      <c r="P176" s="83">
        <v>20000</v>
      </c>
      <c r="Q176" s="140">
        <v>0</v>
      </c>
      <c r="R176" s="585">
        <v>20000</v>
      </c>
      <c r="S176" s="562">
        <v>20000</v>
      </c>
      <c r="T176" s="499">
        <v>25000</v>
      </c>
      <c r="U176" s="378">
        <f t="shared" si="56"/>
        <v>1.25</v>
      </c>
      <c r="V176" s="138"/>
      <c r="W176" s="138"/>
      <c r="X176" s="138"/>
      <c r="Y176" s="344" t="s">
        <v>626</v>
      </c>
      <c r="AA176" s="504" t="s">
        <v>679</v>
      </c>
      <c r="AB176" s="505"/>
      <c r="AC176" s="506" t="s">
        <v>678</v>
      </c>
    </row>
    <row r="177" spans="1:25" ht="14.25">
      <c r="A177" s="64" t="s">
        <v>451</v>
      </c>
      <c r="I177" s="1">
        <v>112</v>
      </c>
      <c r="J177" s="24">
        <v>38</v>
      </c>
      <c r="K177" s="24" t="s">
        <v>452</v>
      </c>
      <c r="L177" s="24"/>
      <c r="M177" s="25">
        <f>M178+M179+M180</f>
        <v>200497</v>
      </c>
      <c r="N177" s="25">
        <f>N178+N179+N180</f>
        <v>0</v>
      </c>
      <c r="O177" s="29">
        <f>O178+O179+O180</f>
        <v>30000</v>
      </c>
      <c r="P177" s="29">
        <f>P178+P179+P180</f>
        <v>50000</v>
      </c>
      <c r="Q177" s="140">
        <f>Q178+Q179+Q180</f>
        <v>50000</v>
      </c>
      <c r="R177" s="585">
        <f>R178+R179+R180+R181</f>
        <v>90000</v>
      </c>
      <c r="S177" s="542">
        <f>S178+S179+S180+S181</f>
        <v>40000</v>
      </c>
      <c r="T177" s="452">
        <f>T178+T179+T180+T181</f>
        <v>40000</v>
      </c>
      <c r="U177" s="378">
        <f t="shared" si="56"/>
        <v>1</v>
      </c>
      <c r="V177" s="138">
        <f t="shared" si="53"/>
        <v>166.66666666666669</v>
      </c>
      <c r="W177" s="138">
        <f t="shared" si="54"/>
        <v>100</v>
      </c>
      <c r="X177" s="138">
        <f t="shared" si="55"/>
        <v>180</v>
      </c>
      <c r="Y177" s="344" t="s">
        <v>627</v>
      </c>
    </row>
    <row r="178" spans="1:27" ht="14.25">
      <c r="A178" s="64" t="s">
        <v>451</v>
      </c>
      <c r="C178" s="1">
        <v>2</v>
      </c>
      <c r="I178" s="1">
        <v>112</v>
      </c>
      <c r="J178" s="24">
        <v>3811</v>
      </c>
      <c r="K178" s="31" t="s">
        <v>553</v>
      </c>
      <c r="L178" s="30"/>
      <c r="M178" s="25">
        <v>0</v>
      </c>
      <c r="N178" s="25">
        <v>0</v>
      </c>
      <c r="O178" s="29">
        <v>30000</v>
      </c>
      <c r="P178" s="29">
        <v>50000</v>
      </c>
      <c r="Q178" s="140">
        <v>50000</v>
      </c>
      <c r="R178" s="585">
        <v>70000</v>
      </c>
      <c r="S178" s="562">
        <v>30000</v>
      </c>
      <c r="T178" s="499">
        <v>30000</v>
      </c>
      <c r="U178" s="378">
        <f t="shared" si="56"/>
        <v>1</v>
      </c>
      <c r="V178" s="138">
        <f t="shared" si="53"/>
        <v>166.66666666666669</v>
      </c>
      <c r="W178" s="138">
        <f t="shared" si="54"/>
        <v>100</v>
      </c>
      <c r="X178" s="138">
        <f t="shared" si="55"/>
        <v>140</v>
      </c>
      <c r="Y178" s="507" t="s">
        <v>680</v>
      </c>
      <c r="Z178" s="505"/>
      <c r="AA178" s="506" t="s">
        <v>678</v>
      </c>
    </row>
    <row r="179" spans="1:24" ht="12.75" customHeight="1" hidden="1">
      <c r="A179" s="64" t="s">
        <v>451</v>
      </c>
      <c r="I179" s="1">
        <v>112</v>
      </c>
      <c r="J179" s="24">
        <v>4212</v>
      </c>
      <c r="K179" s="31" t="s">
        <v>453</v>
      </c>
      <c r="L179" s="30"/>
      <c r="M179" s="25">
        <v>0</v>
      </c>
      <c r="N179" s="25">
        <v>0</v>
      </c>
      <c r="O179" s="29">
        <v>0</v>
      </c>
      <c r="P179" s="29">
        <v>0</v>
      </c>
      <c r="Q179" s="140">
        <v>0</v>
      </c>
      <c r="R179" s="109">
        <v>0</v>
      </c>
      <c r="S179" s="542"/>
      <c r="T179" s="452"/>
      <c r="U179" s="378" t="e">
        <f t="shared" si="56"/>
        <v>#DIV/0!</v>
      </c>
      <c r="V179" s="138" t="e">
        <f t="shared" si="53"/>
        <v>#DIV/0!</v>
      </c>
      <c r="W179" s="138" t="e">
        <f t="shared" si="54"/>
        <v>#DIV/0!</v>
      </c>
      <c r="X179" s="138" t="e">
        <f t="shared" si="55"/>
        <v>#DIV/0!</v>
      </c>
    </row>
    <row r="180" spans="1:24" ht="12.75" customHeight="1" hidden="1">
      <c r="A180" s="64" t="s">
        <v>415</v>
      </c>
      <c r="I180" s="1">
        <v>112</v>
      </c>
      <c r="J180" s="24">
        <v>4214</v>
      </c>
      <c r="K180" s="31" t="s">
        <v>453</v>
      </c>
      <c r="L180" s="24"/>
      <c r="M180" s="25">
        <v>200497</v>
      </c>
      <c r="N180" s="25">
        <v>0</v>
      </c>
      <c r="O180" s="29">
        <v>0</v>
      </c>
      <c r="P180" s="29">
        <v>0</v>
      </c>
      <c r="Q180" s="140">
        <v>0</v>
      </c>
      <c r="R180" s="109">
        <v>0</v>
      </c>
      <c r="S180" s="542"/>
      <c r="T180" s="452"/>
      <c r="U180" s="378" t="e">
        <f t="shared" si="56"/>
        <v>#DIV/0!</v>
      </c>
      <c r="V180" s="138" t="e">
        <f t="shared" si="53"/>
        <v>#DIV/0!</v>
      </c>
      <c r="W180" s="138" t="e">
        <f t="shared" si="54"/>
        <v>#DIV/0!</v>
      </c>
      <c r="X180" s="138" t="e">
        <f t="shared" si="55"/>
        <v>#DIV/0!</v>
      </c>
    </row>
    <row r="181" spans="1:24" ht="12.75" customHeight="1">
      <c r="A181" s="64"/>
      <c r="J181" s="24">
        <v>3811</v>
      </c>
      <c r="K181" s="31" t="s">
        <v>549</v>
      </c>
      <c r="L181" s="24"/>
      <c r="M181" s="25"/>
      <c r="N181" s="25">
        <v>0</v>
      </c>
      <c r="O181" s="29">
        <v>0</v>
      </c>
      <c r="P181" s="29">
        <v>0</v>
      </c>
      <c r="Q181" s="140">
        <v>0</v>
      </c>
      <c r="R181" s="591">
        <v>20000</v>
      </c>
      <c r="S181" s="542">
        <v>10000</v>
      </c>
      <c r="T181" s="452">
        <v>10000</v>
      </c>
      <c r="U181" s="378">
        <f t="shared" si="56"/>
        <v>1</v>
      </c>
      <c r="V181" s="138" t="e">
        <f t="shared" si="53"/>
        <v>#DIV/0!</v>
      </c>
      <c r="W181" s="138" t="e">
        <f t="shared" si="54"/>
        <v>#DIV/0!</v>
      </c>
      <c r="X181" s="138" t="e">
        <f t="shared" si="55"/>
        <v>#DIV/0!</v>
      </c>
    </row>
    <row r="182" spans="1:24" ht="15">
      <c r="A182" s="64" t="s">
        <v>415</v>
      </c>
      <c r="I182" s="1">
        <v>112</v>
      </c>
      <c r="J182" s="24">
        <v>4</v>
      </c>
      <c r="K182" s="24" t="s">
        <v>128</v>
      </c>
      <c r="L182" s="24"/>
      <c r="M182" s="25">
        <f aca="true" t="shared" si="58" ref="M182:T182">M183</f>
        <v>0</v>
      </c>
      <c r="N182" s="25">
        <f t="shared" si="58"/>
        <v>0</v>
      </c>
      <c r="O182" s="29">
        <f t="shared" si="58"/>
        <v>0</v>
      </c>
      <c r="P182" s="29">
        <f t="shared" si="58"/>
        <v>0</v>
      </c>
      <c r="Q182" s="140">
        <f t="shared" si="58"/>
        <v>0</v>
      </c>
      <c r="R182" s="105">
        <f t="shared" si="58"/>
        <v>250000</v>
      </c>
      <c r="S182" s="337">
        <f t="shared" si="58"/>
        <v>0</v>
      </c>
      <c r="T182" s="593">
        <f t="shared" si="58"/>
        <v>0</v>
      </c>
      <c r="U182" s="377" t="e">
        <f t="shared" si="56"/>
        <v>#DIV/0!</v>
      </c>
      <c r="V182" s="138" t="e">
        <f t="shared" si="53"/>
        <v>#DIV/0!</v>
      </c>
      <c r="W182" s="138" t="e">
        <f t="shared" si="54"/>
        <v>#DIV/0!</v>
      </c>
      <c r="X182" s="138" t="e">
        <f t="shared" si="55"/>
        <v>#DIV/0!</v>
      </c>
    </row>
    <row r="183" spans="1:32" ht="15" thickBot="1">
      <c r="A183" s="64" t="s">
        <v>415</v>
      </c>
      <c r="I183" s="1">
        <v>112</v>
      </c>
      <c r="J183" s="24">
        <v>4214</v>
      </c>
      <c r="K183" s="24" t="s">
        <v>543</v>
      </c>
      <c r="L183" s="24"/>
      <c r="M183" s="25">
        <v>0</v>
      </c>
      <c r="N183" s="25">
        <v>0</v>
      </c>
      <c r="O183" s="29">
        <v>0</v>
      </c>
      <c r="P183" s="29">
        <v>0</v>
      </c>
      <c r="Q183" s="140">
        <v>0</v>
      </c>
      <c r="R183" s="591">
        <v>250000</v>
      </c>
      <c r="S183" s="562">
        <v>0</v>
      </c>
      <c r="T183" s="499">
        <v>0</v>
      </c>
      <c r="U183" s="378" t="e">
        <f t="shared" si="56"/>
        <v>#DIV/0!</v>
      </c>
      <c r="V183" s="138" t="e">
        <f t="shared" si="53"/>
        <v>#DIV/0!</v>
      </c>
      <c r="W183" s="138" t="e">
        <f t="shared" si="54"/>
        <v>#DIV/0!</v>
      </c>
      <c r="X183" s="138" t="e">
        <f t="shared" si="55"/>
        <v>#DIV/0!</v>
      </c>
      <c r="Y183" s="346" t="s">
        <v>647</v>
      </c>
      <c r="Z183" s="100"/>
      <c r="AA183" s="100"/>
      <c r="AB183" s="100"/>
      <c r="AC183" s="100"/>
      <c r="AD183" s="508" t="s">
        <v>681</v>
      </c>
      <c r="AE183" s="508"/>
      <c r="AF183" s="508"/>
    </row>
    <row r="184" spans="10:24" ht="15">
      <c r="J184" s="185"/>
      <c r="K184" s="185" t="s">
        <v>316</v>
      </c>
      <c r="L184" s="185"/>
      <c r="M184" s="186">
        <f aca="true" t="shared" si="59" ref="M184:R184">M172</f>
        <v>200497</v>
      </c>
      <c r="N184" s="186">
        <f t="shared" si="59"/>
        <v>0</v>
      </c>
      <c r="O184" s="186">
        <f t="shared" si="59"/>
        <v>50000</v>
      </c>
      <c r="P184" s="186">
        <f t="shared" si="59"/>
        <v>70000</v>
      </c>
      <c r="Q184" s="187">
        <f>Q172</f>
        <v>50000</v>
      </c>
      <c r="R184" s="265">
        <f t="shared" si="59"/>
        <v>360000</v>
      </c>
      <c r="S184" s="557">
        <f>S172</f>
        <v>60000</v>
      </c>
      <c r="T184" s="470">
        <f>T172</f>
        <v>65000</v>
      </c>
      <c r="U184" s="409">
        <f>T184/S184</f>
        <v>1.0833333333333333</v>
      </c>
      <c r="V184" s="188"/>
      <c r="W184" s="188"/>
      <c r="X184" s="188"/>
    </row>
    <row r="185" spans="10:24" ht="15">
      <c r="J185" s="189"/>
      <c r="K185" s="189"/>
      <c r="L185" s="189"/>
      <c r="M185" s="190"/>
      <c r="N185" s="190"/>
      <c r="O185" s="190"/>
      <c r="P185" s="117"/>
      <c r="Q185" s="191"/>
      <c r="R185" s="266"/>
      <c r="S185" s="546"/>
      <c r="T185" s="457"/>
      <c r="U185" s="404"/>
      <c r="V185" s="192"/>
      <c r="W185" s="192"/>
      <c r="X185" s="192"/>
    </row>
    <row r="186" spans="1:24" ht="15">
      <c r="A186" s="8" t="s">
        <v>416</v>
      </c>
      <c r="B186" s="8"/>
      <c r="C186" s="8"/>
      <c r="D186" s="8"/>
      <c r="E186" s="8"/>
      <c r="F186" s="8"/>
      <c r="G186" s="8"/>
      <c r="H186" s="8"/>
      <c r="I186" s="8"/>
      <c r="J186" s="8" t="s">
        <v>208</v>
      </c>
      <c r="K186" s="8" t="s">
        <v>146</v>
      </c>
      <c r="L186" s="8"/>
      <c r="M186" s="17"/>
      <c r="N186" s="17"/>
      <c r="O186" s="17"/>
      <c r="P186" s="17"/>
      <c r="Q186" s="151"/>
      <c r="R186" s="254"/>
      <c r="S186" s="254"/>
      <c r="T186" s="456"/>
      <c r="U186" s="403"/>
      <c r="V186" s="152"/>
      <c r="W186" s="152"/>
      <c r="X186" s="152"/>
    </row>
    <row r="187" spans="1:24" ht="15">
      <c r="A187" s="64" t="s">
        <v>416</v>
      </c>
      <c r="I187" s="1">
        <v>112</v>
      </c>
      <c r="J187" s="71">
        <v>4</v>
      </c>
      <c r="K187" s="71" t="s">
        <v>96</v>
      </c>
      <c r="L187" s="71"/>
      <c r="M187" s="84">
        <f aca="true" t="shared" si="60" ref="M187:T188">M188</f>
        <v>0</v>
      </c>
      <c r="N187" s="84">
        <f>N188</f>
        <v>0</v>
      </c>
      <c r="O187" s="84">
        <f t="shared" si="60"/>
        <v>100000</v>
      </c>
      <c r="P187" s="83">
        <f t="shared" si="60"/>
        <v>100000</v>
      </c>
      <c r="Q187" s="136">
        <f t="shared" si="60"/>
        <v>0</v>
      </c>
      <c r="R187" s="108">
        <f t="shared" si="60"/>
        <v>86000</v>
      </c>
      <c r="S187" s="332">
        <f t="shared" si="60"/>
        <v>86000</v>
      </c>
      <c r="T187" s="451">
        <f t="shared" si="60"/>
        <v>86000</v>
      </c>
      <c r="U187" s="368">
        <f>T187/S187</f>
        <v>1</v>
      </c>
      <c r="V187" s="138">
        <f aca="true" t="shared" si="61" ref="V187:X189">P187/O187*100</f>
        <v>100</v>
      </c>
      <c r="W187" s="138">
        <f t="shared" si="61"/>
        <v>0</v>
      </c>
      <c r="X187" s="138" t="e">
        <f t="shared" si="61"/>
        <v>#DIV/0!</v>
      </c>
    </row>
    <row r="188" spans="1:24" ht="14.25">
      <c r="A188" s="64" t="s">
        <v>416</v>
      </c>
      <c r="I188" s="1">
        <v>112</v>
      </c>
      <c r="J188" s="24">
        <v>42</v>
      </c>
      <c r="K188" s="24" t="s">
        <v>97</v>
      </c>
      <c r="L188" s="24"/>
      <c r="M188" s="25">
        <f t="shared" si="60"/>
        <v>0</v>
      </c>
      <c r="N188" s="25">
        <f t="shared" si="60"/>
        <v>0</v>
      </c>
      <c r="O188" s="25">
        <f t="shared" si="60"/>
        <v>100000</v>
      </c>
      <c r="P188" s="29">
        <f t="shared" si="60"/>
        <v>100000</v>
      </c>
      <c r="Q188" s="140">
        <f t="shared" si="60"/>
        <v>0</v>
      </c>
      <c r="R188" s="585">
        <f t="shared" si="60"/>
        <v>86000</v>
      </c>
      <c r="S188" s="542">
        <f t="shared" si="60"/>
        <v>86000</v>
      </c>
      <c r="T188" s="452">
        <f t="shared" si="60"/>
        <v>86000</v>
      </c>
      <c r="U188" s="369">
        <f>T188/S188</f>
        <v>1</v>
      </c>
      <c r="V188" s="138">
        <f t="shared" si="61"/>
        <v>100</v>
      </c>
      <c r="W188" s="138">
        <f t="shared" si="61"/>
        <v>0</v>
      </c>
      <c r="X188" s="138" t="e">
        <f t="shared" si="61"/>
        <v>#DIV/0!</v>
      </c>
    </row>
    <row r="189" spans="1:25" ht="15" thickBot="1">
      <c r="A189" s="64" t="s">
        <v>416</v>
      </c>
      <c r="E189" s="1">
        <v>4</v>
      </c>
      <c r="G189" s="1">
        <v>6</v>
      </c>
      <c r="I189" s="1">
        <v>112</v>
      </c>
      <c r="J189" s="24">
        <v>4264</v>
      </c>
      <c r="K189" s="24" t="s">
        <v>236</v>
      </c>
      <c r="L189" s="24"/>
      <c r="M189" s="25">
        <v>0</v>
      </c>
      <c r="N189" s="25">
        <v>0</v>
      </c>
      <c r="O189" s="25">
        <v>100000</v>
      </c>
      <c r="P189" s="29">
        <v>100000</v>
      </c>
      <c r="Q189" s="140">
        <v>0</v>
      </c>
      <c r="R189" s="585">
        <v>86000</v>
      </c>
      <c r="S189" s="542">
        <v>86000</v>
      </c>
      <c r="T189" s="452">
        <v>86000</v>
      </c>
      <c r="U189" s="369">
        <f>T189/S189</f>
        <v>1</v>
      </c>
      <c r="V189" s="138">
        <f t="shared" si="61"/>
        <v>100</v>
      </c>
      <c r="W189" s="138">
        <f t="shared" si="61"/>
        <v>0</v>
      </c>
      <c r="X189" s="138" t="e">
        <f t="shared" si="61"/>
        <v>#DIV/0!</v>
      </c>
      <c r="Y189" s="344">
        <v>37500</v>
      </c>
    </row>
    <row r="190" spans="10:24" ht="15.75" thickBot="1">
      <c r="J190" s="185"/>
      <c r="K190" s="185" t="s">
        <v>316</v>
      </c>
      <c r="L190" s="185"/>
      <c r="M190" s="186">
        <f aca="true" t="shared" si="62" ref="M190:R190">M187</f>
        <v>0</v>
      </c>
      <c r="N190" s="186">
        <f t="shared" si="62"/>
        <v>0</v>
      </c>
      <c r="O190" s="186">
        <f t="shared" si="62"/>
        <v>100000</v>
      </c>
      <c r="P190" s="186">
        <f t="shared" si="62"/>
        <v>100000</v>
      </c>
      <c r="Q190" s="187">
        <f>Q187</f>
        <v>0</v>
      </c>
      <c r="R190" s="265">
        <f t="shared" si="62"/>
        <v>86000</v>
      </c>
      <c r="S190" s="557">
        <f>S187</f>
        <v>86000</v>
      </c>
      <c r="T190" s="470">
        <f>T187</f>
        <v>86000</v>
      </c>
      <c r="U190" s="409">
        <f>T190/S190</f>
        <v>1</v>
      </c>
      <c r="V190" s="188"/>
      <c r="W190" s="188"/>
      <c r="X190" s="188"/>
    </row>
    <row r="191" spans="10:24" ht="15.75" thickBot="1">
      <c r="J191" s="162"/>
      <c r="K191" s="162" t="s">
        <v>320</v>
      </c>
      <c r="L191" s="162"/>
      <c r="M191" s="163">
        <f aca="true" t="shared" si="63" ref="M191:T191">M132+M146+M152+M158+M169+M184+M190</f>
        <v>1730335</v>
      </c>
      <c r="N191" s="163">
        <f>N132+N146+N152+N158+N169+N184+N190</f>
        <v>1769188</v>
      </c>
      <c r="O191" s="163">
        <f>O132+O146+O152+O158+O169+O184+O190</f>
        <v>1609100</v>
      </c>
      <c r="P191" s="163">
        <f t="shared" si="63"/>
        <v>2295360</v>
      </c>
      <c r="Q191" s="164">
        <f t="shared" si="63"/>
        <v>1530900</v>
      </c>
      <c r="R191" s="258">
        <f t="shared" si="63"/>
        <v>2359200</v>
      </c>
      <c r="S191" s="549">
        <f t="shared" si="63"/>
        <v>2248250</v>
      </c>
      <c r="T191" s="461">
        <f t="shared" si="63"/>
        <v>2239650</v>
      </c>
      <c r="U191" s="407">
        <f>T191/S191</f>
        <v>0.9961748026242633</v>
      </c>
      <c r="V191" s="165"/>
      <c r="W191" s="165"/>
      <c r="X191" s="165"/>
    </row>
    <row r="192" spans="10:24" ht="15.75" thickTop="1">
      <c r="J192" s="147"/>
      <c r="K192" s="147"/>
      <c r="L192" s="147"/>
      <c r="M192" s="117"/>
      <c r="N192" s="117"/>
      <c r="O192" s="117"/>
      <c r="P192" s="117"/>
      <c r="Q192" s="154"/>
      <c r="R192" s="253"/>
      <c r="S192" s="546"/>
      <c r="T192" s="457"/>
      <c r="U192" s="404"/>
      <c r="V192" s="209"/>
      <c r="W192" s="209"/>
      <c r="X192" s="209"/>
    </row>
    <row r="193" spans="1:24" ht="15">
      <c r="A193" s="20"/>
      <c r="B193" s="20"/>
      <c r="C193" s="20"/>
      <c r="D193" s="20"/>
      <c r="E193" s="20"/>
      <c r="F193" s="20"/>
      <c r="G193" s="20"/>
      <c r="H193" s="20"/>
      <c r="I193" s="20"/>
      <c r="J193" s="131" t="s">
        <v>148</v>
      </c>
      <c r="K193" s="131" t="s">
        <v>147</v>
      </c>
      <c r="L193" s="131"/>
      <c r="M193" s="18"/>
      <c r="N193" s="18"/>
      <c r="O193" s="18"/>
      <c r="P193" s="18"/>
      <c r="Q193" s="174"/>
      <c r="R193" s="262"/>
      <c r="S193" s="262"/>
      <c r="T193" s="476"/>
      <c r="U193" s="412"/>
      <c r="V193" s="176"/>
      <c r="W193" s="176"/>
      <c r="X193" s="176"/>
    </row>
    <row r="194" spans="1:24" ht="15">
      <c r="A194" s="20"/>
      <c r="B194" s="20"/>
      <c r="C194" s="20"/>
      <c r="D194" s="20"/>
      <c r="E194" s="20"/>
      <c r="F194" s="20"/>
      <c r="G194" s="20"/>
      <c r="H194" s="20"/>
      <c r="I194" s="20">
        <v>300</v>
      </c>
      <c r="J194" s="20" t="s">
        <v>188</v>
      </c>
      <c r="K194" s="20"/>
      <c r="L194" s="20"/>
      <c r="M194" s="21"/>
      <c r="N194" s="21"/>
      <c r="O194" s="21"/>
      <c r="P194" s="21"/>
      <c r="Q194" s="170"/>
      <c r="R194" s="263"/>
      <c r="S194" s="263"/>
      <c r="T194" s="477"/>
      <c r="U194" s="413"/>
      <c r="V194" s="178"/>
      <c r="W194" s="178"/>
      <c r="X194" s="178"/>
    </row>
    <row r="195" spans="1:24" ht="15">
      <c r="A195" s="7" t="s">
        <v>390</v>
      </c>
      <c r="B195" s="7"/>
      <c r="C195" s="7"/>
      <c r="D195" s="7"/>
      <c r="E195" s="7"/>
      <c r="F195" s="7"/>
      <c r="G195" s="7"/>
      <c r="H195" s="7"/>
      <c r="I195" s="7"/>
      <c r="J195" s="133" t="s">
        <v>150</v>
      </c>
      <c r="K195" s="133" t="s">
        <v>149</v>
      </c>
      <c r="L195" s="133"/>
      <c r="M195" s="16"/>
      <c r="N195" s="16"/>
      <c r="O195" s="16"/>
      <c r="P195" s="16"/>
      <c r="Q195" s="157"/>
      <c r="R195" s="256"/>
      <c r="S195" s="256"/>
      <c r="T195" s="458"/>
      <c r="U195" s="405"/>
      <c r="V195" s="158"/>
      <c r="W195" s="158"/>
      <c r="X195" s="158"/>
    </row>
    <row r="196" spans="1:24" ht="15">
      <c r="A196" s="8" t="s">
        <v>417</v>
      </c>
      <c r="B196" s="8"/>
      <c r="C196" s="8"/>
      <c r="D196" s="8"/>
      <c r="E196" s="8"/>
      <c r="F196" s="8"/>
      <c r="G196" s="8"/>
      <c r="H196" s="8"/>
      <c r="I196" s="8">
        <v>321</v>
      </c>
      <c r="J196" s="8" t="s">
        <v>137</v>
      </c>
      <c r="K196" s="8" t="s">
        <v>151</v>
      </c>
      <c r="L196" s="8"/>
      <c r="M196" s="17"/>
      <c r="N196" s="17"/>
      <c r="O196" s="17"/>
      <c r="P196" s="17"/>
      <c r="Q196" s="151"/>
      <c r="R196" s="254"/>
      <c r="S196" s="254"/>
      <c r="T196" s="456"/>
      <c r="U196" s="403"/>
      <c r="V196" s="152"/>
      <c r="W196" s="152"/>
      <c r="X196" s="152"/>
    </row>
    <row r="197" spans="1:24" ht="15">
      <c r="A197" s="64" t="s">
        <v>417</v>
      </c>
      <c r="I197" s="1">
        <v>321</v>
      </c>
      <c r="J197" s="71">
        <v>3</v>
      </c>
      <c r="K197" s="71" t="s">
        <v>8</v>
      </c>
      <c r="L197" s="71"/>
      <c r="M197" s="84">
        <f aca="true" t="shared" si="64" ref="M197:T198">M198</f>
        <v>94000</v>
      </c>
      <c r="N197" s="83">
        <f t="shared" si="64"/>
        <v>90000</v>
      </c>
      <c r="O197" s="83">
        <f t="shared" si="64"/>
        <v>90000</v>
      </c>
      <c r="P197" s="83">
        <f t="shared" si="64"/>
        <v>140000</v>
      </c>
      <c r="Q197" s="136">
        <f t="shared" si="64"/>
        <v>100000</v>
      </c>
      <c r="R197" s="108">
        <f t="shared" si="64"/>
        <v>150000</v>
      </c>
      <c r="S197" s="332">
        <f t="shared" si="64"/>
        <v>150000</v>
      </c>
      <c r="T197" s="451">
        <f t="shared" si="64"/>
        <v>170000</v>
      </c>
      <c r="U197" s="368">
        <f>T197/S197</f>
        <v>1.1333333333333333</v>
      </c>
      <c r="V197" s="138">
        <f aca="true" t="shared" si="65" ref="V197:X199">P197/O197*100</f>
        <v>155.55555555555557</v>
      </c>
      <c r="W197" s="138">
        <f t="shared" si="65"/>
        <v>71.42857142857143</v>
      </c>
      <c r="X197" s="138">
        <f t="shared" si="65"/>
        <v>150</v>
      </c>
    </row>
    <row r="198" spans="1:24" ht="14.25">
      <c r="A198" s="64" t="s">
        <v>417</v>
      </c>
      <c r="I198" s="1">
        <v>321</v>
      </c>
      <c r="J198" s="24">
        <v>38</v>
      </c>
      <c r="K198" s="24" t="s">
        <v>51</v>
      </c>
      <c r="L198" s="24"/>
      <c r="M198" s="25">
        <f t="shared" si="64"/>
        <v>94000</v>
      </c>
      <c r="N198" s="29">
        <f t="shared" si="64"/>
        <v>90000</v>
      </c>
      <c r="O198" s="29">
        <f t="shared" si="64"/>
        <v>90000</v>
      </c>
      <c r="P198" s="29">
        <f t="shared" si="64"/>
        <v>140000</v>
      </c>
      <c r="Q198" s="140">
        <f t="shared" si="64"/>
        <v>100000</v>
      </c>
      <c r="R198" s="585">
        <f t="shared" si="64"/>
        <v>150000</v>
      </c>
      <c r="S198" s="542">
        <f t="shared" si="64"/>
        <v>150000</v>
      </c>
      <c r="T198" s="452">
        <f t="shared" si="64"/>
        <v>170000</v>
      </c>
      <c r="U198" s="369">
        <f>T198/S198</f>
        <v>1.1333333333333333</v>
      </c>
      <c r="V198" s="138">
        <f t="shared" si="65"/>
        <v>155.55555555555557</v>
      </c>
      <c r="W198" s="138">
        <f t="shared" si="65"/>
        <v>71.42857142857143</v>
      </c>
      <c r="X198" s="138">
        <f t="shared" si="65"/>
        <v>150</v>
      </c>
    </row>
    <row r="199" spans="1:25" ht="15" thickBot="1">
      <c r="A199" s="64" t="s">
        <v>417</v>
      </c>
      <c r="B199" s="1">
        <v>1</v>
      </c>
      <c r="C199" s="1">
        <v>2</v>
      </c>
      <c r="E199" s="1">
        <v>4</v>
      </c>
      <c r="I199" s="1">
        <v>321</v>
      </c>
      <c r="J199" s="24">
        <v>3811</v>
      </c>
      <c r="K199" s="24" t="s">
        <v>237</v>
      </c>
      <c r="L199" s="24"/>
      <c r="M199" s="25">
        <v>94000</v>
      </c>
      <c r="N199" s="29">
        <v>90000</v>
      </c>
      <c r="O199" s="29">
        <v>90000</v>
      </c>
      <c r="P199" s="29">
        <v>140000</v>
      </c>
      <c r="Q199" s="140">
        <v>100000</v>
      </c>
      <c r="R199" s="585">
        <v>150000</v>
      </c>
      <c r="S199" s="542">
        <v>150000</v>
      </c>
      <c r="T199" s="452">
        <v>170000</v>
      </c>
      <c r="U199" s="369">
        <f>T199/S199</f>
        <v>1.1333333333333333</v>
      </c>
      <c r="V199" s="138">
        <f t="shared" si="65"/>
        <v>155.55555555555557</v>
      </c>
      <c r="W199" s="138">
        <f t="shared" si="65"/>
        <v>71.42857142857143</v>
      </c>
      <c r="X199" s="138">
        <f t="shared" si="65"/>
        <v>150</v>
      </c>
      <c r="Y199" s="344">
        <v>100000</v>
      </c>
    </row>
    <row r="200" spans="10:24" ht="15">
      <c r="J200" s="185"/>
      <c r="K200" s="185" t="s">
        <v>316</v>
      </c>
      <c r="L200" s="185"/>
      <c r="M200" s="186">
        <f aca="true" t="shared" si="66" ref="M200:R200">M197</f>
        <v>94000</v>
      </c>
      <c r="N200" s="186">
        <f>N197</f>
        <v>90000</v>
      </c>
      <c r="O200" s="186">
        <f t="shared" si="66"/>
        <v>90000</v>
      </c>
      <c r="P200" s="186">
        <f t="shared" si="66"/>
        <v>140000</v>
      </c>
      <c r="Q200" s="187">
        <f>Q197</f>
        <v>100000</v>
      </c>
      <c r="R200" s="265">
        <f t="shared" si="66"/>
        <v>150000</v>
      </c>
      <c r="S200" s="557">
        <f>S197</f>
        <v>150000</v>
      </c>
      <c r="T200" s="470">
        <f>T197</f>
        <v>170000</v>
      </c>
      <c r="U200" s="409">
        <f>T200/S200</f>
        <v>1.1333333333333333</v>
      </c>
      <c r="V200" s="188"/>
      <c r="W200" s="188"/>
      <c r="X200" s="188"/>
    </row>
    <row r="201" spans="10:24" ht="14.25">
      <c r="J201" s="32"/>
      <c r="K201" s="32"/>
      <c r="L201" s="32"/>
      <c r="M201" s="33"/>
      <c r="N201" s="97"/>
      <c r="O201" s="33"/>
      <c r="P201" s="36"/>
      <c r="Q201" s="210"/>
      <c r="R201" s="266"/>
      <c r="S201" s="545"/>
      <c r="T201" s="455"/>
      <c r="U201" s="371"/>
      <c r="V201" s="211"/>
      <c r="W201" s="211"/>
      <c r="X201" s="211"/>
    </row>
    <row r="202" spans="1:24" ht="14.25">
      <c r="A202" s="8" t="s">
        <v>418</v>
      </c>
      <c r="B202" s="8"/>
      <c r="C202" s="8"/>
      <c r="D202" s="8"/>
      <c r="E202" s="8"/>
      <c r="F202" s="8"/>
      <c r="G202" s="8"/>
      <c r="H202" s="8"/>
      <c r="I202" s="8">
        <v>321</v>
      </c>
      <c r="J202" s="8" t="s">
        <v>137</v>
      </c>
      <c r="K202" s="8" t="s">
        <v>152</v>
      </c>
      <c r="L202" s="8"/>
      <c r="M202" s="17"/>
      <c r="N202" s="212"/>
      <c r="O202" s="17"/>
      <c r="P202" s="17"/>
      <c r="Q202" s="151"/>
      <c r="R202" s="254"/>
      <c r="S202" s="558"/>
      <c r="T202" s="471"/>
      <c r="U202" s="400"/>
      <c r="V202" s="152"/>
      <c r="W202" s="152"/>
      <c r="X202" s="152"/>
    </row>
    <row r="203" spans="1:24" ht="15">
      <c r="A203" s="64" t="s">
        <v>418</v>
      </c>
      <c r="I203" s="1">
        <v>321</v>
      </c>
      <c r="J203" s="71">
        <v>3</v>
      </c>
      <c r="K203" s="71" t="s">
        <v>8</v>
      </c>
      <c r="L203" s="71"/>
      <c r="M203" s="84">
        <f>M204</f>
        <v>0</v>
      </c>
      <c r="N203" s="83">
        <f aca="true" t="shared" si="67" ref="N203:S203">N204+N208</f>
        <v>16284</v>
      </c>
      <c r="O203" s="84">
        <f t="shared" si="67"/>
        <v>43500</v>
      </c>
      <c r="P203" s="84">
        <f>P204+P208</f>
        <v>42000</v>
      </c>
      <c r="Q203" s="84">
        <f t="shared" si="67"/>
        <v>43500</v>
      </c>
      <c r="R203" s="108">
        <f t="shared" si="67"/>
        <v>18000</v>
      </c>
      <c r="S203" s="332">
        <f t="shared" si="67"/>
        <v>18000</v>
      </c>
      <c r="T203" s="451">
        <f>T204+T208</f>
        <v>18000</v>
      </c>
      <c r="U203" s="368">
        <f>T203/S203</f>
        <v>1</v>
      </c>
      <c r="V203" s="138">
        <f aca="true" t="shared" si="68" ref="V203:X207">P203/O203*100</f>
        <v>96.55172413793103</v>
      </c>
      <c r="W203" s="138">
        <f t="shared" si="68"/>
        <v>103.57142857142858</v>
      </c>
      <c r="X203" s="138">
        <f t="shared" si="68"/>
        <v>41.37931034482759</v>
      </c>
    </row>
    <row r="204" spans="1:24" ht="14.25">
      <c r="A204" s="64" t="s">
        <v>418</v>
      </c>
      <c r="I204" s="1">
        <v>321</v>
      </c>
      <c r="J204" s="24">
        <v>32</v>
      </c>
      <c r="K204" s="31" t="s">
        <v>40</v>
      </c>
      <c r="L204" s="30"/>
      <c r="M204" s="25">
        <f>M205+M206</f>
        <v>0</v>
      </c>
      <c r="N204" s="29">
        <f>N205+N206</f>
        <v>13284</v>
      </c>
      <c r="O204" s="25">
        <f>O205+O206</f>
        <v>36500</v>
      </c>
      <c r="P204" s="140">
        <f>P205+P206+P207</f>
        <v>35000</v>
      </c>
      <c r="Q204" s="140">
        <f>Q205+Q206+Q207</f>
        <v>36500</v>
      </c>
      <c r="R204" s="585">
        <f>R205+R206+R207</f>
        <v>13000</v>
      </c>
      <c r="S204" s="542">
        <f>S205+S206+S207</f>
        <v>13000</v>
      </c>
      <c r="T204" s="452">
        <f>T205+T206+T207</f>
        <v>13000</v>
      </c>
      <c r="U204" s="381">
        <f aca="true" t="shared" si="69" ref="U204:U209">T204/S204</f>
        <v>1</v>
      </c>
      <c r="V204" s="138">
        <f t="shared" si="68"/>
        <v>95.8904109589041</v>
      </c>
      <c r="W204" s="138">
        <f t="shared" si="68"/>
        <v>104.28571428571429</v>
      </c>
      <c r="X204" s="138">
        <f t="shared" si="68"/>
        <v>35.61643835616438</v>
      </c>
    </row>
    <row r="205" spans="1:24" ht="14.25" hidden="1">
      <c r="A205" s="64" t="s">
        <v>418</v>
      </c>
      <c r="C205" s="1">
        <v>2</v>
      </c>
      <c r="D205" s="1">
        <v>3</v>
      </c>
      <c r="E205" s="1">
        <v>4</v>
      </c>
      <c r="I205" s="1">
        <v>321</v>
      </c>
      <c r="J205" s="24">
        <v>3237</v>
      </c>
      <c r="K205" s="24" t="s">
        <v>238</v>
      </c>
      <c r="L205" s="24"/>
      <c r="M205" s="25">
        <v>0</v>
      </c>
      <c r="N205" s="29">
        <v>0</v>
      </c>
      <c r="O205" s="25">
        <v>20000</v>
      </c>
      <c r="P205" s="29">
        <v>20000</v>
      </c>
      <c r="Q205" s="140">
        <v>20000</v>
      </c>
      <c r="R205" s="585">
        <v>0</v>
      </c>
      <c r="S205" s="542"/>
      <c r="T205" s="452"/>
      <c r="U205" s="381" t="e">
        <f t="shared" si="69"/>
        <v>#DIV/0!</v>
      </c>
      <c r="V205" s="138">
        <f t="shared" si="68"/>
        <v>100</v>
      </c>
      <c r="W205" s="138">
        <f t="shared" si="68"/>
        <v>100</v>
      </c>
      <c r="X205" s="138">
        <f t="shared" si="68"/>
        <v>0</v>
      </c>
    </row>
    <row r="206" spans="1:24" ht="14.25">
      <c r="A206" s="64" t="s">
        <v>418</v>
      </c>
      <c r="C206" s="1">
        <v>2</v>
      </c>
      <c r="D206" s="1">
        <v>3</v>
      </c>
      <c r="E206" s="1">
        <v>4</v>
      </c>
      <c r="I206" s="1">
        <v>321</v>
      </c>
      <c r="J206" s="24">
        <v>3237</v>
      </c>
      <c r="K206" s="24" t="s">
        <v>485</v>
      </c>
      <c r="L206" s="24"/>
      <c r="M206" s="25">
        <v>0</v>
      </c>
      <c r="N206" s="29">
        <v>13284</v>
      </c>
      <c r="O206" s="25">
        <v>16500</v>
      </c>
      <c r="P206" s="29">
        <v>15000</v>
      </c>
      <c r="Q206" s="140">
        <v>16500</v>
      </c>
      <c r="R206" s="585">
        <v>10000</v>
      </c>
      <c r="S206" s="542">
        <v>10000</v>
      </c>
      <c r="T206" s="452">
        <v>10000</v>
      </c>
      <c r="U206" s="381">
        <f t="shared" si="69"/>
        <v>1</v>
      </c>
      <c r="V206" s="138">
        <f t="shared" si="68"/>
        <v>90.9090909090909</v>
      </c>
      <c r="W206" s="138">
        <f t="shared" si="68"/>
        <v>110.00000000000001</v>
      </c>
      <c r="X206" s="138">
        <f t="shared" si="68"/>
        <v>60.60606060606061</v>
      </c>
    </row>
    <row r="207" spans="1:24" ht="14.25">
      <c r="A207" s="64" t="s">
        <v>418</v>
      </c>
      <c r="C207" s="1">
        <v>2</v>
      </c>
      <c r="D207" s="1">
        <v>3</v>
      </c>
      <c r="E207" s="1">
        <v>4</v>
      </c>
      <c r="I207" s="1">
        <v>321</v>
      </c>
      <c r="J207" s="56">
        <v>3237</v>
      </c>
      <c r="K207" s="24" t="s">
        <v>351</v>
      </c>
      <c r="L207" s="56"/>
      <c r="M207" s="57">
        <v>0</v>
      </c>
      <c r="N207" s="62">
        <v>0</v>
      </c>
      <c r="O207" s="57">
        <v>0</v>
      </c>
      <c r="P207" s="62">
        <v>0</v>
      </c>
      <c r="Q207" s="140">
        <v>0</v>
      </c>
      <c r="R207" s="592">
        <v>3000</v>
      </c>
      <c r="S207" s="542">
        <v>3000</v>
      </c>
      <c r="T207" s="452">
        <v>3000</v>
      </c>
      <c r="U207" s="381">
        <f t="shared" si="69"/>
        <v>1</v>
      </c>
      <c r="V207" s="138" t="e">
        <f t="shared" si="68"/>
        <v>#DIV/0!</v>
      </c>
      <c r="W207" s="138" t="e">
        <f t="shared" si="68"/>
        <v>#DIV/0!</v>
      </c>
      <c r="X207" s="138" t="e">
        <f t="shared" si="68"/>
        <v>#DIV/0!</v>
      </c>
    </row>
    <row r="208" spans="1:24" ht="14.25">
      <c r="A208" s="64" t="s">
        <v>418</v>
      </c>
      <c r="C208" s="1">
        <v>2</v>
      </c>
      <c r="D208" s="1">
        <v>3</v>
      </c>
      <c r="E208" s="1">
        <v>4</v>
      </c>
      <c r="J208" s="56">
        <v>381</v>
      </c>
      <c r="K208" s="31" t="s">
        <v>52</v>
      </c>
      <c r="L208" s="65"/>
      <c r="M208" s="57"/>
      <c r="N208" s="62">
        <f aca="true" t="shared" si="70" ref="N208:T208">N209</f>
        <v>3000</v>
      </c>
      <c r="O208" s="57">
        <f t="shared" si="70"/>
        <v>7000</v>
      </c>
      <c r="P208" s="62">
        <f t="shared" si="70"/>
        <v>7000</v>
      </c>
      <c r="Q208" s="195">
        <f t="shared" si="70"/>
        <v>7000</v>
      </c>
      <c r="R208" s="592">
        <f t="shared" si="70"/>
        <v>5000</v>
      </c>
      <c r="S208" s="560">
        <f t="shared" si="70"/>
        <v>5000</v>
      </c>
      <c r="T208" s="473">
        <f t="shared" si="70"/>
        <v>5000</v>
      </c>
      <c r="U208" s="381">
        <f t="shared" si="69"/>
        <v>1</v>
      </c>
      <c r="V208" s="142"/>
      <c r="W208" s="142"/>
      <c r="X208" s="142"/>
    </row>
    <row r="209" spans="1:24" ht="15" thickBot="1">
      <c r="A209" s="64" t="s">
        <v>418</v>
      </c>
      <c r="C209" s="1">
        <v>2</v>
      </c>
      <c r="D209" s="1">
        <v>3</v>
      </c>
      <c r="E209" s="1">
        <v>4</v>
      </c>
      <c r="J209" s="56">
        <v>3811</v>
      </c>
      <c r="K209" s="56" t="s">
        <v>464</v>
      </c>
      <c r="L209" s="56"/>
      <c r="M209" s="57"/>
      <c r="N209" s="62">
        <v>3000</v>
      </c>
      <c r="O209" s="57">
        <v>7000</v>
      </c>
      <c r="P209" s="62">
        <v>7000</v>
      </c>
      <c r="Q209" s="196">
        <v>7000</v>
      </c>
      <c r="R209" s="592">
        <v>5000</v>
      </c>
      <c r="S209" s="560">
        <v>5000</v>
      </c>
      <c r="T209" s="524">
        <v>5000</v>
      </c>
      <c r="U209" s="381">
        <f t="shared" si="69"/>
        <v>1</v>
      </c>
      <c r="V209" s="142"/>
      <c r="W209" s="142"/>
      <c r="X209" s="142"/>
    </row>
    <row r="210" spans="10:24" ht="15.75" thickBot="1">
      <c r="J210" s="185"/>
      <c r="K210" s="185" t="s">
        <v>316</v>
      </c>
      <c r="L210" s="185"/>
      <c r="M210" s="186">
        <f aca="true" t="shared" si="71" ref="M210:R210">M203</f>
        <v>0</v>
      </c>
      <c r="N210" s="186">
        <f t="shared" si="71"/>
        <v>16284</v>
      </c>
      <c r="O210" s="186">
        <f t="shared" si="71"/>
        <v>43500</v>
      </c>
      <c r="P210" s="186">
        <f t="shared" si="71"/>
        <v>42000</v>
      </c>
      <c r="Q210" s="187">
        <f t="shared" si="71"/>
        <v>43500</v>
      </c>
      <c r="R210" s="265">
        <f t="shared" si="71"/>
        <v>18000</v>
      </c>
      <c r="S210" s="557">
        <f>S203</f>
        <v>18000</v>
      </c>
      <c r="T210" s="598">
        <f>T203</f>
        <v>18000</v>
      </c>
      <c r="U210" s="414">
        <f>T210/S210</f>
        <v>1</v>
      </c>
      <c r="V210" s="188"/>
      <c r="W210" s="188"/>
      <c r="X210" s="188"/>
    </row>
    <row r="211" spans="10:24" ht="15" hidden="1" thickBot="1">
      <c r="J211" s="32"/>
      <c r="K211" s="32"/>
      <c r="L211" s="32"/>
      <c r="M211" s="33"/>
      <c r="N211" s="97"/>
      <c r="O211" s="33"/>
      <c r="P211" s="36"/>
      <c r="Q211" s="210"/>
      <c r="R211" s="266"/>
      <c r="S211" s="545"/>
      <c r="T211" s="455"/>
      <c r="U211" s="415" t="e">
        <f aca="true" t="shared" si="72" ref="U211:U216">S211/R211</f>
        <v>#DIV/0!</v>
      </c>
      <c r="V211" s="211"/>
      <c r="W211" s="211"/>
      <c r="X211" s="211"/>
    </row>
    <row r="212" spans="1:24" ht="15" hidden="1" thickBot="1">
      <c r="A212" s="8"/>
      <c r="B212" s="8"/>
      <c r="C212" s="8"/>
      <c r="D212" s="8"/>
      <c r="E212" s="8"/>
      <c r="F212" s="8"/>
      <c r="G212" s="8"/>
      <c r="H212" s="8"/>
      <c r="I212" s="8">
        <v>321</v>
      </c>
      <c r="J212" s="8" t="s">
        <v>154</v>
      </c>
      <c r="K212" s="8" t="s">
        <v>153</v>
      </c>
      <c r="L212" s="8"/>
      <c r="M212" s="17"/>
      <c r="N212" s="213"/>
      <c r="O212" s="17"/>
      <c r="P212" s="21"/>
      <c r="Q212" s="151"/>
      <c r="R212" s="254"/>
      <c r="S212" s="551"/>
      <c r="T212" s="463"/>
      <c r="U212" s="368" t="e">
        <f t="shared" si="72"/>
        <v>#DIV/0!</v>
      </c>
      <c r="V212" s="152"/>
      <c r="W212" s="152"/>
      <c r="X212" s="152"/>
    </row>
    <row r="213" spans="10:24" ht="15" hidden="1" thickBot="1">
      <c r="J213" s="71">
        <v>3</v>
      </c>
      <c r="K213" s="71" t="s">
        <v>8</v>
      </c>
      <c r="L213" s="71"/>
      <c r="M213" s="84">
        <f aca="true" t="shared" si="73" ref="M213:T214">M214</f>
        <v>0</v>
      </c>
      <c r="N213" s="180">
        <f t="shared" si="73"/>
        <v>0</v>
      </c>
      <c r="O213" s="84">
        <f t="shared" si="73"/>
        <v>0</v>
      </c>
      <c r="P213" s="83">
        <f t="shared" si="73"/>
        <v>0</v>
      </c>
      <c r="Q213" s="140">
        <f t="shared" si="73"/>
        <v>0</v>
      </c>
      <c r="R213" s="109">
        <f t="shared" si="73"/>
        <v>0</v>
      </c>
      <c r="S213" s="542">
        <f t="shared" si="73"/>
        <v>0</v>
      </c>
      <c r="T213" s="452">
        <f t="shared" si="73"/>
        <v>0</v>
      </c>
      <c r="U213" s="368" t="e">
        <f t="shared" si="72"/>
        <v>#DIV/0!</v>
      </c>
      <c r="V213" s="138" t="e">
        <f aca="true" t="shared" si="74" ref="V213:X215">P213/O213</f>
        <v>#DIV/0!</v>
      </c>
      <c r="W213" s="138" t="e">
        <f t="shared" si="74"/>
        <v>#DIV/0!</v>
      </c>
      <c r="X213" s="138" t="e">
        <f t="shared" si="74"/>
        <v>#DIV/0!</v>
      </c>
    </row>
    <row r="214" spans="10:24" ht="15" hidden="1" thickBot="1">
      <c r="J214" s="27">
        <v>38</v>
      </c>
      <c r="K214" s="27" t="s">
        <v>51</v>
      </c>
      <c r="L214" s="27"/>
      <c r="M214" s="25">
        <f t="shared" si="73"/>
        <v>0</v>
      </c>
      <c r="N214" s="214">
        <f t="shared" si="73"/>
        <v>0</v>
      </c>
      <c r="O214" s="25">
        <f t="shared" si="73"/>
        <v>0</v>
      </c>
      <c r="P214" s="29">
        <f t="shared" si="73"/>
        <v>0</v>
      </c>
      <c r="Q214" s="140">
        <f t="shared" si="73"/>
        <v>0</v>
      </c>
      <c r="R214" s="109">
        <f t="shared" si="73"/>
        <v>0</v>
      </c>
      <c r="S214" s="542">
        <f t="shared" si="73"/>
        <v>0</v>
      </c>
      <c r="T214" s="452">
        <f t="shared" si="73"/>
        <v>0</v>
      </c>
      <c r="U214" s="368" t="e">
        <f t="shared" si="72"/>
        <v>#DIV/0!</v>
      </c>
      <c r="V214" s="138" t="e">
        <f t="shared" si="74"/>
        <v>#DIV/0!</v>
      </c>
      <c r="W214" s="138" t="e">
        <f t="shared" si="74"/>
        <v>#DIV/0!</v>
      </c>
      <c r="X214" s="138" t="e">
        <f t="shared" si="74"/>
        <v>#DIV/0!</v>
      </c>
    </row>
    <row r="215" spans="10:24" ht="15" hidden="1" thickBot="1">
      <c r="J215" s="24">
        <v>3821</v>
      </c>
      <c r="K215" s="24" t="s">
        <v>239</v>
      </c>
      <c r="L215" s="24"/>
      <c r="M215" s="25">
        <v>0</v>
      </c>
      <c r="N215" s="214">
        <v>0</v>
      </c>
      <c r="O215" s="25">
        <v>0</v>
      </c>
      <c r="P215" s="29">
        <v>0</v>
      </c>
      <c r="Q215" s="140">
        <v>0</v>
      </c>
      <c r="R215" s="109">
        <v>0</v>
      </c>
      <c r="S215" s="542">
        <v>0</v>
      </c>
      <c r="T215" s="452">
        <v>0</v>
      </c>
      <c r="U215" s="368" t="e">
        <f t="shared" si="72"/>
        <v>#DIV/0!</v>
      </c>
      <c r="V215" s="138" t="e">
        <f t="shared" si="74"/>
        <v>#DIV/0!</v>
      </c>
      <c r="W215" s="138" t="e">
        <f t="shared" si="74"/>
        <v>#DIV/0!</v>
      </c>
      <c r="X215" s="138" t="e">
        <f t="shared" si="74"/>
        <v>#DIV/0!</v>
      </c>
    </row>
    <row r="216" spans="10:24" ht="15.75" hidden="1" thickBot="1">
      <c r="J216" s="185"/>
      <c r="K216" s="185" t="s">
        <v>316</v>
      </c>
      <c r="L216" s="185"/>
      <c r="M216" s="186">
        <f aca="true" t="shared" si="75" ref="M216:R216">M213</f>
        <v>0</v>
      </c>
      <c r="N216" s="215">
        <f>N213</f>
        <v>0</v>
      </c>
      <c r="O216" s="186">
        <f t="shared" si="75"/>
        <v>0</v>
      </c>
      <c r="P216" s="207">
        <f t="shared" si="75"/>
        <v>0</v>
      </c>
      <c r="Q216" s="187">
        <f>Q213</f>
        <v>0</v>
      </c>
      <c r="R216" s="265">
        <f t="shared" si="75"/>
        <v>0</v>
      </c>
      <c r="S216" s="561">
        <f>S213</f>
        <v>0</v>
      </c>
      <c r="T216" s="526">
        <f>T213</f>
        <v>0</v>
      </c>
      <c r="U216" s="368" t="e">
        <f t="shared" si="72"/>
        <v>#DIV/0!</v>
      </c>
      <c r="V216" s="188"/>
      <c r="W216" s="188"/>
      <c r="X216" s="188"/>
    </row>
    <row r="217" spans="10:24" ht="15.75" thickBot="1">
      <c r="J217" s="162"/>
      <c r="K217" s="162" t="s">
        <v>321</v>
      </c>
      <c r="L217" s="162"/>
      <c r="M217" s="163">
        <f aca="true" t="shared" si="76" ref="M217:T217">M200+M210+M216</f>
        <v>94000</v>
      </c>
      <c r="N217" s="163">
        <f t="shared" si="76"/>
        <v>106284</v>
      </c>
      <c r="O217" s="163">
        <f t="shared" si="76"/>
        <v>133500</v>
      </c>
      <c r="P217" s="163">
        <f t="shared" si="76"/>
        <v>182000</v>
      </c>
      <c r="Q217" s="164">
        <f t="shared" si="76"/>
        <v>143500</v>
      </c>
      <c r="R217" s="258">
        <f t="shared" si="76"/>
        <v>168000</v>
      </c>
      <c r="S217" s="549">
        <f t="shared" si="76"/>
        <v>168000</v>
      </c>
      <c r="T217" s="527">
        <f t="shared" si="76"/>
        <v>188000</v>
      </c>
      <c r="U217" s="416">
        <f>T217/S217</f>
        <v>1.119047619047619</v>
      </c>
      <c r="V217" s="165"/>
      <c r="W217" s="165"/>
      <c r="X217" s="165"/>
    </row>
    <row r="218" spans="10:24" ht="15" thickTop="1">
      <c r="J218" s="32"/>
      <c r="K218" s="32"/>
      <c r="L218" s="32"/>
      <c r="M218" s="33"/>
      <c r="N218" s="97"/>
      <c r="O218" s="33"/>
      <c r="P218" s="36"/>
      <c r="Q218" s="210"/>
      <c r="R218" s="266"/>
      <c r="S218" s="545"/>
      <c r="T218" s="455"/>
      <c r="U218" s="371"/>
      <c r="V218" s="211"/>
      <c r="W218" s="211"/>
      <c r="X218" s="211"/>
    </row>
    <row r="219" spans="1:24" ht="15">
      <c r="A219" s="20"/>
      <c r="B219" s="20"/>
      <c r="C219" s="20"/>
      <c r="D219" s="20"/>
      <c r="E219" s="20"/>
      <c r="F219" s="20"/>
      <c r="G219" s="20"/>
      <c r="H219" s="20"/>
      <c r="I219" s="20"/>
      <c r="J219" s="131" t="s">
        <v>282</v>
      </c>
      <c r="K219" s="131" t="s">
        <v>281</v>
      </c>
      <c r="L219" s="131"/>
      <c r="M219" s="18"/>
      <c r="N219" s="216"/>
      <c r="O219" s="18"/>
      <c r="P219" s="18"/>
      <c r="Q219" s="174"/>
      <c r="R219" s="262"/>
      <c r="S219" s="262"/>
      <c r="T219" s="476"/>
      <c r="U219" s="412"/>
      <c r="V219" s="176"/>
      <c r="W219" s="176"/>
      <c r="X219" s="176"/>
    </row>
    <row r="220" spans="1:24" ht="15">
      <c r="A220" s="20"/>
      <c r="B220" s="20"/>
      <c r="C220" s="20"/>
      <c r="D220" s="20"/>
      <c r="E220" s="20"/>
      <c r="F220" s="20"/>
      <c r="G220" s="20"/>
      <c r="H220" s="20"/>
      <c r="I220" s="20">
        <v>400</v>
      </c>
      <c r="J220" s="20" t="s">
        <v>202</v>
      </c>
      <c r="K220" s="20" t="s">
        <v>204</v>
      </c>
      <c r="L220" s="20"/>
      <c r="M220" s="21"/>
      <c r="N220" s="213"/>
      <c r="O220" s="21"/>
      <c r="P220" s="21"/>
      <c r="Q220" s="170"/>
      <c r="R220" s="263"/>
      <c r="S220" s="263"/>
      <c r="T220" s="477"/>
      <c r="U220" s="413"/>
      <c r="V220" s="178"/>
      <c r="W220" s="178"/>
      <c r="X220" s="178"/>
    </row>
    <row r="221" spans="1:24" ht="15">
      <c r="A221" s="7" t="s">
        <v>391</v>
      </c>
      <c r="B221" s="7"/>
      <c r="C221" s="7"/>
      <c r="D221" s="7"/>
      <c r="E221" s="7"/>
      <c r="F221" s="7"/>
      <c r="G221" s="7"/>
      <c r="H221" s="7"/>
      <c r="I221" s="7"/>
      <c r="J221" s="133" t="s">
        <v>156</v>
      </c>
      <c r="K221" s="133" t="s">
        <v>155</v>
      </c>
      <c r="L221" s="133"/>
      <c r="M221" s="16"/>
      <c r="N221" s="217"/>
      <c r="O221" s="16"/>
      <c r="P221" s="16"/>
      <c r="Q221" s="157"/>
      <c r="R221" s="256"/>
      <c r="S221" s="256"/>
      <c r="T221" s="458"/>
      <c r="U221" s="405"/>
      <c r="V221" s="158"/>
      <c r="W221" s="158"/>
      <c r="X221" s="158"/>
    </row>
    <row r="222" spans="1:24" ht="15">
      <c r="A222" s="8" t="s">
        <v>419</v>
      </c>
      <c r="B222" s="8"/>
      <c r="C222" s="8"/>
      <c r="D222" s="8"/>
      <c r="E222" s="8"/>
      <c r="F222" s="8"/>
      <c r="G222" s="8"/>
      <c r="H222" s="8"/>
      <c r="I222" s="8">
        <v>451</v>
      </c>
      <c r="J222" s="8" t="s">
        <v>158</v>
      </c>
      <c r="K222" s="8" t="s">
        <v>157</v>
      </c>
      <c r="L222" s="8"/>
      <c r="M222" s="17"/>
      <c r="N222" s="212"/>
      <c r="O222" s="17"/>
      <c r="P222" s="17"/>
      <c r="Q222" s="151"/>
      <c r="R222" s="254"/>
      <c r="S222" s="254"/>
      <c r="T222" s="456"/>
      <c r="U222" s="403"/>
      <c r="V222" s="152"/>
      <c r="W222" s="152"/>
      <c r="X222" s="152"/>
    </row>
    <row r="223" spans="1:24" ht="15">
      <c r="A223" s="64" t="s">
        <v>419</v>
      </c>
      <c r="I223" s="1">
        <v>451</v>
      </c>
      <c r="J223" s="71">
        <v>3</v>
      </c>
      <c r="K223" s="71" t="s">
        <v>8</v>
      </c>
      <c r="L223" s="71"/>
      <c r="M223" s="84">
        <f aca="true" t="shared" si="77" ref="M223:T223">M224</f>
        <v>464686</v>
      </c>
      <c r="N223" s="83">
        <f t="shared" si="77"/>
        <v>67616</v>
      </c>
      <c r="O223" s="83">
        <f t="shared" si="77"/>
        <v>80000</v>
      </c>
      <c r="P223" s="83">
        <f t="shared" si="77"/>
        <v>426826</v>
      </c>
      <c r="Q223" s="136">
        <f t="shared" si="77"/>
        <v>100000</v>
      </c>
      <c r="R223" s="108">
        <f t="shared" si="77"/>
        <v>200000</v>
      </c>
      <c r="S223" s="332">
        <f t="shared" si="77"/>
        <v>550000</v>
      </c>
      <c r="T223" s="451">
        <f t="shared" si="77"/>
        <v>550000</v>
      </c>
      <c r="U223" s="368">
        <f>T223/S223</f>
        <v>1</v>
      </c>
      <c r="V223" s="138">
        <f aca="true" t="shared" si="78" ref="V223:X225">P223/O223*100</f>
        <v>533.5325</v>
      </c>
      <c r="W223" s="138">
        <f t="shared" si="78"/>
        <v>23.428750825863467</v>
      </c>
      <c r="X223" s="138">
        <f t="shared" si="78"/>
        <v>200</v>
      </c>
    </row>
    <row r="224" spans="1:24" ht="14.25">
      <c r="A224" s="64" t="s">
        <v>419</v>
      </c>
      <c r="I224" s="1">
        <v>451</v>
      </c>
      <c r="J224" s="24">
        <v>32</v>
      </c>
      <c r="K224" s="31" t="s">
        <v>40</v>
      </c>
      <c r="L224" s="30"/>
      <c r="M224" s="25">
        <f>M225</f>
        <v>464686</v>
      </c>
      <c r="N224" s="29">
        <f>N225</f>
        <v>67616</v>
      </c>
      <c r="O224" s="29">
        <f>O225</f>
        <v>80000</v>
      </c>
      <c r="P224" s="29">
        <f>P225+P226</f>
        <v>426826</v>
      </c>
      <c r="Q224" s="140">
        <f>Q225</f>
        <v>100000</v>
      </c>
      <c r="R224" s="585">
        <f>R225+R226</f>
        <v>200000</v>
      </c>
      <c r="S224" s="542">
        <f>S225</f>
        <v>550000</v>
      </c>
      <c r="T224" s="452">
        <f>T225</f>
        <v>550000</v>
      </c>
      <c r="U224" s="369">
        <f>T224/S224</f>
        <v>1</v>
      </c>
      <c r="V224" s="138">
        <f t="shared" si="78"/>
        <v>533.5325</v>
      </c>
      <c r="W224" s="138">
        <f t="shared" si="78"/>
        <v>23.428750825863467</v>
      </c>
      <c r="X224" s="138">
        <f t="shared" si="78"/>
        <v>200</v>
      </c>
    </row>
    <row r="225" spans="1:31" ht="15" thickBot="1">
      <c r="A225" s="64" t="s">
        <v>419</v>
      </c>
      <c r="C225" s="1">
        <v>2</v>
      </c>
      <c r="D225" s="1">
        <v>3</v>
      </c>
      <c r="E225" s="1">
        <v>4</v>
      </c>
      <c r="I225" s="1">
        <v>451</v>
      </c>
      <c r="J225" s="24">
        <v>3232</v>
      </c>
      <c r="K225" s="24" t="s">
        <v>380</v>
      </c>
      <c r="L225" s="24"/>
      <c r="M225" s="25">
        <v>464686</v>
      </c>
      <c r="N225" s="29">
        <v>67616</v>
      </c>
      <c r="O225" s="29">
        <v>80000</v>
      </c>
      <c r="P225" s="29">
        <v>350000</v>
      </c>
      <c r="Q225" s="140">
        <v>100000</v>
      </c>
      <c r="R225" s="585">
        <v>200000</v>
      </c>
      <c r="S225" s="542">
        <v>550000</v>
      </c>
      <c r="T225" s="452">
        <v>550000</v>
      </c>
      <c r="U225" s="369">
        <f>T225/S225</f>
        <v>1</v>
      </c>
      <c r="V225" s="138">
        <f t="shared" si="78"/>
        <v>437.5</v>
      </c>
      <c r="W225" s="138">
        <f t="shared" si="78"/>
        <v>28.57142857142857</v>
      </c>
      <c r="X225" s="138">
        <f t="shared" si="78"/>
        <v>200</v>
      </c>
      <c r="Y225" s="344">
        <v>403506.88</v>
      </c>
      <c r="AA225" s="100" t="s">
        <v>648</v>
      </c>
      <c r="AB225" s="346"/>
      <c r="AC225" s="509">
        <v>100000</v>
      </c>
      <c r="AD225" s="503" t="s">
        <v>682</v>
      </c>
      <c r="AE225" s="100"/>
    </row>
    <row r="226" spans="1:24" ht="15" hidden="1" thickBot="1">
      <c r="A226" s="64" t="s">
        <v>419</v>
      </c>
      <c r="I226" s="1">
        <v>451</v>
      </c>
      <c r="J226" s="56">
        <v>3232</v>
      </c>
      <c r="K226" s="24" t="s">
        <v>599</v>
      </c>
      <c r="L226" s="56"/>
      <c r="M226" s="57"/>
      <c r="N226" s="62">
        <v>0</v>
      </c>
      <c r="O226" s="62">
        <v>0</v>
      </c>
      <c r="P226" s="62">
        <v>76826</v>
      </c>
      <c r="Q226" s="196">
        <v>0</v>
      </c>
      <c r="R226" s="267">
        <v>0</v>
      </c>
      <c r="S226" s="560">
        <v>0</v>
      </c>
      <c r="T226" s="473">
        <v>0</v>
      </c>
      <c r="U226" s="372" t="e">
        <f>S226/R226</f>
        <v>#DIV/0!</v>
      </c>
      <c r="V226" s="142"/>
      <c r="W226" s="142"/>
      <c r="X226" s="142"/>
    </row>
    <row r="227" spans="10:24" ht="15">
      <c r="J227" s="185"/>
      <c r="K227" s="185" t="s">
        <v>316</v>
      </c>
      <c r="L227" s="185"/>
      <c r="M227" s="186">
        <f aca="true" t="shared" si="79" ref="M227:R227">M223</f>
        <v>464686</v>
      </c>
      <c r="N227" s="186">
        <f>N223</f>
        <v>67616</v>
      </c>
      <c r="O227" s="186">
        <f t="shared" si="79"/>
        <v>80000</v>
      </c>
      <c r="P227" s="186">
        <f t="shared" si="79"/>
        <v>426826</v>
      </c>
      <c r="Q227" s="187">
        <f>Q223</f>
        <v>100000</v>
      </c>
      <c r="R227" s="265">
        <f t="shared" si="79"/>
        <v>200000</v>
      </c>
      <c r="S227" s="557">
        <f>S223</f>
        <v>550000</v>
      </c>
      <c r="T227" s="470">
        <f>T223</f>
        <v>550000</v>
      </c>
      <c r="U227" s="409">
        <f>T227/S227</f>
        <v>1</v>
      </c>
      <c r="V227" s="188"/>
      <c r="W227" s="188"/>
      <c r="X227" s="188"/>
    </row>
    <row r="228" spans="10:24" ht="14.25">
      <c r="J228" s="32"/>
      <c r="K228" s="32"/>
      <c r="L228" s="32"/>
      <c r="M228" s="33"/>
      <c r="N228" s="36"/>
      <c r="O228" s="33"/>
      <c r="P228" s="36"/>
      <c r="Q228" s="210"/>
      <c r="R228" s="266"/>
      <c r="S228" s="545"/>
      <c r="T228" s="455"/>
      <c r="U228" s="371"/>
      <c r="V228" s="211"/>
      <c r="W228" s="211"/>
      <c r="X228" s="211"/>
    </row>
    <row r="229" spans="1:24" ht="15">
      <c r="A229" s="8" t="s">
        <v>420</v>
      </c>
      <c r="B229" s="8"/>
      <c r="C229" s="8"/>
      <c r="D229" s="8"/>
      <c r="E229" s="8"/>
      <c r="F229" s="8"/>
      <c r="G229" s="8"/>
      <c r="H229" s="8"/>
      <c r="I229" s="8">
        <v>560</v>
      </c>
      <c r="J229" s="8" t="s">
        <v>159</v>
      </c>
      <c r="K229" s="8" t="s">
        <v>372</v>
      </c>
      <c r="L229" s="8"/>
      <c r="M229" s="17"/>
      <c r="N229" s="17"/>
      <c r="O229" s="17"/>
      <c r="P229" s="17"/>
      <c r="Q229" s="151"/>
      <c r="R229" s="254"/>
      <c r="S229" s="254"/>
      <c r="T229" s="456"/>
      <c r="U229" s="403"/>
      <c r="V229" s="152"/>
      <c r="W229" s="152"/>
      <c r="X229" s="152"/>
    </row>
    <row r="230" spans="1:24" ht="15">
      <c r="A230" s="64" t="s">
        <v>420</v>
      </c>
      <c r="I230" s="1">
        <v>560</v>
      </c>
      <c r="J230" s="71">
        <v>3</v>
      </c>
      <c r="K230" s="71" t="s">
        <v>8</v>
      </c>
      <c r="L230" s="71"/>
      <c r="M230" s="84">
        <f>M231</f>
        <v>0</v>
      </c>
      <c r="N230" s="83">
        <f aca="true" t="shared" si="80" ref="N230:S230">N231+N235</f>
        <v>42487</v>
      </c>
      <c r="O230" s="83">
        <f t="shared" si="80"/>
        <v>20000</v>
      </c>
      <c r="P230" s="83">
        <f t="shared" si="80"/>
        <v>20000</v>
      </c>
      <c r="Q230" s="83">
        <f t="shared" si="80"/>
        <v>330000</v>
      </c>
      <c r="R230" s="108">
        <f t="shared" si="80"/>
        <v>535000</v>
      </c>
      <c r="S230" s="108">
        <f t="shared" si="80"/>
        <v>745000</v>
      </c>
      <c r="T230" s="468">
        <f>T231+T235</f>
        <v>700000</v>
      </c>
      <c r="U230" s="368">
        <f>T230/S230</f>
        <v>0.9395973154362416</v>
      </c>
      <c r="V230" s="138">
        <f aca="true" t="shared" si="81" ref="V230:X232">P230/O230*100</f>
        <v>100</v>
      </c>
      <c r="W230" s="138">
        <f t="shared" si="81"/>
        <v>1650</v>
      </c>
      <c r="X230" s="138">
        <f t="shared" si="81"/>
        <v>162.12121212121212</v>
      </c>
    </row>
    <row r="231" spans="1:24" ht="15">
      <c r="A231" s="64" t="s">
        <v>420</v>
      </c>
      <c r="I231" s="1">
        <v>560</v>
      </c>
      <c r="J231" s="24">
        <v>32</v>
      </c>
      <c r="K231" s="31" t="s">
        <v>40</v>
      </c>
      <c r="L231" s="30"/>
      <c r="M231" s="25">
        <f>M232</f>
        <v>0</v>
      </c>
      <c r="N231" s="29">
        <f>N232</f>
        <v>42487</v>
      </c>
      <c r="O231" s="29">
        <f>O232</f>
        <v>20000</v>
      </c>
      <c r="P231" s="29">
        <f>P232</f>
        <v>20000</v>
      </c>
      <c r="Q231" s="140">
        <f>Q232</f>
        <v>30000</v>
      </c>
      <c r="R231" s="585">
        <f>R232+R233+R234</f>
        <v>470000</v>
      </c>
      <c r="S231" s="108">
        <f>S232+S233+S234</f>
        <v>680000</v>
      </c>
      <c r="T231" s="468">
        <f>T232+T233+T234</f>
        <v>700000</v>
      </c>
      <c r="U231" s="381">
        <f aca="true" t="shared" si="82" ref="U231:U237">T231/S231</f>
        <v>1.0294117647058822</v>
      </c>
      <c r="V231" s="138">
        <f t="shared" si="81"/>
        <v>100</v>
      </c>
      <c r="W231" s="138">
        <f t="shared" si="81"/>
        <v>150</v>
      </c>
      <c r="X231" s="138">
        <f t="shared" si="81"/>
        <v>1566.6666666666665</v>
      </c>
    </row>
    <row r="232" spans="1:26" ht="14.25">
      <c r="A232" s="64" t="s">
        <v>420</v>
      </c>
      <c r="C232" s="1">
        <v>2</v>
      </c>
      <c r="D232" s="1">
        <v>3</v>
      </c>
      <c r="E232" s="1">
        <v>4</v>
      </c>
      <c r="I232" s="1">
        <v>560</v>
      </c>
      <c r="J232" s="24">
        <v>3232</v>
      </c>
      <c r="K232" s="24" t="s">
        <v>241</v>
      </c>
      <c r="L232" s="24"/>
      <c r="M232" s="25">
        <v>0</v>
      </c>
      <c r="N232" s="29">
        <v>42487</v>
      </c>
      <c r="O232" s="29">
        <v>20000</v>
      </c>
      <c r="P232" s="29">
        <v>20000</v>
      </c>
      <c r="Q232" s="140">
        <v>30000</v>
      </c>
      <c r="R232" s="585">
        <v>20000</v>
      </c>
      <c r="S232" s="542">
        <v>100000</v>
      </c>
      <c r="T232" s="452">
        <v>100000</v>
      </c>
      <c r="U232" s="381">
        <f t="shared" si="82"/>
        <v>1</v>
      </c>
      <c r="V232" s="138">
        <f t="shared" si="81"/>
        <v>100</v>
      </c>
      <c r="W232" s="138">
        <f t="shared" si="81"/>
        <v>150</v>
      </c>
      <c r="X232" s="138">
        <f t="shared" si="81"/>
        <v>66.66666666666666</v>
      </c>
      <c r="Y232" s="344">
        <v>90717.42</v>
      </c>
      <c r="Z232" s="1" t="s">
        <v>616</v>
      </c>
    </row>
    <row r="233" spans="1:24" ht="14.25">
      <c r="A233" s="64" t="s">
        <v>420</v>
      </c>
      <c r="I233" s="1">
        <v>560</v>
      </c>
      <c r="J233" s="56">
        <v>3232</v>
      </c>
      <c r="K233" s="24" t="s">
        <v>546</v>
      </c>
      <c r="L233" s="56"/>
      <c r="M233" s="57"/>
      <c r="N233" s="62">
        <v>0</v>
      </c>
      <c r="O233" s="62">
        <v>0</v>
      </c>
      <c r="P233" s="62">
        <v>0</v>
      </c>
      <c r="Q233" s="196">
        <v>0</v>
      </c>
      <c r="R233" s="592">
        <v>50000</v>
      </c>
      <c r="S233" s="560">
        <v>50000</v>
      </c>
      <c r="T233" s="473">
        <v>50000</v>
      </c>
      <c r="U233" s="381">
        <f t="shared" si="82"/>
        <v>1</v>
      </c>
      <c r="V233" s="142"/>
      <c r="W233" s="142"/>
      <c r="X233" s="142"/>
    </row>
    <row r="234" spans="1:25" ht="14.25">
      <c r="A234" s="64" t="s">
        <v>420</v>
      </c>
      <c r="I234" s="1">
        <v>560</v>
      </c>
      <c r="J234" s="56">
        <v>3232</v>
      </c>
      <c r="K234" s="24" t="s">
        <v>585</v>
      </c>
      <c r="L234" s="56"/>
      <c r="M234" s="57"/>
      <c r="N234" s="62">
        <v>0</v>
      </c>
      <c r="O234" s="62">
        <v>0</v>
      </c>
      <c r="P234" s="62">
        <v>0</v>
      </c>
      <c r="Q234" s="196">
        <v>0</v>
      </c>
      <c r="R234" s="592">
        <v>400000</v>
      </c>
      <c r="S234" s="560">
        <v>530000</v>
      </c>
      <c r="T234" s="473">
        <v>550000</v>
      </c>
      <c r="U234" s="381">
        <f t="shared" si="82"/>
        <v>1.0377358490566038</v>
      </c>
      <c r="V234" s="142"/>
      <c r="W234" s="142"/>
      <c r="X234" s="142"/>
      <c r="Y234" s="344">
        <v>265874</v>
      </c>
    </row>
    <row r="235" spans="1:24" ht="14.25">
      <c r="A235" s="64" t="s">
        <v>420</v>
      </c>
      <c r="I235" s="1">
        <v>560</v>
      </c>
      <c r="J235" s="56">
        <v>4</v>
      </c>
      <c r="K235" s="71" t="s">
        <v>96</v>
      </c>
      <c r="L235" s="56"/>
      <c r="M235" s="57"/>
      <c r="N235" s="62">
        <f>N236</f>
        <v>0</v>
      </c>
      <c r="O235" s="62">
        <f aca="true" t="shared" si="83" ref="O235:T236">O236</f>
        <v>0</v>
      </c>
      <c r="P235" s="62">
        <f t="shared" si="83"/>
        <v>0</v>
      </c>
      <c r="Q235" s="62">
        <f t="shared" si="83"/>
        <v>300000</v>
      </c>
      <c r="R235" s="267">
        <f t="shared" si="83"/>
        <v>65000</v>
      </c>
      <c r="S235" s="563">
        <f t="shared" si="83"/>
        <v>65000</v>
      </c>
      <c r="T235" s="478">
        <f t="shared" si="83"/>
        <v>0</v>
      </c>
      <c r="U235" s="381">
        <f t="shared" si="82"/>
        <v>0</v>
      </c>
      <c r="V235" s="142"/>
      <c r="W235" s="142"/>
      <c r="X235" s="142"/>
    </row>
    <row r="236" spans="1:24" ht="14.25">
      <c r="A236" s="64" t="s">
        <v>420</v>
      </c>
      <c r="I236" s="1">
        <v>560</v>
      </c>
      <c r="J236" s="24">
        <v>42</v>
      </c>
      <c r="K236" s="24" t="s">
        <v>99</v>
      </c>
      <c r="L236" s="24"/>
      <c r="M236" s="57"/>
      <c r="N236" s="62">
        <f>N237</f>
        <v>0</v>
      </c>
      <c r="O236" s="62">
        <f t="shared" si="83"/>
        <v>0</v>
      </c>
      <c r="P236" s="62">
        <f t="shared" si="83"/>
        <v>0</v>
      </c>
      <c r="Q236" s="62">
        <f t="shared" si="83"/>
        <v>300000</v>
      </c>
      <c r="R236" s="592">
        <f t="shared" si="83"/>
        <v>65000</v>
      </c>
      <c r="S236" s="563">
        <f t="shared" si="83"/>
        <v>65000</v>
      </c>
      <c r="T236" s="478">
        <f t="shared" si="83"/>
        <v>0</v>
      </c>
      <c r="U236" s="381">
        <f t="shared" si="82"/>
        <v>0</v>
      </c>
      <c r="V236" s="142"/>
      <c r="W236" s="142"/>
      <c r="X236" s="142"/>
    </row>
    <row r="237" spans="1:24" ht="15" thickBot="1">
      <c r="A237" s="64" t="s">
        <v>420</v>
      </c>
      <c r="I237" s="1">
        <v>560</v>
      </c>
      <c r="J237" s="56">
        <v>4214</v>
      </c>
      <c r="K237" s="56" t="s">
        <v>524</v>
      </c>
      <c r="L237" s="56"/>
      <c r="M237" s="57"/>
      <c r="N237" s="62">
        <v>0</v>
      </c>
      <c r="O237" s="62">
        <v>0</v>
      </c>
      <c r="P237" s="62">
        <v>0</v>
      </c>
      <c r="Q237" s="196">
        <v>300000</v>
      </c>
      <c r="R237" s="592">
        <v>65000</v>
      </c>
      <c r="S237" s="560">
        <v>65000</v>
      </c>
      <c r="T237" s="453">
        <v>0</v>
      </c>
      <c r="U237" s="410">
        <f t="shared" si="82"/>
        <v>0</v>
      </c>
      <c r="V237" s="142"/>
      <c r="W237" s="142"/>
      <c r="X237" s="142"/>
    </row>
    <row r="238" spans="10:24" ht="15">
      <c r="J238" s="185"/>
      <c r="K238" s="185" t="s">
        <v>316</v>
      </c>
      <c r="L238" s="185"/>
      <c r="M238" s="186">
        <f aca="true" t="shared" si="84" ref="M238:R238">M230</f>
        <v>0</v>
      </c>
      <c r="N238" s="186">
        <f>N230</f>
        <v>42487</v>
      </c>
      <c r="O238" s="186">
        <f t="shared" si="84"/>
        <v>20000</v>
      </c>
      <c r="P238" s="186">
        <f t="shared" si="84"/>
        <v>20000</v>
      </c>
      <c r="Q238" s="187">
        <f>Q230</f>
        <v>330000</v>
      </c>
      <c r="R238" s="265">
        <f t="shared" si="84"/>
        <v>535000</v>
      </c>
      <c r="S238" s="557">
        <f>S230</f>
        <v>745000</v>
      </c>
      <c r="T238" s="454">
        <f>T230</f>
        <v>700000</v>
      </c>
      <c r="U238" s="402">
        <f>T238/S238</f>
        <v>0.9395973154362416</v>
      </c>
      <c r="V238" s="188"/>
      <c r="W238" s="188"/>
      <c r="X238" s="188"/>
    </row>
    <row r="239" spans="10:24" ht="15">
      <c r="J239" s="147"/>
      <c r="K239" s="147"/>
      <c r="L239" s="147"/>
      <c r="M239" s="117"/>
      <c r="N239" s="117"/>
      <c r="O239" s="117"/>
      <c r="P239" s="117"/>
      <c r="Q239" s="154"/>
      <c r="R239" s="253"/>
      <c r="S239" s="546"/>
      <c r="T239" s="457"/>
      <c r="U239" s="404"/>
      <c r="V239" s="155"/>
      <c r="W239" s="155"/>
      <c r="X239" s="155"/>
    </row>
    <row r="240" spans="1:29" ht="15">
      <c r="A240" s="8"/>
      <c r="B240" s="8"/>
      <c r="C240" s="8"/>
      <c r="D240" s="8"/>
      <c r="E240" s="8"/>
      <c r="F240" s="8"/>
      <c r="G240" s="8"/>
      <c r="H240" s="8"/>
      <c r="I240" s="8">
        <v>560</v>
      </c>
      <c r="J240" s="218" t="s">
        <v>159</v>
      </c>
      <c r="K240" s="218" t="s">
        <v>374</v>
      </c>
      <c r="L240" s="218"/>
      <c r="M240" s="219"/>
      <c r="N240" s="219"/>
      <c r="O240" s="219"/>
      <c r="P240" s="219"/>
      <c r="Q240" s="220"/>
      <c r="R240" s="271"/>
      <c r="S240" s="271"/>
      <c r="T240" s="479"/>
      <c r="U240" s="417"/>
      <c r="V240" s="220"/>
      <c r="W240" s="220"/>
      <c r="X240" s="220"/>
      <c r="Y240" s="347"/>
      <c r="Z240" s="97"/>
      <c r="AA240" s="34"/>
      <c r="AB240" s="91"/>
      <c r="AC240" s="91"/>
    </row>
    <row r="241" spans="1:29" ht="15">
      <c r="A241" s="64" t="s">
        <v>420</v>
      </c>
      <c r="I241" s="1">
        <v>560</v>
      </c>
      <c r="J241" s="113">
        <v>3</v>
      </c>
      <c r="K241" s="113" t="s">
        <v>8</v>
      </c>
      <c r="L241" s="113"/>
      <c r="M241" s="83">
        <f aca="true" t="shared" si="85" ref="M241:T242">M242</f>
        <v>0</v>
      </c>
      <c r="N241" s="83">
        <f>N242+N248</f>
        <v>144228</v>
      </c>
      <c r="O241" s="83">
        <f>O242+O248</f>
        <v>142850</v>
      </c>
      <c r="P241" s="83">
        <f>P242+P248+P260</f>
        <v>234100</v>
      </c>
      <c r="Q241" s="83">
        <f>Q242+Q248</f>
        <v>142850</v>
      </c>
      <c r="R241" s="272">
        <f>R242+R248</f>
        <v>232100</v>
      </c>
      <c r="S241" s="272">
        <f>S242+S248</f>
        <v>316500</v>
      </c>
      <c r="T241" s="480">
        <f>T242+T248</f>
        <v>309350</v>
      </c>
      <c r="U241" s="368">
        <f>T241/S241</f>
        <v>0.9774091627172196</v>
      </c>
      <c r="V241" s="221"/>
      <c r="W241" s="221"/>
      <c r="X241" s="221"/>
      <c r="Y241" s="348"/>
      <c r="Z241" s="97"/>
      <c r="AA241" s="34"/>
      <c r="AB241" s="91"/>
      <c r="AC241" s="91"/>
    </row>
    <row r="242" spans="1:29" ht="14.25">
      <c r="A242" s="64" t="s">
        <v>420</v>
      </c>
      <c r="E242" s="1">
        <v>4</v>
      </c>
      <c r="I242" s="1">
        <v>560</v>
      </c>
      <c r="J242" s="28">
        <v>31</v>
      </c>
      <c r="K242" s="28" t="s">
        <v>36</v>
      </c>
      <c r="L242" s="28"/>
      <c r="M242" s="29">
        <f t="shared" si="85"/>
        <v>0</v>
      </c>
      <c r="N242" s="29">
        <f t="shared" si="85"/>
        <v>111145</v>
      </c>
      <c r="O242" s="29">
        <f t="shared" si="85"/>
        <v>110400</v>
      </c>
      <c r="P242" s="29">
        <f t="shared" si="85"/>
        <v>182100</v>
      </c>
      <c r="Q242" s="29">
        <f t="shared" si="85"/>
        <v>110400</v>
      </c>
      <c r="R242" s="594">
        <f t="shared" si="85"/>
        <v>182100</v>
      </c>
      <c r="S242" s="547">
        <f t="shared" si="85"/>
        <v>244300</v>
      </c>
      <c r="T242" s="528">
        <f t="shared" si="85"/>
        <v>248200</v>
      </c>
      <c r="U242" s="381">
        <f aca="true" t="shared" si="86" ref="U242:U259">T242/S242</f>
        <v>1.015963978714695</v>
      </c>
      <c r="V242" s="221"/>
      <c r="W242" s="221"/>
      <c r="X242" s="221"/>
      <c r="Y242" s="347"/>
      <c r="Z242" s="97"/>
      <c r="AA242" s="34"/>
      <c r="AB242" s="91"/>
      <c r="AC242" s="91"/>
    </row>
    <row r="243" spans="1:29" ht="14.25">
      <c r="A243" s="64" t="s">
        <v>420</v>
      </c>
      <c r="E243" s="1">
        <v>4</v>
      </c>
      <c r="I243" s="1">
        <v>560</v>
      </c>
      <c r="J243" s="28">
        <v>311</v>
      </c>
      <c r="K243" s="28" t="s">
        <v>213</v>
      </c>
      <c r="L243" s="28"/>
      <c r="M243" s="29">
        <v>0</v>
      </c>
      <c r="N243" s="29">
        <f>N244+N246+N247+N245</f>
        <v>111145</v>
      </c>
      <c r="O243" s="29">
        <f>O244+O246+O247</f>
        <v>110400</v>
      </c>
      <c r="P243" s="29">
        <f>P244+P246+P247</f>
        <v>182100</v>
      </c>
      <c r="Q243" s="29">
        <f>Q244+Q246+Q247</f>
        <v>110400</v>
      </c>
      <c r="R243" s="594">
        <f>R244+R246+R247+R245</f>
        <v>182100</v>
      </c>
      <c r="S243" s="547">
        <f>S244+S246+S247+S245</f>
        <v>244300</v>
      </c>
      <c r="T243" s="528">
        <f>T244+T246+T247+T245</f>
        <v>248200</v>
      </c>
      <c r="U243" s="381">
        <f t="shared" si="86"/>
        <v>1.015963978714695</v>
      </c>
      <c r="V243" s="29"/>
      <c r="W243" s="29"/>
      <c r="X243" s="29"/>
      <c r="Y243" s="347"/>
      <c r="Z243" s="97"/>
      <c r="AA243" s="34"/>
      <c r="AB243" s="91"/>
      <c r="AC243" s="91"/>
    </row>
    <row r="244" spans="1:29" ht="14.25">
      <c r="A244" s="64" t="s">
        <v>420</v>
      </c>
      <c r="E244" s="1">
        <v>4</v>
      </c>
      <c r="I244" s="1">
        <v>560</v>
      </c>
      <c r="J244" s="24">
        <v>3111</v>
      </c>
      <c r="K244" s="24" t="s">
        <v>213</v>
      </c>
      <c r="L244" s="24"/>
      <c r="M244" s="29"/>
      <c r="N244" s="29">
        <v>96504</v>
      </c>
      <c r="O244" s="29">
        <v>96500</v>
      </c>
      <c r="P244" s="29">
        <v>158000</v>
      </c>
      <c r="Q244" s="29">
        <v>96500</v>
      </c>
      <c r="R244" s="594">
        <v>158000</v>
      </c>
      <c r="S244" s="547">
        <v>212000</v>
      </c>
      <c r="T244" s="528">
        <v>215000</v>
      </c>
      <c r="U244" s="381">
        <f t="shared" si="86"/>
        <v>1.0141509433962264</v>
      </c>
      <c r="V244" s="221"/>
      <c r="W244" s="221"/>
      <c r="X244" s="221"/>
      <c r="Y244" s="347">
        <v>92868.36</v>
      </c>
      <c r="Z244" s="97" t="s">
        <v>628</v>
      </c>
      <c r="AA244" s="34"/>
      <c r="AB244" s="91"/>
      <c r="AC244" s="91"/>
    </row>
    <row r="245" spans="1:29" ht="14.25" hidden="1">
      <c r="A245" s="64" t="s">
        <v>420</v>
      </c>
      <c r="E245" s="1">
        <v>4</v>
      </c>
      <c r="I245" s="1">
        <v>560</v>
      </c>
      <c r="J245" s="24">
        <v>3113</v>
      </c>
      <c r="K245" s="24" t="s">
        <v>486</v>
      </c>
      <c r="L245" s="24"/>
      <c r="M245" s="29"/>
      <c r="N245" s="29">
        <v>763</v>
      </c>
      <c r="O245" s="29">
        <v>0</v>
      </c>
      <c r="P245" s="29">
        <v>0</v>
      </c>
      <c r="Q245" s="29">
        <v>0</v>
      </c>
      <c r="R245" s="594">
        <v>0</v>
      </c>
      <c r="S245" s="547">
        <v>0</v>
      </c>
      <c r="T245" s="528">
        <v>0</v>
      </c>
      <c r="U245" s="381" t="e">
        <f t="shared" si="86"/>
        <v>#DIV/0!</v>
      </c>
      <c r="V245" s="221"/>
      <c r="W245" s="221"/>
      <c r="X245" s="221"/>
      <c r="Y245" s="347"/>
      <c r="Z245" s="97"/>
      <c r="AA245" s="34"/>
      <c r="AB245" s="91"/>
      <c r="AC245" s="91"/>
    </row>
    <row r="246" spans="1:29" ht="14.25">
      <c r="A246" s="64" t="s">
        <v>420</v>
      </c>
      <c r="E246" s="1">
        <v>4</v>
      </c>
      <c r="I246" s="1">
        <v>560</v>
      </c>
      <c r="J246" s="24">
        <v>3132</v>
      </c>
      <c r="K246" s="24" t="s">
        <v>258</v>
      </c>
      <c r="L246" s="24"/>
      <c r="M246" s="29"/>
      <c r="N246" s="29">
        <v>12506</v>
      </c>
      <c r="O246" s="29">
        <v>12500</v>
      </c>
      <c r="P246" s="29">
        <v>21400</v>
      </c>
      <c r="Q246" s="29">
        <v>12500</v>
      </c>
      <c r="R246" s="594">
        <v>21400</v>
      </c>
      <c r="S246" s="547">
        <v>28700</v>
      </c>
      <c r="T246" s="528">
        <v>29500</v>
      </c>
      <c r="U246" s="381">
        <f t="shared" si="86"/>
        <v>1.0278745644599303</v>
      </c>
      <c r="V246" s="221"/>
      <c r="W246" s="221"/>
      <c r="X246" s="221"/>
      <c r="Y246" s="347">
        <v>12537.21</v>
      </c>
      <c r="Z246" s="97"/>
      <c r="AA246" s="34"/>
      <c r="AB246" s="91"/>
      <c r="AC246" s="91"/>
    </row>
    <row r="247" spans="1:29" ht="14.25">
      <c r="A247" s="64" t="s">
        <v>420</v>
      </c>
      <c r="E247" s="1">
        <v>4</v>
      </c>
      <c r="I247" s="1">
        <v>560</v>
      </c>
      <c r="J247" s="24">
        <v>3133</v>
      </c>
      <c r="K247" s="24" t="s">
        <v>214</v>
      </c>
      <c r="L247" s="24"/>
      <c r="M247" s="29"/>
      <c r="N247" s="29">
        <v>1372</v>
      </c>
      <c r="O247" s="29">
        <v>1400</v>
      </c>
      <c r="P247" s="29">
        <v>2700</v>
      </c>
      <c r="Q247" s="29">
        <v>1400</v>
      </c>
      <c r="R247" s="594">
        <v>2700</v>
      </c>
      <c r="S247" s="547">
        <v>3600</v>
      </c>
      <c r="T247" s="528">
        <v>3700</v>
      </c>
      <c r="U247" s="381">
        <f t="shared" si="86"/>
        <v>1.0277777777777777</v>
      </c>
      <c r="V247" s="221"/>
      <c r="W247" s="221"/>
      <c r="X247" s="221"/>
      <c r="Y247" s="347">
        <v>1578.7</v>
      </c>
      <c r="Z247" s="97"/>
      <c r="AA247" s="34"/>
      <c r="AB247" s="91"/>
      <c r="AC247" s="91"/>
    </row>
    <row r="248" spans="1:29" ht="14.25">
      <c r="A248" s="64" t="s">
        <v>420</v>
      </c>
      <c r="E248" s="1">
        <v>4</v>
      </c>
      <c r="I248" s="1">
        <v>560</v>
      </c>
      <c r="J248" s="24">
        <v>32</v>
      </c>
      <c r="K248" s="31" t="s">
        <v>40</v>
      </c>
      <c r="L248" s="30"/>
      <c r="M248" s="29"/>
      <c r="N248" s="29">
        <f aca="true" t="shared" si="87" ref="N248:S248">N249+N252</f>
        <v>33083</v>
      </c>
      <c r="O248" s="29">
        <f t="shared" si="87"/>
        <v>32450</v>
      </c>
      <c r="P248" s="29">
        <f t="shared" si="87"/>
        <v>43500</v>
      </c>
      <c r="Q248" s="29">
        <f t="shared" si="87"/>
        <v>32450</v>
      </c>
      <c r="R248" s="594">
        <f t="shared" si="87"/>
        <v>50000</v>
      </c>
      <c r="S248" s="547">
        <f t="shared" si="87"/>
        <v>72200</v>
      </c>
      <c r="T248" s="528">
        <f>T249+T252</f>
        <v>61150</v>
      </c>
      <c r="U248" s="381">
        <f t="shared" si="86"/>
        <v>0.8469529085872576</v>
      </c>
      <c r="V248" s="221"/>
      <c r="W248" s="221"/>
      <c r="X248" s="221"/>
      <c r="Y248" s="347"/>
      <c r="Z248" s="97"/>
      <c r="AA248" s="34"/>
      <c r="AB248" s="91"/>
      <c r="AC248" s="91"/>
    </row>
    <row r="249" spans="1:29" ht="15">
      <c r="A249" s="64" t="s">
        <v>420</v>
      </c>
      <c r="E249" s="1">
        <v>4</v>
      </c>
      <c r="I249" s="1">
        <v>560</v>
      </c>
      <c r="J249" s="68">
        <v>321</v>
      </c>
      <c r="K249" s="68" t="s">
        <v>41</v>
      </c>
      <c r="L249" s="68"/>
      <c r="M249" s="29"/>
      <c r="N249" s="83">
        <f>N250+N251</f>
        <v>9921</v>
      </c>
      <c r="O249" s="83">
        <f>O250+O251</f>
        <v>9100</v>
      </c>
      <c r="P249" s="83">
        <f>P250+P251</f>
        <v>12000</v>
      </c>
      <c r="Q249" s="83">
        <f>Q250</f>
        <v>9100</v>
      </c>
      <c r="R249" s="272">
        <f>R250</f>
        <v>12000</v>
      </c>
      <c r="S249" s="108">
        <f>S250</f>
        <v>28800</v>
      </c>
      <c r="T249" s="480">
        <f>T250</f>
        <v>29800</v>
      </c>
      <c r="U249" s="381">
        <f t="shared" si="86"/>
        <v>1.0347222222222223</v>
      </c>
      <c r="V249" s="221"/>
      <c r="W249" s="221"/>
      <c r="X249" s="221"/>
      <c r="Y249" s="348"/>
      <c r="Z249" s="97"/>
      <c r="AA249" s="34"/>
      <c r="AB249" s="91"/>
      <c r="AC249" s="91"/>
    </row>
    <row r="250" spans="1:29" ht="14.25">
      <c r="A250" s="64" t="s">
        <v>420</v>
      </c>
      <c r="E250" s="1">
        <v>4</v>
      </c>
      <c r="I250" s="1">
        <v>560</v>
      </c>
      <c r="J250" s="24">
        <v>3212</v>
      </c>
      <c r="K250" s="24" t="s">
        <v>216</v>
      </c>
      <c r="L250" s="24"/>
      <c r="M250" s="29"/>
      <c r="N250" s="29">
        <v>9046</v>
      </c>
      <c r="O250" s="29">
        <v>9100</v>
      </c>
      <c r="P250" s="29">
        <v>12000</v>
      </c>
      <c r="Q250" s="29">
        <v>9100</v>
      </c>
      <c r="R250" s="594">
        <v>12000</v>
      </c>
      <c r="S250" s="547">
        <v>28800</v>
      </c>
      <c r="T250" s="528">
        <v>29800</v>
      </c>
      <c r="U250" s="381">
        <f t="shared" si="86"/>
        <v>1.0347222222222223</v>
      </c>
      <c r="V250" s="221"/>
      <c r="W250" s="221"/>
      <c r="X250" s="221"/>
      <c r="Y250" s="347">
        <v>12586.97</v>
      </c>
      <c r="Z250" s="97"/>
      <c r="AA250" s="34"/>
      <c r="AB250" s="91"/>
      <c r="AC250" s="91"/>
    </row>
    <row r="251" spans="1:29" ht="14.25" hidden="1">
      <c r="A251" s="64" t="s">
        <v>420</v>
      </c>
      <c r="E251" s="1">
        <v>4</v>
      </c>
      <c r="I251" s="1">
        <v>560</v>
      </c>
      <c r="J251" s="24">
        <v>3214</v>
      </c>
      <c r="K251" s="24" t="s">
        <v>487</v>
      </c>
      <c r="L251" s="24"/>
      <c r="M251" s="29"/>
      <c r="N251" s="29">
        <v>875</v>
      </c>
      <c r="O251" s="29">
        <v>0</v>
      </c>
      <c r="P251" s="29">
        <v>0</v>
      </c>
      <c r="Q251" s="29">
        <v>0</v>
      </c>
      <c r="R251" s="272">
        <v>0</v>
      </c>
      <c r="S251" s="547">
        <v>0</v>
      </c>
      <c r="T251" s="528">
        <v>0</v>
      </c>
      <c r="U251" s="381" t="e">
        <f t="shared" si="86"/>
        <v>#DIV/0!</v>
      </c>
      <c r="V251" s="221"/>
      <c r="W251" s="221"/>
      <c r="X251" s="221"/>
      <c r="Y251" s="347"/>
      <c r="Z251" s="97"/>
      <c r="AA251" s="34"/>
      <c r="AB251" s="91"/>
      <c r="AC251" s="91"/>
    </row>
    <row r="252" spans="1:29" ht="15">
      <c r="A252" s="64" t="s">
        <v>420</v>
      </c>
      <c r="I252" s="1">
        <v>560</v>
      </c>
      <c r="J252" s="68">
        <v>322</v>
      </c>
      <c r="K252" s="68" t="s">
        <v>95</v>
      </c>
      <c r="L252" s="68"/>
      <c r="M252" s="24"/>
      <c r="N252" s="83">
        <f aca="true" t="shared" si="88" ref="N252:X252">N253+N255+N254+N258+N257+N259</f>
        <v>23162</v>
      </c>
      <c r="O252" s="83">
        <f t="shared" si="88"/>
        <v>23350</v>
      </c>
      <c r="P252" s="83">
        <f>P253+P255+P254+P258+P257+P259+P256</f>
        <v>31500</v>
      </c>
      <c r="Q252" s="83">
        <f t="shared" si="88"/>
        <v>23350</v>
      </c>
      <c r="R252" s="108">
        <f t="shared" si="88"/>
        <v>38000</v>
      </c>
      <c r="S252" s="108">
        <f>S253+S255+S254+S258+S257+S259+S256</f>
        <v>43400</v>
      </c>
      <c r="T252" s="480">
        <f>T253+T255+T254+T258+T257+T259+T256</f>
        <v>31350</v>
      </c>
      <c r="U252" s="381">
        <f t="shared" si="86"/>
        <v>0.7223502304147466</v>
      </c>
      <c r="V252" s="83">
        <f t="shared" si="88"/>
        <v>0</v>
      </c>
      <c r="W252" s="83">
        <f t="shared" si="88"/>
        <v>0</v>
      </c>
      <c r="X252" s="83">
        <f t="shared" si="88"/>
        <v>0</v>
      </c>
      <c r="Y252" s="348"/>
      <c r="Z252" s="97"/>
      <c r="AA252" s="34"/>
      <c r="AB252" s="91"/>
      <c r="AC252" s="91"/>
    </row>
    <row r="253" spans="1:29" ht="14.25">
      <c r="A253" s="64" t="s">
        <v>420</v>
      </c>
      <c r="C253" s="1">
        <v>2</v>
      </c>
      <c r="I253" s="1">
        <v>560</v>
      </c>
      <c r="J253" s="24">
        <v>32271</v>
      </c>
      <c r="K253" s="24" t="s">
        <v>375</v>
      </c>
      <c r="L253" s="24"/>
      <c r="M253" s="29"/>
      <c r="N253" s="29">
        <v>236</v>
      </c>
      <c r="O253" s="29">
        <v>250</v>
      </c>
      <c r="P253" s="29">
        <v>4000</v>
      </c>
      <c r="Q253" s="29">
        <v>250</v>
      </c>
      <c r="R253" s="594">
        <v>4000</v>
      </c>
      <c r="S253" s="547">
        <v>4000</v>
      </c>
      <c r="T253" s="528">
        <v>3000</v>
      </c>
      <c r="U253" s="381">
        <f t="shared" si="86"/>
        <v>0.75</v>
      </c>
      <c r="V253" s="221"/>
      <c r="W253" s="221"/>
      <c r="X253" s="221"/>
      <c r="Y253" s="347"/>
      <c r="Z253" s="97"/>
      <c r="AA253" s="34"/>
      <c r="AB253" s="91"/>
      <c r="AC253" s="91"/>
    </row>
    <row r="254" spans="1:29" ht="14.25">
      <c r="A254" s="64" t="s">
        <v>420</v>
      </c>
      <c r="C254" s="1">
        <v>2</v>
      </c>
      <c r="I254" s="1">
        <v>560</v>
      </c>
      <c r="J254" s="43">
        <v>32219</v>
      </c>
      <c r="K254" s="222" t="s">
        <v>376</v>
      </c>
      <c r="L254" s="223"/>
      <c r="M254" s="79"/>
      <c r="N254" s="29">
        <v>775</v>
      </c>
      <c r="O254" s="79">
        <v>800</v>
      </c>
      <c r="P254" s="29">
        <v>8000</v>
      </c>
      <c r="Q254" s="29">
        <v>800</v>
      </c>
      <c r="R254" s="595">
        <v>8000</v>
      </c>
      <c r="S254" s="547">
        <v>12000</v>
      </c>
      <c r="T254" s="528">
        <v>6000</v>
      </c>
      <c r="U254" s="381">
        <f t="shared" si="86"/>
        <v>0.5</v>
      </c>
      <c r="V254" s="221"/>
      <c r="W254" s="221"/>
      <c r="X254" s="221"/>
      <c r="Y254" s="347">
        <v>4911</v>
      </c>
      <c r="Z254" s="97"/>
      <c r="AA254" s="34"/>
      <c r="AB254" s="91"/>
      <c r="AC254" s="91"/>
    </row>
    <row r="255" spans="1:29" ht="14.25">
      <c r="A255" s="64" t="s">
        <v>420</v>
      </c>
      <c r="C255" s="1">
        <v>2</v>
      </c>
      <c r="I255" s="1">
        <v>560</v>
      </c>
      <c r="J255" s="43">
        <v>3223</v>
      </c>
      <c r="K255" s="222" t="s">
        <v>219</v>
      </c>
      <c r="L255" s="223"/>
      <c r="M255" s="79"/>
      <c r="N255" s="29">
        <v>7032</v>
      </c>
      <c r="O255" s="79">
        <v>7100</v>
      </c>
      <c r="P255" s="29">
        <v>10000</v>
      </c>
      <c r="Q255" s="29">
        <v>7100</v>
      </c>
      <c r="R255" s="595">
        <v>10000</v>
      </c>
      <c r="S255" s="547">
        <v>12000</v>
      </c>
      <c r="T255" s="528">
        <v>9200</v>
      </c>
      <c r="U255" s="381">
        <f t="shared" si="86"/>
        <v>0.7666666666666667</v>
      </c>
      <c r="V255" s="221"/>
      <c r="W255" s="221"/>
      <c r="X255" s="221"/>
      <c r="Y255" s="347">
        <v>5207.46</v>
      </c>
      <c r="Z255" s="97"/>
      <c r="AA255" s="34"/>
      <c r="AB255" s="91"/>
      <c r="AC255" s="91"/>
    </row>
    <row r="256" spans="1:29" ht="14.25">
      <c r="A256" s="64" t="s">
        <v>420</v>
      </c>
      <c r="I256" s="1">
        <v>560</v>
      </c>
      <c r="J256" s="43">
        <v>3225</v>
      </c>
      <c r="K256" s="222" t="s">
        <v>600</v>
      </c>
      <c r="L256" s="223"/>
      <c r="M256" s="79"/>
      <c r="N256" s="79">
        <v>0</v>
      </c>
      <c r="O256" s="79">
        <v>0</v>
      </c>
      <c r="P256" s="79">
        <v>3000</v>
      </c>
      <c r="Q256" s="29">
        <v>0</v>
      </c>
      <c r="R256" s="595">
        <v>3000</v>
      </c>
      <c r="S256" s="547">
        <v>3000</v>
      </c>
      <c r="T256" s="528">
        <v>0</v>
      </c>
      <c r="U256" s="381">
        <f t="shared" si="86"/>
        <v>0</v>
      </c>
      <c r="V256" s="221"/>
      <c r="W256" s="221"/>
      <c r="X256" s="221"/>
      <c r="Y256" s="347"/>
      <c r="Z256" s="97"/>
      <c r="AA256" s="34"/>
      <c r="AB256" s="91"/>
      <c r="AC256" s="91"/>
    </row>
    <row r="257" spans="1:29" ht="14.25">
      <c r="A257" s="64" t="s">
        <v>420</v>
      </c>
      <c r="C257" s="1">
        <v>2</v>
      </c>
      <c r="I257" s="1">
        <v>560</v>
      </c>
      <c r="J257" s="43">
        <v>3231</v>
      </c>
      <c r="K257" s="222" t="s">
        <v>701</v>
      </c>
      <c r="L257" s="223"/>
      <c r="M257" s="79"/>
      <c r="N257" s="79">
        <v>0</v>
      </c>
      <c r="O257" s="79">
        <v>0</v>
      </c>
      <c r="P257" s="79">
        <v>0</v>
      </c>
      <c r="Q257" s="29">
        <v>0</v>
      </c>
      <c r="R257" s="595">
        <v>0</v>
      </c>
      <c r="S257" s="547">
        <v>0</v>
      </c>
      <c r="T257" s="528">
        <v>1250</v>
      </c>
      <c r="U257" s="381" t="e">
        <f t="shared" si="86"/>
        <v>#DIV/0!</v>
      </c>
      <c r="V257" s="221"/>
      <c r="W257" s="221"/>
      <c r="X257" s="221"/>
      <c r="Y257" s="347"/>
      <c r="Z257" s="97"/>
      <c r="AA257" s="34"/>
      <c r="AB257" s="91"/>
      <c r="AC257" s="91"/>
    </row>
    <row r="258" spans="1:29" ht="15" thickBot="1">
      <c r="A258" s="64" t="s">
        <v>420</v>
      </c>
      <c r="C258" s="1">
        <v>2</v>
      </c>
      <c r="I258" s="1">
        <v>560</v>
      </c>
      <c r="J258" s="24">
        <v>32369</v>
      </c>
      <c r="K258" s="31" t="s">
        <v>377</v>
      </c>
      <c r="L258" s="30"/>
      <c r="M258" s="29"/>
      <c r="N258" s="29">
        <v>9119</v>
      </c>
      <c r="O258" s="29">
        <v>9200</v>
      </c>
      <c r="P258" s="29">
        <v>6500</v>
      </c>
      <c r="Q258" s="29">
        <v>9200</v>
      </c>
      <c r="R258" s="594">
        <v>10000</v>
      </c>
      <c r="S258" s="547">
        <v>4000</v>
      </c>
      <c r="T258" s="528">
        <v>3500</v>
      </c>
      <c r="U258" s="381">
        <f t="shared" si="86"/>
        <v>0.875</v>
      </c>
      <c r="V258" s="224"/>
      <c r="W258" s="224"/>
      <c r="X258" s="224"/>
      <c r="Y258" s="347">
        <v>3451.4</v>
      </c>
      <c r="Z258" s="97"/>
      <c r="AA258" s="34"/>
      <c r="AB258" s="91"/>
      <c r="AC258" s="91"/>
    </row>
    <row r="259" spans="1:29" ht="15" thickBot="1">
      <c r="A259" s="64" t="s">
        <v>420</v>
      </c>
      <c r="C259" s="1">
        <v>2</v>
      </c>
      <c r="I259" s="1">
        <v>560</v>
      </c>
      <c r="J259" s="46">
        <v>32379</v>
      </c>
      <c r="K259" s="48" t="s">
        <v>516</v>
      </c>
      <c r="L259" s="49"/>
      <c r="M259" s="80"/>
      <c r="N259" s="80">
        <v>6000</v>
      </c>
      <c r="O259" s="80">
        <v>6000</v>
      </c>
      <c r="P259" s="80">
        <v>0</v>
      </c>
      <c r="Q259" s="80">
        <v>6000</v>
      </c>
      <c r="R259" s="602">
        <v>6000</v>
      </c>
      <c r="S259" s="564">
        <v>8400</v>
      </c>
      <c r="T259" s="603">
        <v>8400</v>
      </c>
      <c r="U259" s="410">
        <f t="shared" si="86"/>
        <v>1</v>
      </c>
      <c r="V259" s="225"/>
      <c r="W259" s="225"/>
      <c r="X259" s="225"/>
      <c r="Y259" s="347">
        <v>8400</v>
      </c>
      <c r="Z259" s="97"/>
      <c r="AA259" s="34"/>
      <c r="AB259" s="91"/>
      <c r="AC259" s="91"/>
    </row>
    <row r="260" spans="1:29" ht="15" hidden="1">
      <c r="A260" s="64" t="s">
        <v>420</v>
      </c>
      <c r="I260" s="1">
        <v>560</v>
      </c>
      <c r="J260" s="599">
        <v>4</v>
      </c>
      <c r="K260" s="599" t="s">
        <v>9</v>
      </c>
      <c r="L260" s="599"/>
      <c r="M260" s="62"/>
      <c r="N260" s="600">
        <f>N261</f>
        <v>0</v>
      </c>
      <c r="O260" s="600">
        <f aca="true" t="shared" si="89" ref="O260:T261">O261</f>
        <v>0</v>
      </c>
      <c r="P260" s="600">
        <f t="shared" si="89"/>
        <v>8500</v>
      </c>
      <c r="Q260" s="600">
        <f t="shared" si="89"/>
        <v>0</v>
      </c>
      <c r="R260" s="267">
        <f t="shared" si="89"/>
        <v>0</v>
      </c>
      <c r="S260" s="267">
        <f t="shared" si="89"/>
        <v>0</v>
      </c>
      <c r="T260" s="601">
        <f t="shared" si="89"/>
        <v>0</v>
      </c>
      <c r="U260" s="415" t="e">
        <f>S260/R260</f>
        <v>#DIV/0!</v>
      </c>
      <c r="V260" s="225"/>
      <c r="W260" s="225"/>
      <c r="X260" s="225"/>
      <c r="Y260" s="347"/>
      <c r="Z260" s="97"/>
      <c r="AA260" s="34"/>
      <c r="AB260" s="91"/>
      <c r="AC260" s="91"/>
    </row>
    <row r="261" spans="1:29" ht="14.25" hidden="1">
      <c r="A261" s="64" t="s">
        <v>420</v>
      </c>
      <c r="I261" s="1">
        <v>560</v>
      </c>
      <c r="J261" s="24">
        <v>42</v>
      </c>
      <c r="K261" s="24" t="s">
        <v>601</v>
      </c>
      <c r="L261" s="24"/>
      <c r="M261" s="29"/>
      <c r="N261" s="29">
        <f>N262</f>
        <v>0</v>
      </c>
      <c r="O261" s="29">
        <f t="shared" si="89"/>
        <v>0</v>
      </c>
      <c r="P261" s="29">
        <f t="shared" si="89"/>
        <v>8500</v>
      </c>
      <c r="Q261" s="29">
        <f t="shared" si="89"/>
        <v>0</v>
      </c>
      <c r="R261" s="108">
        <f t="shared" si="89"/>
        <v>0</v>
      </c>
      <c r="S261" s="547">
        <f t="shared" si="89"/>
        <v>0</v>
      </c>
      <c r="T261" s="528">
        <f t="shared" si="89"/>
        <v>0</v>
      </c>
      <c r="U261" s="381" t="e">
        <f>S261/R261</f>
        <v>#DIV/0!</v>
      </c>
      <c r="V261" s="225"/>
      <c r="W261" s="225"/>
      <c r="X261" s="225"/>
      <c r="Y261" s="347"/>
      <c r="Z261" s="97"/>
      <c r="AA261" s="34"/>
      <c r="AB261" s="91"/>
      <c r="AC261" s="91"/>
    </row>
    <row r="262" spans="1:29" ht="15" hidden="1" thickBot="1">
      <c r="A262" s="64" t="s">
        <v>420</v>
      </c>
      <c r="I262" s="1">
        <v>560</v>
      </c>
      <c r="J262" s="46">
        <v>4227</v>
      </c>
      <c r="K262" s="48" t="s">
        <v>602</v>
      </c>
      <c r="L262" s="49"/>
      <c r="M262" s="80"/>
      <c r="N262" s="80">
        <v>0</v>
      </c>
      <c r="O262" s="80">
        <v>0</v>
      </c>
      <c r="P262" s="80">
        <v>8500</v>
      </c>
      <c r="Q262" s="80">
        <v>0</v>
      </c>
      <c r="R262" s="251">
        <v>0</v>
      </c>
      <c r="S262" s="564">
        <v>0</v>
      </c>
      <c r="T262" s="529">
        <v>0</v>
      </c>
      <c r="U262" s="381" t="e">
        <f>S262/R262</f>
        <v>#DIV/0!</v>
      </c>
      <c r="V262" s="225"/>
      <c r="W262" s="225"/>
      <c r="X262" s="225"/>
      <c r="Y262" s="347"/>
      <c r="Z262" s="97"/>
      <c r="AA262" s="34"/>
      <c r="AB262" s="91"/>
      <c r="AC262" s="91"/>
    </row>
    <row r="263" spans="10:29" ht="15">
      <c r="J263" s="143"/>
      <c r="K263" s="143" t="s">
        <v>316</v>
      </c>
      <c r="L263" s="143"/>
      <c r="M263" s="144">
        <f aca="true" t="shared" si="90" ref="M263:S263">M241</f>
        <v>0</v>
      </c>
      <c r="N263" s="144">
        <f t="shared" si="90"/>
        <v>144228</v>
      </c>
      <c r="O263" s="144">
        <f t="shared" si="90"/>
        <v>142850</v>
      </c>
      <c r="P263" s="144">
        <f t="shared" si="90"/>
        <v>234100</v>
      </c>
      <c r="Q263" s="144">
        <f t="shared" si="90"/>
        <v>142850</v>
      </c>
      <c r="R263" s="273">
        <f t="shared" si="90"/>
        <v>232100</v>
      </c>
      <c r="S263" s="273">
        <f t="shared" si="90"/>
        <v>316500</v>
      </c>
      <c r="T263" s="481">
        <f>T241</f>
        <v>309350</v>
      </c>
      <c r="U263" s="418">
        <f>T263/S263</f>
        <v>0.9774091627172196</v>
      </c>
      <c r="V263" s="153"/>
      <c r="W263" s="153"/>
      <c r="X263" s="153"/>
      <c r="Y263" s="348"/>
      <c r="Z263" s="97"/>
      <c r="AA263" s="34"/>
      <c r="AB263" s="91"/>
      <c r="AC263" s="91"/>
    </row>
    <row r="264" spans="10:24" ht="15">
      <c r="J264" s="147"/>
      <c r="K264" s="147"/>
      <c r="L264" s="147"/>
      <c r="M264" s="117"/>
      <c r="N264" s="117"/>
      <c r="O264" s="117"/>
      <c r="P264" s="117"/>
      <c r="Q264" s="154"/>
      <c r="R264" s="253"/>
      <c r="S264" s="546"/>
      <c r="T264" s="457"/>
      <c r="U264" s="404"/>
      <c r="V264" s="155"/>
      <c r="W264" s="155"/>
      <c r="X264" s="155"/>
    </row>
    <row r="265" spans="1:24" ht="15">
      <c r="A265" s="8" t="s">
        <v>421</v>
      </c>
      <c r="B265" s="8"/>
      <c r="C265" s="8"/>
      <c r="D265" s="8"/>
      <c r="E265" s="8"/>
      <c r="F265" s="8"/>
      <c r="G265" s="8"/>
      <c r="H265" s="8"/>
      <c r="I265" s="8">
        <v>640</v>
      </c>
      <c r="J265" s="8" t="s">
        <v>160</v>
      </c>
      <c r="K265" s="8" t="s">
        <v>240</v>
      </c>
      <c r="L265" s="8"/>
      <c r="M265" s="17"/>
      <c r="N265" s="17"/>
      <c r="O265" s="17"/>
      <c r="P265" s="17"/>
      <c r="Q265" s="151"/>
      <c r="R265" s="254"/>
      <c r="S265" s="254"/>
      <c r="T265" s="456"/>
      <c r="U265" s="403"/>
      <c r="V265" s="152"/>
      <c r="W265" s="152"/>
      <c r="X265" s="152"/>
    </row>
    <row r="266" spans="1:24" ht="15">
      <c r="A266" s="64" t="s">
        <v>421</v>
      </c>
      <c r="I266" s="1">
        <v>640</v>
      </c>
      <c r="J266" s="71">
        <v>3</v>
      </c>
      <c r="K266" s="71" t="s">
        <v>8</v>
      </c>
      <c r="L266" s="71"/>
      <c r="M266" s="84">
        <f aca="true" t="shared" si="91" ref="M266:T266">M267</f>
        <v>537205</v>
      </c>
      <c r="N266" s="83">
        <f t="shared" si="91"/>
        <v>515200</v>
      </c>
      <c r="O266" s="83">
        <f t="shared" si="91"/>
        <v>580000</v>
      </c>
      <c r="P266" s="83">
        <f t="shared" si="91"/>
        <v>750000</v>
      </c>
      <c r="Q266" s="136">
        <f t="shared" si="91"/>
        <v>580000</v>
      </c>
      <c r="R266" s="108">
        <f t="shared" si="91"/>
        <v>600000</v>
      </c>
      <c r="S266" s="332">
        <f t="shared" si="91"/>
        <v>800000</v>
      </c>
      <c r="T266" s="451">
        <f t="shared" si="91"/>
        <v>870000</v>
      </c>
      <c r="U266" s="368">
        <f>T266/S266</f>
        <v>1.0875</v>
      </c>
      <c r="V266" s="138">
        <f aca="true" t="shared" si="92" ref="V266:X269">P266/O266*100</f>
        <v>129.31034482758622</v>
      </c>
      <c r="W266" s="138">
        <f t="shared" si="92"/>
        <v>77.33333333333333</v>
      </c>
      <c r="X266" s="138">
        <f t="shared" si="92"/>
        <v>103.44827586206897</v>
      </c>
    </row>
    <row r="267" spans="1:24" ht="14.25">
      <c r="A267" s="64" t="s">
        <v>421</v>
      </c>
      <c r="I267" s="1">
        <v>640</v>
      </c>
      <c r="J267" s="24">
        <v>32</v>
      </c>
      <c r="K267" s="31" t="s">
        <v>40</v>
      </c>
      <c r="L267" s="30"/>
      <c r="M267" s="25">
        <f aca="true" t="shared" si="93" ref="M267:R267">M268+M269</f>
        <v>537205</v>
      </c>
      <c r="N267" s="29">
        <f>N268+N269</f>
        <v>515200</v>
      </c>
      <c r="O267" s="29">
        <f t="shared" si="93"/>
        <v>580000</v>
      </c>
      <c r="P267" s="29">
        <f t="shared" si="93"/>
        <v>750000</v>
      </c>
      <c r="Q267" s="140">
        <f>Q268+Q269</f>
        <v>580000</v>
      </c>
      <c r="R267" s="585">
        <f t="shared" si="93"/>
        <v>600000</v>
      </c>
      <c r="S267" s="542">
        <f>S268+S269</f>
        <v>800000</v>
      </c>
      <c r="T267" s="452">
        <f>T268+T269</f>
        <v>870000</v>
      </c>
      <c r="U267" s="381">
        <f>T267/S267</f>
        <v>1.0875</v>
      </c>
      <c r="V267" s="138">
        <f t="shared" si="92"/>
        <v>129.31034482758622</v>
      </c>
      <c r="W267" s="138">
        <f t="shared" si="92"/>
        <v>77.33333333333333</v>
      </c>
      <c r="X267" s="138">
        <f t="shared" si="92"/>
        <v>103.44827586206897</v>
      </c>
    </row>
    <row r="268" spans="1:25" ht="14.25">
      <c r="A268" s="64" t="s">
        <v>421</v>
      </c>
      <c r="E268" s="1">
        <v>4</v>
      </c>
      <c r="I268" s="1">
        <v>640</v>
      </c>
      <c r="J268" s="24">
        <v>3223</v>
      </c>
      <c r="K268" s="31" t="s">
        <v>219</v>
      </c>
      <c r="L268" s="30"/>
      <c r="M268" s="25">
        <v>335523</v>
      </c>
      <c r="N268" s="29">
        <v>340231</v>
      </c>
      <c r="O268" s="29">
        <v>380000</v>
      </c>
      <c r="P268" s="29">
        <v>450000</v>
      </c>
      <c r="Q268" s="140">
        <v>380000</v>
      </c>
      <c r="R268" s="585">
        <v>450000</v>
      </c>
      <c r="S268" s="542">
        <v>550000</v>
      </c>
      <c r="T268" s="452">
        <v>620000</v>
      </c>
      <c r="U268" s="381">
        <f>T268/S268</f>
        <v>1.1272727272727272</v>
      </c>
      <c r="V268" s="138">
        <f t="shared" si="92"/>
        <v>118.42105263157893</v>
      </c>
      <c r="W268" s="138">
        <f t="shared" si="92"/>
        <v>84.44444444444444</v>
      </c>
      <c r="X268" s="138">
        <f t="shared" si="92"/>
        <v>118.42105263157893</v>
      </c>
      <c r="Y268" s="344">
        <v>270395.56</v>
      </c>
    </row>
    <row r="269" spans="1:25" ht="15" thickBot="1">
      <c r="A269" s="64" t="s">
        <v>421</v>
      </c>
      <c r="C269" s="1">
        <v>2</v>
      </c>
      <c r="D269" s="1">
        <v>3</v>
      </c>
      <c r="E269" s="1">
        <v>4</v>
      </c>
      <c r="I269" s="1">
        <v>640</v>
      </c>
      <c r="J269" s="24">
        <v>3232</v>
      </c>
      <c r="K269" s="24" t="s">
        <v>241</v>
      </c>
      <c r="L269" s="24"/>
      <c r="M269" s="25">
        <v>201682</v>
      </c>
      <c r="N269" s="29">
        <v>174969</v>
      </c>
      <c r="O269" s="29">
        <v>200000</v>
      </c>
      <c r="P269" s="29">
        <v>300000</v>
      </c>
      <c r="Q269" s="140">
        <v>200000</v>
      </c>
      <c r="R269" s="585">
        <v>150000</v>
      </c>
      <c r="S269" s="542">
        <v>250000</v>
      </c>
      <c r="T269" s="453">
        <v>250000</v>
      </c>
      <c r="U269" s="410">
        <f>T269/S269</f>
        <v>1</v>
      </c>
      <c r="V269" s="138">
        <f t="shared" si="92"/>
        <v>150</v>
      </c>
      <c r="W269" s="138">
        <f t="shared" si="92"/>
        <v>66.66666666666666</v>
      </c>
      <c r="X269" s="138">
        <f t="shared" si="92"/>
        <v>75</v>
      </c>
      <c r="Y269" s="344">
        <v>144797.5</v>
      </c>
    </row>
    <row r="270" spans="10:24" ht="15">
      <c r="J270" s="185"/>
      <c r="K270" s="185" t="s">
        <v>316</v>
      </c>
      <c r="L270" s="185"/>
      <c r="M270" s="186">
        <f aca="true" t="shared" si="94" ref="M270:R270">M266</f>
        <v>537205</v>
      </c>
      <c r="N270" s="186">
        <f>N266</f>
        <v>515200</v>
      </c>
      <c r="O270" s="186">
        <f t="shared" si="94"/>
        <v>580000</v>
      </c>
      <c r="P270" s="186">
        <f t="shared" si="94"/>
        <v>750000</v>
      </c>
      <c r="Q270" s="187">
        <f>Q266</f>
        <v>580000</v>
      </c>
      <c r="R270" s="265">
        <f t="shared" si="94"/>
        <v>600000</v>
      </c>
      <c r="S270" s="557">
        <f>S266</f>
        <v>800000</v>
      </c>
      <c r="T270" s="454">
        <f>T266</f>
        <v>870000</v>
      </c>
      <c r="U270" s="402">
        <f>T270/S270</f>
        <v>1.0875</v>
      </c>
      <c r="V270" s="188"/>
      <c r="W270" s="188"/>
      <c r="X270" s="188"/>
    </row>
    <row r="271" spans="10:24" ht="14.25">
      <c r="J271" s="32"/>
      <c r="K271" s="32"/>
      <c r="L271" s="32"/>
      <c r="M271" s="33"/>
      <c r="N271" s="36"/>
      <c r="O271" s="33"/>
      <c r="P271" s="36"/>
      <c r="Q271" s="210"/>
      <c r="R271" s="266"/>
      <c r="S271" s="545"/>
      <c r="T271" s="455"/>
      <c r="U271" s="371"/>
      <c r="V271" s="211"/>
      <c r="W271" s="211"/>
      <c r="X271" s="211"/>
    </row>
    <row r="272" spans="1:24" ht="15">
      <c r="A272" s="8" t="s">
        <v>422</v>
      </c>
      <c r="B272" s="8"/>
      <c r="C272" s="8"/>
      <c r="D272" s="8"/>
      <c r="E272" s="8"/>
      <c r="F272" s="8"/>
      <c r="G272" s="8"/>
      <c r="H272" s="8"/>
      <c r="I272" s="8">
        <v>520</v>
      </c>
      <c r="J272" s="8" t="s">
        <v>137</v>
      </c>
      <c r="K272" s="8" t="s">
        <v>242</v>
      </c>
      <c r="L272" s="8"/>
      <c r="M272" s="17"/>
      <c r="N272" s="17"/>
      <c r="O272" s="17"/>
      <c r="P272" s="17"/>
      <c r="Q272" s="151"/>
      <c r="R272" s="254"/>
      <c r="S272" s="254"/>
      <c r="T272" s="456"/>
      <c r="U272" s="403"/>
      <c r="V272" s="152"/>
      <c r="W272" s="152"/>
      <c r="X272" s="152"/>
    </row>
    <row r="273" spans="1:24" ht="15">
      <c r="A273" s="64" t="s">
        <v>422</v>
      </c>
      <c r="I273" s="1">
        <v>520</v>
      </c>
      <c r="J273" s="71">
        <v>3</v>
      </c>
      <c r="K273" s="71" t="s">
        <v>8</v>
      </c>
      <c r="L273" s="71"/>
      <c r="M273" s="84">
        <f aca="true" t="shared" si="95" ref="M273:T273">M274</f>
        <v>39284</v>
      </c>
      <c r="N273" s="83">
        <f t="shared" si="95"/>
        <v>19890</v>
      </c>
      <c r="O273" s="83">
        <f t="shared" si="95"/>
        <v>25000</v>
      </c>
      <c r="P273" s="83">
        <f t="shared" si="95"/>
        <v>65000</v>
      </c>
      <c r="Q273" s="136">
        <f t="shared" si="95"/>
        <v>30000</v>
      </c>
      <c r="R273" s="108">
        <f t="shared" si="95"/>
        <v>25000</v>
      </c>
      <c r="S273" s="332">
        <f t="shared" si="95"/>
        <v>30000</v>
      </c>
      <c r="T273" s="451">
        <f t="shared" si="95"/>
        <v>30000</v>
      </c>
      <c r="U273" s="368">
        <f>T273/S273</f>
        <v>1</v>
      </c>
      <c r="V273" s="138">
        <f aca="true" t="shared" si="96" ref="V273:V278">P273/O273*100</f>
        <v>260</v>
      </c>
      <c r="W273" s="138">
        <f aca="true" t="shared" si="97" ref="W273:W278">Q273/P273*100</f>
        <v>46.15384615384615</v>
      </c>
      <c r="X273" s="138">
        <f aca="true" t="shared" si="98" ref="X273:X278">R273/Q273*100</f>
        <v>83.33333333333334</v>
      </c>
    </row>
    <row r="274" spans="1:24" ht="14.25">
      <c r="A274" s="64" t="s">
        <v>422</v>
      </c>
      <c r="I274" s="1">
        <v>520</v>
      </c>
      <c r="J274" s="24">
        <v>32</v>
      </c>
      <c r="K274" s="31" t="s">
        <v>40</v>
      </c>
      <c r="L274" s="30"/>
      <c r="M274" s="25">
        <f aca="true" t="shared" si="99" ref="M274:R274">M275+M276+M277+M278</f>
        <v>39284</v>
      </c>
      <c r="N274" s="29">
        <f>N275+N276+N277+N278</f>
        <v>19890</v>
      </c>
      <c r="O274" s="29">
        <f t="shared" si="99"/>
        <v>25000</v>
      </c>
      <c r="P274" s="29">
        <f t="shared" si="99"/>
        <v>65000</v>
      </c>
      <c r="Q274" s="140">
        <f>Q275+Q276+Q277+Q278</f>
        <v>30000</v>
      </c>
      <c r="R274" s="585">
        <f t="shared" si="99"/>
        <v>25000</v>
      </c>
      <c r="S274" s="542">
        <f>S275+S276+S277+S278</f>
        <v>30000</v>
      </c>
      <c r="T274" s="452">
        <f>T275+T276+T277+T278</f>
        <v>30000</v>
      </c>
      <c r="U274" s="381">
        <f>T274/S274</f>
        <v>1</v>
      </c>
      <c r="V274" s="138">
        <f t="shared" si="96"/>
        <v>260</v>
      </c>
      <c r="W274" s="138">
        <f t="shared" si="97"/>
        <v>46.15384615384615</v>
      </c>
      <c r="X274" s="138">
        <f t="shared" si="98"/>
        <v>83.33333333333334</v>
      </c>
    </row>
    <row r="275" spans="1:28" ht="14.25">
      <c r="A275" s="64" t="s">
        <v>422</v>
      </c>
      <c r="C275" s="1">
        <v>2</v>
      </c>
      <c r="D275" s="1">
        <v>3</v>
      </c>
      <c r="E275" s="1">
        <v>4</v>
      </c>
      <c r="I275" s="1">
        <v>520</v>
      </c>
      <c r="J275" s="24">
        <v>3234</v>
      </c>
      <c r="K275" s="24" t="s">
        <v>243</v>
      </c>
      <c r="L275" s="24"/>
      <c r="M275" s="25">
        <v>39284</v>
      </c>
      <c r="N275" s="29">
        <v>15000</v>
      </c>
      <c r="O275" s="29">
        <v>15000</v>
      </c>
      <c r="P275" s="29">
        <v>15000</v>
      </c>
      <c r="Q275" s="140">
        <v>15000</v>
      </c>
      <c r="R275" s="585">
        <v>15000</v>
      </c>
      <c r="S275" s="542">
        <v>20000</v>
      </c>
      <c r="T275" s="452">
        <v>20000</v>
      </c>
      <c r="U275" s="381">
        <f>T275/S275</f>
        <v>1</v>
      </c>
      <c r="V275" s="138">
        <f t="shared" si="96"/>
        <v>100</v>
      </c>
      <c r="W275" s="138">
        <f t="shared" si="97"/>
        <v>100</v>
      </c>
      <c r="X275" s="138">
        <f t="shared" si="98"/>
        <v>100</v>
      </c>
      <c r="Y275" s="344">
        <v>12187.5</v>
      </c>
      <c r="AA275" s="509">
        <v>20000</v>
      </c>
      <c r="AB275" s="503" t="s">
        <v>678</v>
      </c>
    </row>
    <row r="276" spans="1:24" ht="15" thickBot="1">
      <c r="A276" s="64" t="s">
        <v>422</v>
      </c>
      <c r="C276" s="1">
        <v>2</v>
      </c>
      <c r="D276" s="1">
        <v>3</v>
      </c>
      <c r="E276" s="1">
        <v>4</v>
      </c>
      <c r="I276" s="1">
        <v>520</v>
      </c>
      <c r="J276" s="24">
        <v>3234</v>
      </c>
      <c r="K276" s="24" t="s">
        <v>244</v>
      </c>
      <c r="L276" s="24"/>
      <c r="M276" s="25">
        <v>0</v>
      </c>
      <c r="N276" s="29">
        <v>4890</v>
      </c>
      <c r="O276" s="29">
        <v>10000</v>
      </c>
      <c r="P276" s="29">
        <v>10000</v>
      </c>
      <c r="Q276" s="140">
        <v>15000</v>
      </c>
      <c r="R276" s="585">
        <v>10000</v>
      </c>
      <c r="S276" s="542">
        <v>10000</v>
      </c>
      <c r="T276" s="453">
        <v>10000</v>
      </c>
      <c r="U276" s="410">
        <f>T276/S276</f>
        <v>1</v>
      </c>
      <c r="V276" s="138">
        <f t="shared" si="96"/>
        <v>100</v>
      </c>
      <c r="W276" s="138">
        <f t="shared" si="97"/>
        <v>150</v>
      </c>
      <c r="X276" s="138">
        <f t="shared" si="98"/>
        <v>66.66666666666666</v>
      </c>
    </row>
    <row r="277" spans="1:24" ht="15" hidden="1" thickBot="1">
      <c r="A277" s="64" t="s">
        <v>422</v>
      </c>
      <c r="C277" s="1">
        <v>2</v>
      </c>
      <c r="D277" s="1">
        <v>3</v>
      </c>
      <c r="E277" s="1">
        <v>4</v>
      </c>
      <c r="I277" s="1">
        <v>520</v>
      </c>
      <c r="J277" s="24">
        <v>3234</v>
      </c>
      <c r="K277" s="24" t="s">
        <v>603</v>
      </c>
      <c r="L277" s="24"/>
      <c r="M277" s="25">
        <v>0</v>
      </c>
      <c r="N277" s="29">
        <v>0</v>
      </c>
      <c r="O277" s="29">
        <v>0</v>
      </c>
      <c r="P277" s="29">
        <v>40000</v>
      </c>
      <c r="Q277" s="140">
        <v>0</v>
      </c>
      <c r="R277" s="108">
        <v>0</v>
      </c>
      <c r="S277" s="542">
        <v>0</v>
      </c>
      <c r="T277" s="473">
        <v>0</v>
      </c>
      <c r="U277" s="604" t="e">
        <f>S277/R277</f>
        <v>#DIV/0!</v>
      </c>
      <c r="V277" s="138" t="e">
        <f t="shared" si="96"/>
        <v>#DIV/0!</v>
      </c>
      <c r="W277" s="138">
        <f t="shared" si="97"/>
        <v>0</v>
      </c>
      <c r="X277" s="138" t="e">
        <f t="shared" si="98"/>
        <v>#DIV/0!</v>
      </c>
    </row>
    <row r="278" spans="1:24" ht="15" hidden="1" thickBot="1">
      <c r="A278" s="64" t="s">
        <v>422</v>
      </c>
      <c r="C278" s="1">
        <v>2</v>
      </c>
      <c r="D278" s="1">
        <v>3</v>
      </c>
      <c r="E278" s="1">
        <v>4</v>
      </c>
      <c r="I278" s="1">
        <v>520</v>
      </c>
      <c r="J278" s="56">
        <v>3234</v>
      </c>
      <c r="K278" s="56" t="s">
        <v>342</v>
      </c>
      <c r="L278" s="56"/>
      <c r="M278" s="57">
        <v>0</v>
      </c>
      <c r="N278" s="62">
        <v>0</v>
      </c>
      <c r="O278" s="62">
        <v>0</v>
      </c>
      <c r="P278" s="62">
        <v>0</v>
      </c>
      <c r="Q278" s="140">
        <v>0</v>
      </c>
      <c r="R278" s="267">
        <v>0</v>
      </c>
      <c r="S278" s="542">
        <v>0</v>
      </c>
      <c r="T278" s="452">
        <v>0</v>
      </c>
      <c r="U278" s="368" t="e">
        <f>S278/R278</f>
        <v>#DIV/0!</v>
      </c>
      <c r="V278" s="138" t="e">
        <f t="shared" si="96"/>
        <v>#DIV/0!</v>
      </c>
      <c r="W278" s="138" t="e">
        <f t="shared" si="97"/>
        <v>#DIV/0!</v>
      </c>
      <c r="X278" s="138" t="e">
        <f t="shared" si="98"/>
        <v>#DIV/0!</v>
      </c>
    </row>
    <row r="279" spans="10:24" ht="15">
      <c r="J279" s="185"/>
      <c r="K279" s="185" t="s">
        <v>316</v>
      </c>
      <c r="L279" s="185"/>
      <c r="M279" s="186">
        <f aca="true" t="shared" si="100" ref="M279:R279">M273</f>
        <v>39284</v>
      </c>
      <c r="N279" s="186">
        <f>N273</f>
        <v>19890</v>
      </c>
      <c r="O279" s="186">
        <f t="shared" si="100"/>
        <v>25000</v>
      </c>
      <c r="P279" s="186">
        <f t="shared" si="100"/>
        <v>65000</v>
      </c>
      <c r="Q279" s="187">
        <f>Q273</f>
        <v>30000</v>
      </c>
      <c r="R279" s="265">
        <f t="shared" si="100"/>
        <v>25000</v>
      </c>
      <c r="S279" s="557">
        <f>S273</f>
        <v>30000</v>
      </c>
      <c r="T279" s="454">
        <f>T273</f>
        <v>30000</v>
      </c>
      <c r="U279" s="418">
        <f>T279/S279</f>
        <v>1</v>
      </c>
      <c r="V279" s="188"/>
      <c r="W279" s="188"/>
      <c r="X279" s="188"/>
    </row>
    <row r="280" spans="10:24" ht="14.25">
      <c r="J280" s="32"/>
      <c r="K280" s="32"/>
      <c r="L280" s="32"/>
      <c r="M280" s="33"/>
      <c r="N280" s="36"/>
      <c r="O280" s="33"/>
      <c r="P280" s="36"/>
      <c r="Q280" s="210"/>
      <c r="R280" s="266"/>
      <c r="S280" s="545"/>
      <c r="T280" s="455"/>
      <c r="U280" s="371"/>
      <c r="V280" s="211"/>
      <c r="W280" s="211"/>
      <c r="X280" s="211"/>
    </row>
    <row r="281" spans="1:25" s="20" customFormat="1" ht="15">
      <c r="A281" s="8" t="s">
        <v>423</v>
      </c>
      <c r="B281" s="8"/>
      <c r="C281" s="8"/>
      <c r="D281" s="8"/>
      <c r="E281" s="8"/>
      <c r="F281" s="8"/>
      <c r="G281" s="8"/>
      <c r="H281" s="8"/>
      <c r="I281" s="8">
        <v>520</v>
      </c>
      <c r="J281" s="8" t="s">
        <v>137</v>
      </c>
      <c r="K281" s="8" t="s">
        <v>365</v>
      </c>
      <c r="L281" s="8"/>
      <c r="M281" s="17"/>
      <c r="N281" s="17"/>
      <c r="O281" s="17"/>
      <c r="P281" s="17"/>
      <c r="Q281" s="151"/>
      <c r="R281" s="254"/>
      <c r="S281" s="254"/>
      <c r="T281" s="456"/>
      <c r="U281" s="403"/>
      <c r="V281" s="152"/>
      <c r="W281" s="152"/>
      <c r="X281" s="152"/>
      <c r="Y281" s="345"/>
    </row>
    <row r="282" spans="1:24" ht="15">
      <c r="A282" s="64" t="s">
        <v>423</v>
      </c>
      <c r="I282" s="1">
        <v>520</v>
      </c>
      <c r="J282" s="71">
        <v>3</v>
      </c>
      <c r="K282" s="71" t="s">
        <v>8</v>
      </c>
      <c r="L282" s="71"/>
      <c r="M282" s="84">
        <f aca="true" t="shared" si="101" ref="M282:T282">M283</f>
        <v>100000</v>
      </c>
      <c r="N282" s="83">
        <f t="shared" si="101"/>
        <v>8391</v>
      </c>
      <c r="O282" s="84">
        <f t="shared" si="101"/>
        <v>20000</v>
      </c>
      <c r="P282" s="83">
        <f t="shared" si="101"/>
        <v>50000</v>
      </c>
      <c r="Q282" s="136">
        <f t="shared" si="101"/>
        <v>40000</v>
      </c>
      <c r="R282" s="108">
        <f t="shared" si="101"/>
        <v>350000</v>
      </c>
      <c r="S282" s="332">
        <f t="shared" si="101"/>
        <v>350000</v>
      </c>
      <c r="T282" s="451">
        <f t="shared" si="101"/>
        <v>480000</v>
      </c>
      <c r="U282" s="368">
        <f>T282/S282</f>
        <v>1.3714285714285714</v>
      </c>
      <c r="V282" s="138">
        <f aca="true" t="shared" si="102" ref="V282:X284">P282/O282*100</f>
        <v>250</v>
      </c>
      <c r="W282" s="138">
        <f t="shared" si="102"/>
        <v>80</v>
      </c>
      <c r="X282" s="138">
        <f t="shared" si="102"/>
        <v>875</v>
      </c>
    </row>
    <row r="283" spans="1:24" ht="14.25">
      <c r="A283" s="64" t="s">
        <v>423</v>
      </c>
      <c r="I283" s="1">
        <v>520</v>
      </c>
      <c r="J283" s="24">
        <v>32</v>
      </c>
      <c r="K283" s="31" t="s">
        <v>40</v>
      </c>
      <c r="L283" s="30"/>
      <c r="M283" s="25">
        <f aca="true" t="shared" si="103" ref="M283:T283">M284</f>
        <v>100000</v>
      </c>
      <c r="N283" s="29">
        <f t="shared" si="103"/>
        <v>8391</v>
      </c>
      <c r="O283" s="25">
        <f t="shared" si="103"/>
        <v>20000</v>
      </c>
      <c r="P283" s="29">
        <f t="shared" si="103"/>
        <v>50000</v>
      </c>
      <c r="Q283" s="140">
        <f t="shared" si="103"/>
        <v>40000</v>
      </c>
      <c r="R283" s="585">
        <f t="shared" si="103"/>
        <v>350000</v>
      </c>
      <c r="S283" s="542">
        <f t="shared" si="103"/>
        <v>350000</v>
      </c>
      <c r="T283" s="452">
        <f t="shared" si="103"/>
        <v>480000</v>
      </c>
      <c r="U283" s="369">
        <f>T283/S283</f>
        <v>1.3714285714285714</v>
      </c>
      <c r="V283" s="138">
        <f t="shared" si="102"/>
        <v>250</v>
      </c>
      <c r="W283" s="138">
        <f t="shared" si="102"/>
        <v>80</v>
      </c>
      <c r="X283" s="138">
        <f t="shared" si="102"/>
        <v>875</v>
      </c>
    </row>
    <row r="284" spans="1:25" ht="15" thickBot="1">
      <c r="A284" s="64" t="s">
        <v>423</v>
      </c>
      <c r="C284" s="1">
        <v>2</v>
      </c>
      <c r="D284" s="1">
        <v>3</v>
      </c>
      <c r="E284" s="1">
        <v>4</v>
      </c>
      <c r="I284" s="1">
        <v>520</v>
      </c>
      <c r="J284" s="24">
        <v>3232</v>
      </c>
      <c r="K284" s="24" t="s">
        <v>259</v>
      </c>
      <c r="L284" s="24"/>
      <c r="M284" s="25">
        <v>100000</v>
      </c>
      <c r="N284" s="29">
        <v>8391</v>
      </c>
      <c r="O284" s="25">
        <v>20000</v>
      </c>
      <c r="P284" s="29">
        <v>50000</v>
      </c>
      <c r="Q284" s="140">
        <v>40000</v>
      </c>
      <c r="R284" s="585">
        <v>350000</v>
      </c>
      <c r="S284" s="542">
        <v>350000</v>
      </c>
      <c r="T284" s="452">
        <v>480000</v>
      </c>
      <c r="U284" s="369">
        <f>T284/S284</f>
        <v>1.3714285714285714</v>
      </c>
      <c r="V284" s="138">
        <f t="shared" si="102"/>
        <v>250</v>
      </c>
      <c r="W284" s="138">
        <f t="shared" si="102"/>
        <v>80</v>
      </c>
      <c r="X284" s="138">
        <f t="shared" si="102"/>
        <v>875</v>
      </c>
      <c r="Y284" s="344">
        <v>301709.16</v>
      </c>
    </row>
    <row r="285" spans="10:24" ht="15">
      <c r="J285" s="185"/>
      <c r="K285" s="185" t="s">
        <v>316</v>
      </c>
      <c r="L285" s="185"/>
      <c r="M285" s="186">
        <f aca="true" t="shared" si="104" ref="M285:R285">M282</f>
        <v>100000</v>
      </c>
      <c r="N285" s="186">
        <f>N282</f>
        <v>8391</v>
      </c>
      <c r="O285" s="186">
        <f t="shared" si="104"/>
        <v>20000</v>
      </c>
      <c r="P285" s="186">
        <f t="shared" si="104"/>
        <v>50000</v>
      </c>
      <c r="Q285" s="187">
        <f>Q282</f>
        <v>40000</v>
      </c>
      <c r="R285" s="265">
        <f t="shared" si="104"/>
        <v>350000</v>
      </c>
      <c r="S285" s="557">
        <f>S282</f>
        <v>350000</v>
      </c>
      <c r="T285" s="470">
        <f>T282</f>
        <v>480000</v>
      </c>
      <c r="U285" s="409">
        <f>T285/S285</f>
        <v>1.3714285714285714</v>
      </c>
      <c r="V285" s="188"/>
      <c r="W285" s="188"/>
      <c r="X285" s="188"/>
    </row>
    <row r="286" spans="10:24" ht="14.25">
      <c r="J286" s="32"/>
      <c r="K286" s="32"/>
      <c r="L286" s="32"/>
      <c r="M286" s="33"/>
      <c r="N286" s="36"/>
      <c r="O286" s="33"/>
      <c r="P286" s="36"/>
      <c r="Q286" s="210"/>
      <c r="R286" s="266"/>
      <c r="S286" s="545"/>
      <c r="T286" s="455"/>
      <c r="U286" s="371"/>
      <c r="V286" s="211"/>
      <c r="W286" s="211"/>
      <c r="X286" s="211"/>
    </row>
    <row r="287" spans="1:24" ht="15">
      <c r="A287" s="8" t="s">
        <v>424</v>
      </c>
      <c r="B287" s="8"/>
      <c r="C287" s="8"/>
      <c r="D287" s="8"/>
      <c r="E287" s="8"/>
      <c r="F287" s="8"/>
      <c r="G287" s="8"/>
      <c r="H287" s="8"/>
      <c r="I287" s="8">
        <v>510</v>
      </c>
      <c r="J287" s="8" t="s">
        <v>137</v>
      </c>
      <c r="K287" s="8" t="s">
        <v>245</v>
      </c>
      <c r="L287" s="8"/>
      <c r="M287" s="17"/>
      <c r="N287" s="17"/>
      <c r="O287" s="17"/>
      <c r="P287" s="17"/>
      <c r="Q287" s="151"/>
      <c r="R287" s="254"/>
      <c r="S287" s="254"/>
      <c r="T287" s="456"/>
      <c r="U287" s="403"/>
      <c r="V287" s="152"/>
      <c r="W287" s="152"/>
      <c r="X287" s="152"/>
    </row>
    <row r="288" spans="1:24" ht="15">
      <c r="A288" s="64" t="s">
        <v>424</v>
      </c>
      <c r="I288" s="1">
        <v>510</v>
      </c>
      <c r="J288" s="71">
        <v>4</v>
      </c>
      <c r="K288" s="71" t="s">
        <v>9</v>
      </c>
      <c r="L288" s="71"/>
      <c r="M288" s="84">
        <f aca="true" t="shared" si="105" ref="M288:T288">M289</f>
        <v>120780</v>
      </c>
      <c r="N288" s="83">
        <f t="shared" si="105"/>
        <v>69252</v>
      </c>
      <c r="O288" s="83">
        <f t="shared" si="105"/>
        <v>0</v>
      </c>
      <c r="P288" s="83">
        <f t="shared" si="105"/>
        <v>90000</v>
      </c>
      <c r="Q288" s="136">
        <f t="shared" si="105"/>
        <v>60000</v>
      </c>
      <c r="R288" s="108">
        <f t="shared" si="105"/>
        <v>193500</v>
      </c>
      <c r="S288" s="332">
        <f t="shared" si="105"/>
        <v>1179600</v>
      </c>
      <c r="T288" s="451">
        <f t="shared" si="105"/>
        <v>391475</v>
      </c>
      <c r="U288" s="368">
        <f>T288/S288</f>
        <v>0.3318709732112581</v>
      </c>
      <c r="V288" s="138" t="e">
        <f aca="true" t="shared" si="106" ref="V288:V298">P288/O288*100</f>
        <v>#DIV/0!</v>
      </c>
      <c r="W288" s="138">
        <f aca="true" t="shared" si="107" ref="W288:W298">Q288/P288*100</f>
        <v>66.66666666666666</v>
      </c>
      <c r="X288" s="138">
        <f aca="true" t="shared" si="108" ref="X288:X298">R288/Q288*100</f>
        <v>322.5</v>
      </c>
    </row>
    <row r="289" spans="1:24" ht="14.25">
      <c r="A289" s="64" t="s">
        <v>424</v>
      </c>
      <c r="I289" s="1">
        <v>510</v>
      </c>
      <c r="J289" s="24">
        <v>42</v>
      </c>
      <c r="K289" s="24" t="s">
        <v>98</v>
      </c>
      <c r="L289" s="24"/>
      <c r="M289" s="25">
        <f>M290+M294+M291</f>
        <v>120780</v>
      </c>
      <c r="N289" s="29">
        <f>N290+N294+N291</f>
        <v>69252</v>
      </c>
      <c r="O289" s="29">
        <f>O290+O294+O291</f>
        <v>0</v>
      </c>
      <c r="P289" s="29">
        <f>P290+P294+P291+P295</f>
        <v>90000</v>
      </c>
      <c r="Q289" s="140">
        <f>Q290+Q291+Q294+Q295+Q296+Q297</f>
        <v>60000</v>
      </c>
      <c r="R289" s="585">
        <f>R290+R294+R291+R292+R293+R297</f>
        <v>193500</v>
      </c>
      <c r="S289" s="585">
        <f>S290+S294+S291+S292+S293+S297+S296</f>
        <v>1179600</v>
      </c>
      <c r="T289" s="596">
        <f>T290+T294+T291+T292+T293+T297+T296</f>
        <v>391475</v>
      </c>
      <c r="U289" s="381">
        <f>T289/S289</f>
        <v>0.3318709732112581</v>
      </c>
      <c r="V289" s="138" t="e">
        <f t="shared" si="106"/>
        <v>#DIV/0!</v>
      </c>
      <c r="W289" s="138">
        <f t="shared" si="107"/>
        <v>66.66666666666666</v>
      </c>
      <c r="X289" s="138">
        <f t="shared" si="108"/>
        <v>322.5</v>
      </c>
    </row>
    <row r="290" spans="1:24" ht="14.25" hidden="1">
      <c r="A290" s="64" t="s">
        <v>424</v>
      </c>
      <c r="E290" s="1">
        <v>4</v>
      </c>
      <c r="G290" s="1">
        <v>6</v>
      </c>
      <c r="I290" s="1">
        <v>510</v>
      </c>
      <c r="J290" s="24">
        <v>4227</v>
      </c>
      <c r="K290" s="24" t="s">
        <v>488</v>
      </c>
      <c r="L290" s="24"/>
      <c r="M290" s="25">
        <v>120780</v>
      </c>
      <c r="N290" s="29">
        <v>36657</v>
      </c>
      <c r="O290" s="29">
        <v>0</v>
      </c>
      <c r="P290" s="29">
        <v>0</v>
      </c>
      <c r="Q290" s="140">
        <v>0</v>
      </c>
      <c r="R290" s="585">
        <v>0</v>
      </c>
      <c r="S290" s="590">
        <v>0</v>
      </c>
      <c r="T290" s="452">
        <v>0</v>
      </c>
      <c r="U290" s="381" t="e">
        <f>S290/R290</f>
        <v>#DIV/0!</v>
      </c>
      <c r="V290" s="138" t="e">
        <f t="shared" si="106"/>
        <v>#DIV/0!</v>
      </c>
      <c r="W290" s="138" t="e">
        <f t="shared" si="107"/>
        <v>#DIV/0!</v>
      </c>
      <c r="X290" s="138" t="e">
        <f t="shared" si="108"/>
        <v>#DIV/0!</v>
      </c>
    </row>
    <row r="291" spans="1:28" ht="14.25">
      <c r="A291" s="64" t="s">
        <v>424</v>
      </c>
      <c r="E291" s="1">
        <v>4</v>
      </c>
      <c r="G291" s="1">
        <v>6</v>
      </c>
      <c r="I291" s="1">
        <v>510</v>
      </c>
      <c r="J291" s="24">
        <v>4227</v>
      </c>
      <c r="K291" s="24" t="s">
        <v>514</v>
      </c>
      <c r="L291" s="24"/>
      <c r="M291" s="25">
        <v>0</v>
      </c>
      <c r="N291" s="29">
        <v>0</v>
      </c>
      <c r="O291" s="29">
        <v>0</v>
      </c>
      <c r="P291" s="29">
        <v>70000</v>
      </c>
      <c r="Q291" s="140">
        <v>60000</v>
      </c>
      <c r="R291" s="585">
        <v>50000</v>
      </c>
      <c r="S291" s="590">
        <v>17000</v>
      </c>
      <c r="T291" s="452">
        <v>87375</v>
      </c>
      <c r="U291" s="369">
        <f aca="true" t="shared" si="109" ref="U291:U297">T291/S291</f>
        <v>5.139705882352941</v>
      </c>
      <c r="V291" s="138" t="e">
        <f t="shared" si="106"/>
        <v>#DIV/0!</v>
      </c>
      <c r="W291" s="138">
        <f t="shared" si="107"/>
        <v>85.71428571428571</v>
      </c>
      <c r="X291" s="138">
        <f t="shared" si="108"/>
        <v>83.33333333333334</v>
      </c>
      <c r="Y291" s="497" t="s">
        <v>652</v>
      </c>
      <c r="Z291" s="100"/>
      <c r="AA291" s="100"/>
      <c r="AB291" s="493" t="s">
        <v>653</v>
      </c>
    </row>
    <row r="292" spans="1:25" ht="14.25">
      <c r="A292" s="64" t="s">
        <v>424</v>
      </c>
      <c r="I292" s="1">
        <v>510</v>
      </c>
      <c r="J292" s="24">
        <v>4227</v>
      </c>
      <c r="K292" s="24" t="s">
        <v>548</v>
      </c>
      <c r="L292" s="24"/>
      <c r="M292" s="25"/>
      <c r="N292" s="29">
        <v>0</v>
      </c>
      <c r="O292" s="29">
        <v>0</v>
      </c>
      <c r="P292" s="29">
        <v>0</v>
      </c>
      <c r="Q292" s="140">
        <v>0</v>
      </c>
      <c r="R292" s="585">
        <v>3500</v>
      </c>
      <c r="S292" s="590">
        <v>4100</v>
      </c>
      <c r="T292" s="452">
        <v>4100</v>
      </c>
      <c r="U292" s="369">
        <f t="shared" si="109"/>
        <v>1</v>
      </c>
      <c r="V292" s="138"/>
      <c r="W292" s="138"/>
      <c r="X292" s="138"/>
      <c r="Y292" s="344">
        <v>4042.5</v>
      </c>
    </row>
    <row r="293" spans="1:24" ht="14.25">
      <c r="A293" s="64" t="s">
        <v>424</v>
      </c>
      <c r="I293" s="1">
        <v>510</v>
      </c>
      <c r="J293" s="24">
        <v>4227</v>
      </c>
      <c r="K293" s="24" t="s">
        <v>547</v>
      </c>
      <c r="L293" s="24"/>
      <c r="M293" s="25"/>
      <c r="N293" s="29">
        <v>0</v>
      </c>
      <c r="O293" s="29">
        <v>0</v>
      </c>
      <c r="P293" s="29">
        <v>0</v>
      </c>
      <c r="Q293" s="140">
        <v>0</v>
      </c>
      <c r="R293" s="585">
        <v>10000</v>
      </c>
      <c r="S293" s="590">
        <v>10000</v>
      </c>
      <c r="T293" s="452">
        <v>0</v>
      </c>
      <c r="U293" s="369">
        <f t="shared" si="109"/>
        <v>0</v>
      </c>
      <c r="V293" s="138"/>
      <c r="W293" s="138"/>
      <c r="X293" s="138"/>
    </row>
    <row r="294" spans="1:24" ht="14.25" hidden="1">
      <c r="A294" s="64" t="s">
        <v>424</v>
      </c>
      <c r="E294" s="1">
        <v>4</v>
      </c>
      <c r="G294" s="1">
        <v>6</v>
      </c>
      <c r="I294" s="1">
        <v>510</v>
      </c>
      <c r="J294" s="24">
        <v>4227</v>
      </c>
      <c r="K294" s="24" t="s">
        <v>489</v>
      </c>
      <c r="L294" s="24"/>
      <c r="M294" s="25">
        <v>0</v>
      </c>
      <c r="N294" s="29">
        <v>32595</v>
      </c>
      <c r="O294" s="29">
        <v>0</v>
      </c>
      <c r="P294" s="29">
        <v>0</v>
      </c>
      <c r="Q294" s="140">
        <v>0</v>
      </c>
      <c r="R294" s="108">
        <v>0</v>
      </c>
      <c r="S294" s="542">
        <v>0</v>
      </c>
      <c r="T294" s="452">
        <v>0</v>
      </c>
      <c r="U294" s="369" t="e">
        <f t="shared" si="109"/>
        <v>#DIV/0!</v>
      </c>
      <c r="V294" s="138" t="e">
        <f t="shared" si="106"/>
        <v>#DIV/0!</v>
      </c>
      <c r="W294" s="138" t="e">
        <f t="shared" si="107"/>
        <v>#DIV/0!</v>
      </c>
      <c r="X294" s="138" t="e">
        <f t="shared" si="108"/>
        <v>#DIV/0!</v>
      </c>
    </row>
    <row r="295" spans="1:24" ht="14.25" hidden="1">
      <c r="A295" s="64" t="s">
        <v>424</v>
      </c>
      <c r="E295" s="1">
        <v>4</v>
      </c>
      <c r="G295" s="1">
        <v>6</v>
      </c>
      <c r="I295" s="1">
        <v>510</v>
      </c>
      <c r="J295" s="56">
        <v>4227</v>
      </c>
      <c r="K295" s="24" t="s">
        <v>357</v>
      </c>
      <c r="L295" s="56"/>
      <c r="M295" s="57">
        <v>0</v>
      </c>
      <c r="N295" s="62">
        <v>0</v>
      </c>
      <c r="O295" s="62">
        <v>0</v>
      </c>
      <c r="P295" s="62">
        <v>20000</v>
      </c>
      <c r="Q295" s="140">
        <v>0</v>
      </c>
      <c r="R295" s="267">
        <v>0</v>
      </c>
      <c r="S295" s="542">
        <v>0</v>
      </c>
      <c r="T295" s="452">
        <v>0</v>
      </c>
      <c r="U295" s="369" t="e">
        <f t="shared" si="109"/>
        <v>#DIV/0!</v>
      </c>
      <c r="V295" s="138" t="e">
        <f t="shared" si="106"/>
        <v>#DIV/0!</v>
      </c>
      <c r="W295" s="138">
        <f t="shared" si="107"/>
        <v>0</v>
      </c>
      <c r="X295" s="138" t="e">
        <f t="shared" si="108"/>
        <v>#DIV/0!</v>
      </c>
    </row>
    <row r="296" spans="1:24" ht="14.25">
      <c r="A296" s="64" t="s">
        <v>424</v>
      </c>
      <c r="E296" s="1">
        <v>4</v>
      </c>
      <c r="G296" s="1">
        <v>6</v>
      </c>
      <c r="I296" s="1">
        <v>510</v>
      </c>
      <c r="J296" s="24">
        <v>4227</v>
      </c>
      <c r="K296" s="24" t="s">
        <v>696</v>
      </c>
      <c r="L296" s="24"/>
      <c r="M296" s="25">
        <v>0</v>
      </c>
      <c r="N296" s="29">
        <v>0</v>
      </c>
      <c r="O296" s="29">
        <v>0</v>
      </c>
      <c r="P296" s="29">
        <v>0</v>
      </c>
      <c r="Q296" s="140">
        <v>0</v>
      </c>
      <c r="R296" s="585">
        <v>0</v>
      </c>
      <c r="S296" s="542">
        <v>998500</v>
      </c>
      <c r="T296" s="452">
        <v>300000</v>
      </c>
      <c r="U296" s="369">
        <f t="shared" si="109"/>
        <v>0.30045067601402103</v>
      </c>
      <c r="V296" s="138" t="e">
        <f t="shared" si="106"/>
        <v>#DIV/0!</v>
      </c>
      <c r="W296" s="138" t="e">
        <f t="shared" si="107"/>
        <v>#DIV/0!</v>
      </c>
      <c r="X296" s="138" t="e">
        <f t="shared" si="108"/>
        <v>#DIV/0!</v>
      </c>
    </row>
    <row r="297" spans="1:39" ht="15" thickBot="1">
      <c r="A297" s="64" t="s">
        <v>424</v>
      </c>
      <c r="E297" s="1">
        <v>4</v>
      </c>
      <c r="G297" s="1">
        <v>6</v>
      </c>
      <c r="I297" s="1">
        <v>510</v>
      </c>
      <c r="J297" s="24">
        <v>4227</v>
      </c>
      <c r="K297" s="24" t="s">
        <v>361</v>
      </c>
      <c r="L297" s="24"/>
      <c r="M297" s="25">
        <v>0</v>
      </c>
      <c r="N297" s="29">
        <v>0</v>
      </c>
      <c r="O297" s="25">
        <v>0</v>
      </c>
      <c r="P297" s="29">
        <v>0</v>
      </c>
      <c r="Q297" s="140">
        <v>0</v>
      </c>
      <c r="R297" s="585">
        <v>130000</v>
      </c>
      <c r="S297" s="542">
        <v>150000</v>
      </c>
      <c r="T297" s="453">
        <v>0</v>
      </c>
      <c r="U297" s="401">
        <f t="shared" si="109"/>
        <v>0</v>
      </c>
      <c r="V297" s="138" t="e">
        <f t="shared" si="106"/>
        <v>#DIV/0!</v>
      </c>
      <c r="W297" s="138" t="e">
        <f t="shared" si="107"/>
        <v>#DIV/0!</v>
      </c>
      <c r="X297" s="138" t="e">
        <f t="shared" si="108"/>
        <v>#DIV/0!</v>
      </c>
      <c r="Y297" s="492" t="s">
        <v>649</v>
      </c>
      <c r="Z297" s="494"/>
      <c r="AA297" s="494"/>
      <c r="AB297" s="494"/>
      <c r="AC297" s="494" t="s">
        <v>650</v>
      </c>
      <c r="AD297" s="494"/>
      <c r="AE297" s="494"/>
      <c r="AF297" s="494"/>
      <c r="AG297" s="494" t="s">
        <v>654</v>
      </c>
      <c r="AJ297" s="510" t="s">
        <v>683</v>
      </c>
      <c r="AK297" s="501"/>
      <c r="AL297" s="501"/>
      <c r="AM297" s="501"/>
    </row>
    <row r="298" spans="1:24" ht="15" hidden="1" thickBot="1">
      <c r="A298" s="64" t="s">
        <v>424</v>
      </c>
      <c r="E298" s="1">
        <v>4</v>
      </c>
      <c r="G298" s="1">
        <v>6</v>
      </c>
      <c r="I298" s="1">
        <v>510</v>
      </c>
      <c r="J298" s="56">
        <v>4227</v>
      </c>
      <c r="K298" s="24" t="s">
        <v>521</v>
      </c>
      <c r="L298" s="56"/>
      <c r="M298" s="57"/>
      <c r="N298" s="62">
        <v>0</v>
      </c>
      <c r="O298" s="57">
        <v>0</v>
      </c>
      <c r="P298" s="62">
        <v>0</v>
      </c>
      <c r="Q298" s="196">
        <v>0</v>
      </c>
      <c r="R298" s="267">
        <v>0</v>
      </c>
      <c r="S298" s="560"/>
      <c r="T298" s="524"/>
      <c r="U298" s="419" t="e">
        <f>S298/R298</f>
        <v>#DIV/0!</v>
      </c>
      <c r="V298" s="142" t="e">
        <f t="shared" si="106"/>
        <v>#DIV/0!</v>
      </c>
      <c r="W298" s="142" t="e">
        <f t="shared" si="107"/>
        <v>#DIV/0!</v>
      </c>
      <c r="X298" s="142" t="e">
        <f t="shared" si="108"/>
        <v>#DIV/0!</v>
      </c>
    </row>
    <row r="299" spans="10:34" ht="15">
      <c r="J299" s="185"/>
      <c r="K299" s="185" t="s">
        <v>316</v>
      </c>
      <c r="L299" s="185"/>
      <c r="M299" s="186">
        <f aca="true" t="shared" si="110" ref="M299:R299">M288</f>
        <v>120780</v>
      </c>
      <c r="N299" s="186">
        <f>N288</f>
        <v>69252</v>
      </c>
      <c r="O299" s="186">
        <f t="shared" si="110"/>
        <v>0</v>
      </c>
      <c r="P299" s="186">
        <f t="shared" si="110"/>
        <v>90000</v>
      </c>
      <c r="Q299" s="187">
        <f>Q288</f>
        <v>60000</v>
      </c>
      <c r="R299" s="265">
        <f t="shared" si="110"/>
        <v>193500</v>
      </c>
      <c r="S299" s="557">
        <f>S288</f>
        <v>1179600</v>
      </c>
      <c r="T299" s="454">
        <f>T288</f>
        <v>391475</v>
      </c>
      <c r="U299" s="402">
        <f>T299/S299</f>
        <v>0.3318709732112581</v>
      </c>
      <c r="V299" s="188"/>
      <c r="W299" s="188"/>
      <c r="X299" s="188"/>
      <c r="Y299" s="492" t="s">
        <v>655</v>
      </c>
      <c r="Z299" s="494"/>
      <c r="AA299" s="494"/>
      <c r="AB299" s="494"/>
      <c r="AC299" s="494"/>
      <c r="AD299" s="494"/>
      <c r="AE299" s="494"/>
      <c r="AF299" s="494"/>
      <c r="AG299" s="494"/>
      <c r="AH299" s="494"/>
    </row>
    <row r="300" spans="10:24" ht="14.25">
      <c r="J300" s="32"/>
      <c r="K300" s="32"/>
      <c r="L300" s="32"/>
      <c r="M300" s="33"/>
      <c r="N300" s="36"/>
      <c r="O300" s="33"/>
      <c r="P300" s="36"/>
      <c r="Q300" s="210"/>
      <c r="R300" s="266"/>
      <c r="S300" s="545"/>
      <c r="T300" s="455"/>
      <c r="U300" s="371"/>
      <c r="V300" s="211"/>
      <c r="W300" s="211"/>
      <c r="X300" s="211"/>
    </row>
    <row r="301" spans="1:24" ht="15">
      <c r="A301" s="7" t="s">
        <v>392</v>
      </c>
      <c r="B301" s="7"/>
      <c r="C301" s="7"/>
      <c r="D301" s="7"/>
      <c r="E301" s="7"/>
      <c r="F301" s="7"/>
      <c r="G301" s="7"/>
      <c r="H301" s="7"/>
      <c r="I301" s="7"/>
      <c r="J301" s="133" t="s">
        <v>162</v>
      </c>
      <c r="K301" s="133" t="s">
        <v>161</v>
      </c>
      <c r="L301" s="133"/>
      <c r="M301" s="16"/>
      <c r="N301" s="217"/>
      <c r="O301" s="16"/>
      <c r="P301" s="16"/>
      <c r="Q301" s="157"/>
      <c r="R301" s="256"/>
      <c r="S301" s="256"/>
      <c r="T301" s="458"/>
      <c r="U301" s="405"/>
      <c r="V301" s="158"/>
      <c r="W301" s="158"/>
      <c r="X301" s="158"/>
    </row>
    <row r="302" spans="1:24" ht="15">
      <c r="A302" s="8" t="s">
        <v>425</v>
      </c>
      <c r="B302" s="8"/>
      <c r="C302" s="8"/>
      <c r="D302" s="8"/>
      <c r="E302" s="8"/>
      <c r="F302" s="8"/>
      <c r="G302" s="8"/>
      <c r="H302" s="8"/>
      <c r="I302" s="8">
        <v>451</v>
      </c>
      <c r="J302" s="8" t="s">
        <v>164</v>
      </c>
      <c r="K302" s="8" t="s">
        <v>163</v>
      </c>
      <c r="L302" s="8"/>
      <c r="M302" s="17"/>
      <c r="N302" s="212"/>
      <c r="O302" s="17"/>
      <c r="P302" s="17"/>
      <c r="Q302" s="151"/>
      <c r="R302" s="254"/>
      <c r="S302" s="254"/>
      <c r="T302" s="456"/>
      <c r="U302" s="403"/>
      <c r="V302" s="152"/>
      <c r="W302" s="152"/>
      <c r="X302" s="152"/>
    </row>
    <row r="303" spans="1:24" ht="15">
      <c r="A303" s="64" t="s">
        <v>425</v>
      </c>
      <c r="I303" s="1">
        <v>451</v>
      </c>
      <c r="J303" s="71">
        <v>4</v>
      </c>
      <c r="K303" s="71" t="s">
        <v>9</v>
      </c>
      <c r="L303" s="71"/>
      <c r="M303" s="84">
        <f aca="true" t="shared" si="111" ref="M303:T303">M304</f>
        <v>0</v>
      </c>
      <c r="N303" s="137">
        <f t="shared" si="111"/>
        <v>1281729</v>
      </c>
      <c r="O303" s="137">
        <f t="shared" si="111"/>
        <v>970000</v>
      </c>
      <c r="P303" s="137">
        <f t="shared" si="111"/>
        <v>170000</v>
      </c>
      <c r="Q303" s="137">
        <f t="shared" si="111"/>
        <v>506000</v>
      </c>
      <c r="R303" s="332">
        <f t="shared" si="111"/>
        <v>870000</v>
      </c>
      <c r="S303" s="332">
        <f t="shared" si="111"/>
        <v>726300</v>
      </c>
      <c r="T303" s="451">
        <f t="shared" si="111"/>
        <v>226300</v>
      </c>
      <c r="U303" s="368">
        <f>T303/S303</f>
        <v>0.31157923722979486</v>
      </c>
      <c r="V303" s="138">
        <f aca="true" t="shared" si="112" ref="V303:V338">P303/O303*100</f>
        <v>17.525773195876287</v>
      </c>
      <c r="W303" s="138">
        <f aca="true" t="shared" si="113" ref="W303:W338">Q303/P303*100</f>
        <v>297.6470588235294</v>
      </c>
      <c r="X303" s="138">
        <f aca="true" t="shared" si="114" ref="X303:X338">R303/Q303*100</f>
        <v>171.93675889328063</v>
      </c>
    </row>
    <row r="304" spans="1:24" ht="14.25">
      <c r="A304" s="64" t="s">
        <v>425</v>
      </c>
      <c r="I304" s="1">
        <v>451</v>
      </c>
      <c r="J304" s="24">
        <v>42</v>
      </c>
      <c r="K304" s="24" t="s">
        <v>99</v>
      </c>
      <c r="L304" s="24"/>
      <c r="M304" s="25">
        <f>M307+M308+M309+M322+M332+M333+M334</f>
        <v>0</v>
      </c>
      <c r="N304" s="139">
        <f>N305+N306+N307+N308+N309+N322+N332+N333+N334+N335+N317+N318+N320+N321+N324+N336+N337+N330+N331+N323+N325+N316+N315+N314+N313+N312+N311+N310</f>
        <v>1281729</v>
      </c>
      <c r="O304" s="139">
        <f>O305+O306+O307+O308+O309+O322+O332+O333+O334+O335+O317+O318+O320+O321+O324+O336+O337+O330+O331+O323+O325+O311</f>
        <v>970000</v>
      </c>
      <c r="P304" s="139">
        <f>P305+P306+P307+P308+P309+P322+P332+P333+P334+P335+P317+P318+P320+P321+P324+P336+P337+P330+P331+P323+P325+P311+P319</f>
        <v>170000</v>
      </c>
      <c r="Q304" s="139">
        <f>Q305+Q306+Q307+Q308+Q309+Q322+Q332+Q333+Q334+Q335+Q317+Q318+Q320+Q321+Q324+Q336+Q337+Q330+Q331+Q323+Q325+Q311</f>
        <v>506000</v>
      </c>
      <c r="R304" s="590">
        <f>R305+R306+R307+R308+R309+R322+R332+R333+R334+R335+R317+R318+R320+R321+R324+R336+R337+R330+R331+R323+R325+R311+R326+R327+R328+R329</f>
        <v>870000</v>
      </c>
      <c r="S304" s="590">
        <f>S305+S306+S307+S308+S309+S322+S332+S333+S334+S335+S317+S318+S320+S321+S324+S336+S337+S330+S331+S323+S325+S311+S326+S327+S328+S329</f>
        <v>726300</v>
      </c>
      <c r="T304" s="452">
        <f>T305+T306+T307+T308+T309+T322+T332+T333+T334+T335+T317+T318+T320+T321+T324+T336+T337+T330+T331+T323+T325+T311+T326+T327+T328+T329</f>
        <v>226300</v>
      </c>
      <c r="U304" s="381">
        <f aca="true" t="shared" si="115" ref="U304:U329">T304/S304</f>
        <v>0.31157923722979486</v>
      </c>
      <c r="V304" s="138">
        <f t="shared" si="112"/>
        <v>17.525773195876287</v>
      </c>
      <c r="W304" s="138">
        <f t="shared" si="113"/>
        <v>297.6470588235294</v>
      </c>
      <c r="X304" s="138">
        <f t="shared" si="114"/>
        <v>171.93675889328063</v>
      </c>
    </row>
    <row r="305" spans="1:24" ht="14.25" hidden="1">
      <c r="A305" s="64" t="s">
        <v>425</v>
      </c>
      <c r="I305" s="1">
        <v>451</v>
      </c>
      <c r="J305" s="24">
        <v>4212</v>
      </c>
      <c r="K305" s="24" t="s">
        <v>511</v>
      </c>
      <c r="L305" s="24"/>
      <c r="M305" s="25"/>
      <c r="N305" s="29">
        <v>0</v>
      </c>
      <c r="O305" s="29">
        <v>30000</v>
      </c>
      <c r="P305" s="29">
        <v>0</v>
      </c>
      <c r="Q305" s="140">
        <v>0</v>
      </c>
      <c r="R305" s="585">
        <v>0</v>
      </c>
      <c r="S305" s="590">
        <v>0</v>
      </c>
      <c r="T305" s="452">
        <v>0</v>
      </c>
      <c r="U305" s="381" t="e">
        <f t="shared" si="115"/>
        <v>#DIV/0!</v>
      </c>
      <c r="V305" s="138"/>
      <c r="W305" s="138"/>
      <c r="X305" s="138"/>
    </row>
    <row r="306" spans="1:24" ht="14.25" hidden="1">
      <c r="A306" s="64" t="s">
        <v>425</v>
      </c>
      <c r="I306" s="1">
        <v>451</v>
      </c>
      <c r="J306" s="24">
        <v>4212</v>
      </c>
      <c r="K306" s="24" t="s">
        <v>384</v>
      </c>
      <c r="L306" s="24"/>
      <c r="M306" s="25"/>
      <c r="N306" s="29">
        <v>0</v>
      </c>
      <c r="O306" s="29">
        <v>0</v>
      </c>
      <c r="P306" s="29">
        <v>0</v>
      </c>
      <c r="Q306" s="140">
        <v>0</v>
      </c>
      <c r="R306" s="585">
        <v>0</v>
      </c>
      <c r="S306" s="590">
        <v>0</v>
      </c>
      <c r="T306" s="452">
        <v>0</v>
      </c>
      <c r="U306" s="381" t="e">
        <f t="shared" si="115"/>
        <v>#DIV/0!</v>
      </c>
      <c r="V306" s="138"/>
      <c r="W306" s="138"/>
      <c r="X306" s="138"/>
    </row>
    <row r="307" spans="1:24" ht="14.25" hidden="1">
      <c r="A307" s="64" t="s">
        <v>425</v>
      </c>
      <c r="E307" s="1">
        <v>4</v>
      </c>
      <c r="G307" s="1">
        <v>6</v>
      </c>
      <c r="I307" s="1">
        <v>451</v>
      </c>
      <c r="J307" s="24">
        <v>4213</v>
      </c>
      <c r="K307" s="24" t="s">
        <v>582</v>
      </c>
      <c r="L307" s="24"/>
      <c r="M307" s="25">
        <v>0</v>
      </c>
      <c r="N307" s="29">
        <v>0</v>
      </c>
      <c r="O307" s="29">
        <v>0</v>
      </c>
      <c r="P307" s="29">
        <v>0</v>
      </c>
      <c r="Q307" s="140">
        <v>0</v>
      </c>
      <c r="R307" s="585">
        <v>0</v>
      </c>
      <c r="S307" s="590"/>
      <c r="T307" s="452"/>
      <c r="U307" s="381" t="e">
        <f t="shared" si="115"/>
        <v>#DIV/0!</v>
      </c>
      <c r="V307" s="138" t="e">
        <f t="shared" si="112"/>
        <v>#DIV/0!</v>
      </c>
      <c r="W307" s="138" t="e">
        <f t="shared" si="113"/>
        <v>#DIV/0!</v>
      </c>
      <c r="X307" s="138" t="e">
        <f t="shared" si="114"/>
        <v>#DIV/0!</v>
      </c>
    </row>
    <row r="308" spans="1:24" ht="14.25" hidden="1">
      <c r="A308" s="64" t="s">
        <v>425</v>
      </c>
      <c r="E308" s="1">
        <v>4</v>
      </c>
      <c r="G308" s="1">
        <v>6</v>
      </c>
      <c r="I308" s="1">
        <v>451</v>
      </c>
      <c r="J308" s="24">
        <v>4213</v>
      </c>
      <c r="K308" s="24" t="s">
        <v>490</v>
      </c>
      <c r="L308" s="24"/>
      <c r="M308" s="25">
        <v>0</v>
      </c>
      <c r="N308" s="29">
        <v>9225</v>
      </c>
      <c r="O308" s="29">
        <v>0</v>
      </c>
      <c r="P308" s="29">
        <v>0</v>
      </c>
      <c r="Q308" s="140">
        <v>0</v>
      </c>
      <c r="R308" s="585">
        <v>0</v>
      </c>
      <c r="S308" s="590">
        <v>0</v>
      </c>
      <c r="T308" s="452">
        <v>0</v>
      </c>
      <c r="U308" s="381" t="e">
        <f t="shared" si="115"/>
        <v>#DIV/0!</v>
      </c>
      <c r="V308" s="138" t="e">
        <f t="shared" si="112"/>
        <v>#DIV/0!</v>
      </c>
      <c r="W308" s="138" t="e">
        <f t="shared" si="113"/>
        <v>#DIV/0!</v>
      </c>
      <c r="X308" s="138" t="e">
        <f t="shared" si="114"/>
        <v>#DIV/0!</v>
      </c>
    </row>
    <row r="309" spans="1:24" ht="14.25" hidden="1">
      <c r="A309" s="64" t="s">
        <v>425</v>
      </c>
      <c r="E309" s="1">
        <v>4</v>
      </c>
      <c r="G309" s="1">
        <v>6</v>
      </c>
      <c r="I309" s="1">
        <v>451</v>
      </c>
      <c r="J309" s="24">
        <v>4213</v>
      </c>
      <c r="K309" s="24" t="s">
        <v>360</v>
      </c>
      <c r="L309" s="24"/>
      <c r="M309" s="25">
        <v>0</v>
      </c>
      <c r="N309" s="29">
        <v>596281</v>
      </c>
      <c r="O309" s="29">
        <v>0</v>
      </c>
      <c r="P309" s="29">
        <v>0</v>
      </c>
      <c r="Q309" s="140">
        <v>0</v>
      </c>
      <c r="R309" s="585">
        <v>0</v>
      </c>
      <c r="S309" s="590">
        <v>0</v>
      </c>
      <c r="T309" s="452">
        <v>0</v>
      </c>
      <c r="U309" s="381" t="e">
        <f t="shared" si="115"/>
        <v>#DIV/0!</v>
      </c>
      <c r="V309" s="138" t="e">
        <f t="shared" si="112"/>
        <v>#DIV/0!</v>
      </c>
      <c r="W309" s="138" t="e">
        <f t="shared" si="113"/>
        <v>#DIV/0!</v>
      </c>
      <c r="X309" s="138" t="e">
        <f t="shared" si="114"/>
        <v>#DIV/0!</v>
      </c>
    </row>
    <row r="310" spans="1:24" ht="14.25" hidden="1">
      <c r="A310" s="64" t="s">
        <v>425</v>
      </c>
      <c r="C310" s="1">
        <v>2</v>
      </c>
      <c r="I310" s="1">
        <v>451</v>
      </c>
      <c r="J310" s="24">
        <v>4213</v>
      </c>
      <c r="K310" s="24" t="s">
        <v>491</v>
      </c>
      <c r="L310" s="24"/>
      <c r="M310" s="25"/>
      <c r="N310" s="29">
        <v>30777</v>
      </c>
      <c r="O310" s="29">
        <v>0</v>
      </c>
      <c r="P310" s="29">
        <v>0</v>
      </c>
      <c r="Q310" s="140">
        <v>0</v>
      </c>
      <c r="R310" s="585">
        <v>0</v>
      </c>
      <c r="S310" s="590">
        <v>0</v>
      </c>
      <c r="T310" s="452">
        <v>0</v>
      </c>
      <c r="U310" s="381" t="e">
        <f t="shared" si="115"/>
        <v>#DIV/0!</v>
      </c>
      <c r="V310" s="138" t="e">
        <f t="shared" si="112"/>
        <v>#DIV/0!</v>
      </c>
      <c r="W310" s="138" t="e">
        <f t="shared" si="113"/>
        <v>#DIV/0!</v>
      </c>
      <c r="X310" s="138" t="e">
        <f t="shared" si="114"/>
        <v>#DIV/0!</v>
      </c>
    </row>
    <row r="311" spans="1:28" ht="14.25">
      <c r="A311" s="64" t="s">
        <v>425</v>
      </c>
      <c r="C311" s="1">
        <v>2</v>
      </c>
      <c r="I311" s="1">
        <v>451</v>
      </c>
      <c r="J311" s="24">
        <v>4213</v>
      </c>
      <c r="K311" s="24" t="s">
        <v>554</v>
      </c>
      <c r="L311" s="24"/>
      <c r="M311" s="25"/>
      <c r="N311" s="29">
        <v>0</v>
      </c>
      <c r="O311" s="29">
        <v>275000</v>
      </c>
      <c r="P311" s="29">
        <v>0</v>
      </c>
      <c r="Q311" s="140">
        <v>0</v>
      </c>
      <c r="R311" s="585">
        <v>200000</v>
      </c>
      <c r="S311" s="590">
        <v>200000</v>
      </c>
      <c r="T311" s="452">
        <v>200000</v>
      </c>
      <c r="U311" s="381">
        <f t="shared" si="115"/>
        <v>1</v>
      </c>
      <c r="V311" s="138">
        <f t="shared" si="112"/>
        <v>0</v>
      </c>
      <c r="W311" s="138" t="e">
        <f t="shared" si="113"/>
        <v>#DIV/0!</v>
      </c>
      <c r="X311" s="138" t="e">
        <f t="shared" si="114"/>
        <v>#DIV/0!</v>
      </c>
      <c r="Y311" s="497" t="s">
        <v>656</v>
      </c>
      <c r="Z311" s="100"/>
      <c r="AA311" s="100"/>
      <c r="AB311" s="495" t="s">
        <v>654</v>
      </c>
    </row>
    <row r="312" spans="1:24" ht="14.25" hidden="1">
      <c r="A312" s="64" t="s">
        <v>425</v>
      </c>
      <c r="C312" s="1">
        <v>2</v>
      </c>
      <c r="E312" s="1">
        <v>4</v>
      </c>
      <c r="I312" s="1">
        <v>451</v>
      </c>
      <c r="J312" s="24">
        <v>4213</v>
      </c>
      <c r="K312" s="24" t="s">
        <v>492</v>
      </c>
      <c r="L312" s="24"/>
      <c r="M312" s="25"/>
      <c r="N312" s="29">
        <v>254378</v>
      </c>
      <c r="O312" s="29">
        <v>0</v>
      </c>
      <c r="P312" s="29">
        <v>0</v>
      </c>
      <c r="Q312" s="140">
        <v>0</v>
      </c>
      <c r="R312" s="585">
        <v>0</v>
      </c>
      <c r="S312" s="590">
        <v>0</v>
      </c>
      <c r="T312" s="452">
        <v>0</v>
      </c>
      <c r="U312" s="381" t="e">
        <f t="shared" si="115"/>
        <v>#DIV/0!</v>
      </c>
      <c r="V312" s="138" t="e">
        <f t="shared" si="112"/>
        <v>#DIV/0!</v>
      </c>
      <c r="W312" s="138" t="e">
        <f t="shared" si="113"/>
        <v>#DIV/0!</v>
      </c>
      <c r="X312" s="138" t="e">
        <f t="shared" si="114"/>
        <v>#DIV/0!</v>
      </c>
    </row>
    <row r="313" spans="1:24" ht="14.25" hidden="1">
      <c r="A313" s="64" t="s">
        <v>425</v>
      </c>
      <c r="C313" s="1">
        <v>2</v>
      </c>
      <c r="E313" s="1">
        <v>4</v>
      </c>
      <c r="I313" s="1">
        <v>451</v>
      </c>
      <c r="J313" s="24">
        <v>4213</v>
      </c>
      <c r="K313" s="24" t="s">
        <v>496</v>
      </c>
      <c r="L313" s="24"/>
      <c r="M313" s="25"/>
      <c r="N313" s="29">
        <v>5088</v>
      </c>
      <c r="O313" s="29">
        <v>0</v>
      </c>
      <c r="P313" s="29">
        <v>0</v>
      </c>
      <c r="Q313" s="140">
        <v>0</v>
      </c>
      <c r="R313" s="585">
        <v>0</v>
      </c>
      <c r="S313" s="590">
        <v>0</v>
      </c>
      <c r="T313" s="452">
        <v>0</v>
      </c>
      <c r="U313" s="381" t="e">
        <f t="shared" si="115"/>
        <v>#DIV/0!</v>
      </c>
      <c r="V313" s="138" t="e">
        <f t="shared" si="112"/>
        <v>#DIV/0!</v>
      </c>
      <c r="W313" s="138" t="e">
        <f t="shared" si="113"/>
        <v>#DIV/0!</v>
      </c>
      <c r="X313" s="138" t="e">
        <f t="shared" si="114"/>
        <v>#DIV/0!</v>
      </c>
    </row>
    <row r="314" spans="1:24" ht="14.25" hidden="1">
      <c r="A314" s="64" t="s">
        <v>425</v>
      </c>
      <c r="C314" s="1">
        <v>2</v>
      </c>
      <c r="E314" s="1">
        <v>4</v>
      </c>
      <c r="I314" s="1">
        <v>451</v>
      </c>
      <c r="J314" s="24">
        <v>4213</v>
      </c>
      <c r="K314" s="24" t="s">
        <v>493</v>
      </c>
      <c r="L314" s="24"/>
      <c r="M314" s="25"/>
      <c r="N314" s="29">
        <v>100000</v>
      </c>
      <c r="O314" s="29">
        <v>0</v>
      </c>
      <c r="P314" s="29">
        <v>0</v>
      </c>
      <c r="Q314" s="140">
        <v>0</v>
      </c>
      <c r="R314" s="585">
        <v>0</v>
      </c>
      <c r="S314" s="590">
        <v>0</v>
      </c>
      <c r="T314" s="452">
        <v>0</v>
      </c>
      <c r="U314" s="381" t="e">
        <f t="shared" si="115"/>
        <v>#DIV/0!</v>
      </c>
      <c r="V314" s="138" t="e">
        <f t="shared" si="112"/>
        <v>#DIV/0!</v>
      </c>
      <c r="W314" s="138" t="e">
        <f t="shared" si="113"/>
        <v>#DIV/0!</v>
      </c>
      <c r="X314" s="138" t="e">
        <f t="shared" si="114"/>
        <v>#DIV/0!</v>
      </c>
    </row>
    <row r="315" spans="1:24" ht="14.25" hidden="1">
      <c r="A315" s="64" t="s">
        <v>425</v>
      </c>
      <c r="C315" s="1">
        <v>2</v>
      </c>
      <c r="E315" s="1">
        <v>4</v>
      </c>
      <c r="I315" s="1">
        <v>451</v>
      </c>
      <c r="J315" s="24">
        <v>4213</v>
      </c>
      <c r="K315" s="24" t="s">
        <v>494</v>
      </c>
      <c r="L315" s="24"/>
      <c r="M315" s="25"/>
      <c r="N315" s="29">
        <v>270600</v>
      </c>
      <c r="O315" s="29">
        <v>0</v>
      </c>
      <c r="P315" s="29">
        <v>0</v>
      </c>
      <c r="Q315" s="140">
        <v>0</v>
      </c>
      <c r="R315" s="585">
        <v>0</v>
      </c>
      <c r="S315" s="590">
        <v>0</v>
      </c>
      <c r="T315" s="452">
        <v>0</v>
      </c>
      <c r="U315" s="381" t="e">
        <f t="shared" si="115"/>
        <v>#DIV/0!</v>
      </c>
      <c r="V315" s="138" t="e">
        <f t="shared" si="112"/>
        <v>#DIV/0!</v>
      </c>
      <c r="W315" s="138" t="e">
        <f t="shared" si="113"/>
        <v>#DIV/0!</v>
      </c>
      <c r="X315" s="138" t="e">
        <f t="shared" si="114"/>
        <v>#DIV/0!</v>
      </c>
    </row>
    <row r="316" spans="1:24" ht="14.25" hidden="1">
      <c r="A316" s="64" t="s">
        <v>425</v>
      </c>
      <c r="C316" s="1">
        <v>2</v>
      </c>
      <c r="E316" s="1">
        <v>4</v>
      </c>
      <c r="I316" s="1">
        <v>451</v>
      </c>
      <c r="J316" s="24">
        <v>4213</v>
      </c>
      <c r="K316" s="24" t="s">
        <v>495</v>
      </c>
      <c r="L316" s="24"/>
      <c r="M316" s="25"/>
      <c r="N316" s="29">
        <v>8732</v>
      </c>
      <c r="O316" s="29">
        <v>0</v>
      </c>
      <c r="P316" s="29">
        <v>0</v>
      </c>
      <c r="Q316" s="140">
        <v>0</v>
      </c>
      <c r="R316" s="585">
        <v>0</v>
      </c>
      <c r="S316" s="590">
        <v>0</v>
      </c>
      <c r="T316" s="452">
        <v>0</v>
      </c>
      <c r="U316" s="381" t="e">
        <f t="shared" si="115"/>
        <v>#DIV/0!</v>
      </c>
      <c r="V316" s="138" t="e">
        <f t="shared" si="112"/>
        <v>#DIV/0!</v>
      </c>
      <c r="W316" s="138" t="e">
        <f t="shared" si="113"/>
        <v>#DIV/0!</v>
      </c>
      <c r="X316" s="138" t="e">
        <f t="shared" si="114"/>
        <v>#DIV/0!</v>
      </c>
    </row>
    <row r="317" spans="1:24" ht="14.25" hidden="1">
      <c r="A317" s="64" t="s">
        <v>425</v>
      </c>
      <c r="I317" s="1">
        <v>451</v>
      </c>
      <c r="J317" s="24">
        <v>4213</v>
      </c>
      <c r="K317" s="31" t="s">
        <v>583</v>
      </c>
      <c r="L317" s="30"/>
      <c r="M317" s="25"/>
      <c r="N317" s="29">
        <v>0</v>
      </c>
      <c r="O317" s="29">
        <v>0</v>
      </c>
      <c r="P317" s="29">
        <v>0</v>
      </c>
      <c r="Q317" s="140">
        <v>0</v>
      </c>
      <c r="R317" s="585">
        <v>0</v>
      </c>
      <c r="S317" s="590"/>
      <c r="T317" s="452"/>
      <c r="U317" s="381" t="e">
        <f t="shared" si="115"/>
        <v>#DIV/0!</v>
      </c>
      <c r="V317" s="138" t="e">
        <f t="shared" si="112"/>
        <v>#DIV/0!</v>
      </c>
      <c r="W317" s="138" t="e">
        <f t="shared" si="113"/>
        <v>#DIV/0!</v>
      </c>
      <c r="X317" s="138" t="e">
        <f t="shared" si="114"/>
        <v>#DIV/0!</v>
      </c>
    </row>
    <row r="318" spans="1:24" ht="14.25" hidden="1">
      <c r="A318" s="64" t="s">
        <v>425</v>
      </c>
      <c r="I318" s="1">
        <v>451</v>
      </c>
      <c r="J318" s="24">
        <v>4213</v>
      </c>
      <c r="K318" s="31" t="s">
        <v>604</v>
      </c>
      <c r="L318" s="30"/>
      <c r="M318" s="25"/>
      <c r="N318" s="29">
        <v>0</v>
      </c>
      <c r="O318" s="29">
        <v>0</v>
      </c>
      <c r="P318" s="29">
        <v>80000</v>
      </c>
      <c r="Q318" s="140">
        <v>0</v>
      </c>
      <c r="R318" s="585">
        <v>0</v>
      </c>
      <c r="S318" s="590">
        <v>0</v>
      </c>
      <c r="T318" s="452">
        <v>0</v>
      </c>
      <c r="U318" s="381" t="e">
        <f t="shared" si="115"/>
        <v>#DIV/0!</v>
      </c>
      <c r="V318" s="138" t="e">
        <f t="shared" si="112"/>
        <v>#DIV/0!</v>
      </c>
      <c r="W318" s="138">
        <f t="shared" si="113"/>
        <v>0</v>
      </c>
      <c r="X318" s="138" t="e">
        <f t="shared" si="114"/>
        <v>#DIV/0!</v>
      </c>
    </row>
    <row r="319" spans="1:24" ht="14.25" hidden="1">
      <c r="A319" s="64" t="s">
        <v>425</v>
      </c>
      <c r="J319" s="24">
        <v>4213</v>
      </c>
      <c r="K319" s="31" t="s">
        <v>605</v>
      </c>
      <c r="L319" s="30"/>
      <c r="M319" s="25"/>
      <c r="N319" s="29">
        <v>0</v>
      </c>
      <c r="O319" s="29">
        <v>0</v>
      </c>
      <c r="P319" s="29">
        <v>5000</v>
      </c>
      <c r="Q319" s="140">
        <v>0</v>
      </c>
      <c r="R319" s="585">
        <v>0</v>
      </c>
      <c r="S319" s="590">
        <v>0</v>
      </c>
      <c r="T319" s="452">
        <v>0</v>
      </c>
      <c r="U319" s="381" t="e">
        <f t="shared" si="115"/>
        <v>#DIV/0!</v>
      </c>
      <c r="V319" s="138" t="e">
        <f t="shared" si="112"/>
        <v>#DIV/0!</v>
      </c>
      <c r="W319" s="138">
        <f t="shared" si="113"/>
        <v>0</v>
      </c>
      <c r="X319" s="138" t="e">
        <f t="shared" si="114"/>
        <v>#DIV/0!</v>
      </c>
    </row>
    <row r="320" spans="1:25" ht="14.25">
      <c r="A320" s="64" t="s">
        <v>425</v>
      </c>
      <c r="C320" s="1">
        <v>2</v>
      </c>
      <c r="E320" s="1">
        <v>4</v>
      </c>
      <c r="I320" s="1">
        <v>451</v>
      </c>
      <c r="J320" s="24">
        <v>4213</v>
      </c>
      <c r="K320" s="31" t="s">
        <v>629</v>
      </c>
      <c r="L320" s="30"/>
      <c r="M320" s="25"/>
      <c r="N320" s="29">
        <v>0</v>
      </c>
      <c r="O320" s="29">
        <v>250000</v>
      </c>
      <c r="P320" s="29">
        <v>70000</v>
      </c>
      <c r="Q320" s="140">
        <v>0</v>
      </c>
      <c r="R320" s="585">
        <v>0</v>
      </c>
      <c r="S320" s="590">
        <v>6300</v>
      </c>
      <c r="T320" s="452">
        <v>6300</v>
      </c>
      <c r="U320" s="381">
        <f t="shared" si="115"/>
        <v>1</v>
      </c>
      <c r="V320" s="138">
        <f t="shared" si="112"/>
        <v>28.000000000000004</v>
      </c>
      <c r="W320" s="138">
        <f t="shared" si="113"/>
        <v>0</v>
      </c>
      <c r="X320" s="138"/>
      <c r="Y320" s="344">
        <v>6300</v>
      </c>
    </row>
    <row r="321" spans="1:24" ht="14.25">
      <c r="A321" s="64" t="s">
        <v>425</v>
      </c>
      <c r="C321" s="1">
        <v>2</v>
      </c>
      <c r="E321" s="1">
        <v>4</v>
      </c>
      <c r="I321" s="1">
        <v>451</v>
      </c>
      <c r="J321" s="24">
        <v>4213</v>
      </c>
      <c r="K321" s="31" t="s">
        <v>509</v>
      </c>
      <c r="L321" s="30"/>
      <c r="M321" s="25"/>
      <c r="N321" s="29">
        <v>0</v>
      </c>
      <c r="O321" s="29">
        <v>15000</v>
      </c>
      <c r="P321" s="29">
        <v>15000</v>
      </c>
      <c r="Q321" s="140">
        <v>0</v>
      </c>
      <c r="R321" s="585">
        <v>20000</v>
      </c>
      <c r="S321" s="590">
        <v>20000</v>
      </c>
      <c r="T321" s="452">
        <v>20000</v>
      </c>
      <c r="U321" s="381">
        <f t="shared" si="115"/>
        <v>1</v>
      </c>
      <c r="V321" s="138">
        <f t="shared" si="112"/>
        <v>100</v>
      </c>
      <c r="W321" s="138">
        <f t="shared" si="113"/>
        <v>0</v>
      </c>
      <c r="X321" s="138"/>
    </row>
    <row r="322" spans="1:24" ht="14.25" hidden="1">
      <c r="A322" s="64" t="s">
        <v>425</v>
      </c>
      <c r="E322" s="1">
        <v>4</v>
      </c>
      <c r="G322" s="1">
        <v>6</v>
      </c>
      <c r="I322" s="1">
        <v>451</v>
      </c>
      <c r="J322" s="24">
        <v>4213</v>
      </c>
      <c r="K322" s="24" t="s">
        <v>519</v>
      </c>
      <c r="L322" s="24"/>
      <c r="M322" s="25">
        <v>0</v>
      </c>
      <c r="N322" s="29">
        <v>0</v>
      </c>
      <c r="O322" s="29">
        <v>0</v>
      </c>
      <c r="P322" s="29">
        <v>0</v>
      </c>
      <c r="Q322" s="140">
        <v>100000</v>
      </c>
      <c r="R322" s="585">
        <v>0</v>
      </c>
      <c r="S322" s="590"/>
      <c r="T322" s="452"/>
      <c r="U322" s="381" t="e">
        <f t="shared" si="115"/>
        <v>#DIV/0!</v>
      </c>
      <c r="V322" s="138" t="e">
        <f t="shared" si="112"/>
        <v>#DIV/0!</v>
      </c>
      <c r="W322" s="138" t="e">
        <f t="shared" si="113"/>
        <v>#DIV/0!</v>
      </c>
      <c r="X322" s="138">
        <f t="shared" si="114"/>
        <v>0</v>
      </c>
    </row>
    <row r="323" spans="1:24" ht="14.25" hidden="1">
      <c r="A323" s="64" t="s">
        <v>425</v>
      </c>
      <c r="C323" s="1">
        <v>2</v>
      </c>
      <c r="E323" s="1">
        <v>4</v>
      </c>
      <c r="I323" s="1">
        <v>451</v>
      </c>
      <c r="J323" s="24">
        <v>4213</v>
      </c>
      <c r="K323" s="24" t="s">
        <v>520</v>
      </c>
      <c r="L323" s="24"/>
      <c r="M323" s="25"/>
      <c r="N323" s="29">
        <v>0</v>
      </c>
      <c r="O323" s="29">
        <v>0</v>
      </c>
      <c r="P323" s="29">
        <v>0</v>
      </c>
      <c r="Q323" s="140">
        <v>0</v>
      </c>
      <c r="R323" s="585">
        <v>0</v>
      </c>
      <c r="S323" s="590"/>
      <c r="T323" s="452"/>
      <c r="U323" s="381" t="e">
        <f t="shared" si="115"/>
        <v>#DIV/0!</v>
      </c>
      <c r="V323" s="138" t="e">
        <f t="shared" si="112"/>
        <v>#DIV/0!</v>
      </c>
      <c r="W323" s="138" t="e">
        <f t="shared" si="113"/>
        <v>#DIV/0!</v>
      </c>
      <c r="X323" s="138"/>
    </row>
    <row r="324" spans="1:24" ht="14.25" hidden="1">
      <c r="A324" s="64" t="s">
        <v>425</v>
      </c>
      <c r="C324" s="1">
        <v>2</v>
      </c>
      <c r="E324" s="1">
        <v>4</v>
      </c>
      <c r="I324" s="1">
        <v>451</v>
      </c>
      <c r="J324" s="24">
        <v>4213</v>
      </c>
      <c r="K324" s="24" t="s">
        <v>383</v>
      </c>
      <c r="L324" s="24"/>
      <c r="M324" s="25"/>
      <c r="N324" s="29">
        <v>0</v>
      </c>
      <c r="O324" s="29">
        <v>400000</v>
      </c>
      <c r="P324" s="29">
        <v>0</v>
      </c>
      <c r="Q324" s="140">
        <v>0</v>
      </c>
      <c r="R324" s="585">
        <v>0</v>
      </c>
      <c r="S324" s="590"/>
      <c r="T324" s="452"/>
      <c r="U324" s="381" t="e">
        <f t="shared" si="115"/>
        <v>#DIV/0!</v>
      </c>
      <c r="V324" s="138">
        <f t="shared" si="112"/>
        <v>0</v>
      </c>
      <c r="W324" s="138" t="e">
        <f t="shared" si="113"/>
        <v>#DIV/0!</v>
      </c>
      <c r="X324" s="138" t="e">
        <f t="shared" si="114"/>
        <v>#DIV/0!</v>
      </c>
    </row>
    <row r="325" spans="1:24" ht="14.25" hidden="1">
      <c r="A325" s="64" t="s">
        <v>425</v>
      </c>
      <c r="C325" s="1">
        <v>2</v>
      </c>
      <c r="E325" s="1">
        <v>4</v>
      </c>
      <c r="I325" s="1">
        <v>451</v>
      </c>
      <c r="J325" s="24">
        <v>4213</v>
      </c>
      <c r="K325" s="24" t="s">
        <v>525</v>
      </c>
      <c r="L325" s="24"/>
      <c r="M325" s="25"/>
      <c r="N325" s="29">
        <v>0</v>
      </c>
      <c r="O325" s="29">
        <v>0</v>
      </c>
      <c r="P325" s="29">
        <v>0</v>
      </c>
      <c r="Q325" s="140">
        <v>86000</v>
      </c>
      <c r="R325" s="585">
        <v>0</v>
      </c>
      <c r="S325" s="590"/>
      <c r="T325" s="452"/>
      <c r="U325" s="381" t="e">
        <f t="shared" si="115"/>
        <v>#DIV/0!</v>
      </c>
      <c r="V325" s="138" t="e">
        <f t="shared" si="112"/>
        <v>#DIV/0!</v>
      </c>
      <c r="W325" s="138" t="e">
        <f t="shared" si="113"/>
        <v>#DIV/0!</v>
      </c>
      <c r="X325" s="138"/>
    </row>
    <row r="326" spans="1:24" ht="14.25">
      <c r="A326" s="64" t="s">
        <v>425</v>
      </c>
      <c r="J326" s="24">
        <v>4213</v>
      </c>
      <c r="K326" s="24" t="s">
        <v>541</v>
      </c>
      <c r="L326" s="24"/>
      <c r="M326" s="25"/>
      <c r="N326" s="29">
        <v>0</v>
      </c>
      <c r="O326" s="29">
        <v>0</v>
      </c>
      <c r="P326" s="29">
        <v>0</v>
      </c>
      <c r="Q326" s="140">
        <v>0</v>
      </c>
      <c r="R326" s="585">
        <v>250000</v>
      </c>
      <c r="S326" s="590">
        <v>350000</v>
      </c>
      <c r="T326" s="452">
        <v>0</v>
      </c>
      <c r="U326" s="381">
        <f t="shared" si="115"/>
        <v>0</v>
      </c>
      <c r="V326" s="138" t="e">
        <f t="shared" si="112"/>
        <v>#DIV/0!</v>
      </c>
      <c r="W326" s="138" t="e">
        <f t="shared" si="113"/>
        <v>#DIV/0!</v>
      </c>
      <c r="X326" s="138"/>
    </row>
    <row r="327" spans="1:24" ht="14.25">
      <c r="A327" s="64" t="s">
        <v>425</v>
      </c>
      <c r="J327" s="24">
        <v>4213</v>
      </c>
      <c r="K327" s="24" t="s">
        <v>542</v>
      </c>
      <c r="L327" s="24"/>
      <c r="M327" s="25"/>
      <c r="N327" s="29">
        <v>0</v>
      </c>
      <c r="O327" s="29">
        <v>0</v>
      </c>
      <c r="P327" s="29">
        <v>0</v>
      </c>
      <c r="Q327" s="140">
        <v>0</v>
      </c>
      <c r="R327" s="585">
        <v>250000</v>
      </c>
      <c r="S327" s="590">
        <v>100000</v>
      </c>
      <c r="T327" s="452">
        <v>0</v>
      </c>
      <c r="U327" s="381">
        <f t="shared" si="115"/>
        <v>0</v>
      </c>
      <c r="V327" s="138" t="e">
        <f t="shared" si="112"/>
        <v>#DIV/0!</v>
      </c>
      <c r="W327" s="138" t="e">
        <f t="shared" si="113"/>
        <v>#DIV/0!</v>
      </c>
      <c r="X327" s="138"/>
    </row>
    <row r="328" spans="1:24" ht="14.25" hidden="1">
      <c r="A328" s="64" t="s">
        <v>425</v>
      </c>
      <c r="J328" s="24">
        <v>4213</v>
      </c>
      <c r="K328" s="24" t="s">
        <v>544</v>
      </c>
      <c r="L328" s="24"/>
      <c r="M328" s="25"/>
      <c r="N328" s="29">
        <v>0</v>
      </c>
      <c r="O328" s="29">
        <v>0</v>
      </c>
      <c r="P328" s="29">
        <v>0</v>
      </c>
      <c r="Q328" s="140">
        <v>0</v>
      </c>
      <c r="R328" s="585">
        <v>0</v>
      </c>
      <c r="S328" s="590"/>
      <c r="T328" s="452"/>
      <c r="U328" s="381" t="e">
        <f t="shared" si="115"/>
        <v>#DIV/0!</v>
      </c>
      <c r="V328" s="138" t="e">
        <f t="shared" si="112"/>
        <v>#DIV/0!</v>
      </c>
      <c r="W328" s="138" t="e">
        <f t="shared" si="113"/>
        <v>#DIV/0!</v>
      </c>
      <c r="X328" s="138"/>
    </row>
    <row r="329" spans="1:37" ht="15" thickBot="1">
      <c r="A329" s="64" t="s">
        <v>425</v>
      </c>
      <c r="J329" s="24">
        <v>4213</v>
      </c>
      <c r="K329" s="24" t="s">
        <v>555</v>
      </c>
      <c r="L329" s="24"/>
      <c r="M329" s="25"/>
      <c r="N329" s="29">
        <v>0</v>
      </c>
      <c r="O329" s="29">
        <v>0</v>
      </c>
      <c r="P329" s="29">
        <v>0</v>
      </c>
      <c r="Q329" s="140">
        <v>0</v>
      </c>
      <c r="R329" s="585">
        <v>150000</v>
      </c>
      <c r="S329" s="590">
        <v>50000</v>
      </c>
      <c r="T329" s="453">
        <v>0</v>
      </c>
      <c r="U329" s="410">
        <f t="shared" si="115"/>
        <v>0</v>
      </c>
      <c r="V329" s="138" t="e">
        <f t="shared" si="112"/>
        <v>#DIV/0!</v>
      </c>
      <c r="W329" s="138" t="e">
        <f t="shared" si="113"/>
        <v>#DIV/0!</v>
      </c>
      <c r="X329" s="138"/>
      <c r="Y329" s="492" t="s">
        <v>657</v>
      </c>
      <c r="Z329" s="494"/>
      <c r="AA329" s="494"/>
      <c r="AB329" s="494"/>
      <c r="AC329" s="494"/>
      <c r="AD329" s="494"/>
      <c r="AE329" s="494"/>
      <c r="AF329" s="494"/>
      <c r="AG329" s="494"/>
      <c r="AH329" s="494"/>
      <c r="AI329" s="510" t="s">
        <v>684</v>
      </c>
      <c r="AJ329" s="501"/>
      <c r="AK329" s="501"/>
    </row>
    <row r="330" spans="1:24" ht="14.25" hidden="1">
      <c r="A330" s="64" t="s">
        <v>425</v>
      </c>
      <c r="C330" s="1">
        <v>2</v>
      </c>
      <c r="E330" s="1">
        <v>4</v>
      </c>
      <c r="I330" s="1">
        <v>451</v>
      </c>
      <c r="J330" s="24">
        <v>4213</v>
      </c>
      <c r="K330" s="24" t="s">
        <v>517</v>
      </c>
      <c r="L330" s="24"/>
      <c r="M330" s="25"/>
      <c r="N330" s="29">
        <v>0</v>
      </c>
      <c r="O330" s="29">
        <v>0</v>
      </c>
      <c r="P330" s="29">
        <v>0</v>
      </c>
      <c r="Q330" s="140">
        <v>300000</v>
      </c>
      <c r="R330" s="108">
        <v>0</v>
      </c>
      <c r="S330" s="542"/>
      <c r="T330" s="473"/>
      <c r="U330" s="372" t="e">
        <f aca="true" t="shared" si="116" ref="U330:U338">S330/R330</f>
        <v>#DIV/0!</v>
      </c>
      <c r="V330" s="138" t="e">
        <f t="shared" si="112"/>
        <v>#DIV/0!</v>
      </c>
      <c r="W330" s="138" t="e">
        <f t="shared" si="113"/>
        <v>#DIV/0!</v>
      </c>
      <c r="X330" s="138"/>
    </row>
    <row r="331" spans="1:24" ht="14.25" hidden="1">
      <c r="A331" s="64" t="s">
        <v>425</v>
      </c>
      <c r="C331" s="1">
        <v>2</v>
      </c>
      <c r="E331" s="1">
        <v>4</v>
      </c>
      <c r="I331" s="1">
        <v>451</v>
      </c>
      <c r="J331" s="24">
        <v>4213</v>
      </c>
      <c r="K331" s="24" t="s">
        <v>518</v>
      </c>
      <c r="L331" s="24"/>
      <c r="M331" s="25"/>
      <c r="N331" s="29">
        <v>0</v>
      </c>
      <c r="O331" s="29">
        <v>0</v>
      </c>
      <c r="P331" s="29">
        <v>0</v>
      </c>
      <c r="Q331" s="140">
        <v>0</v>
      </c>
      <c r="R331" s="108">
        <v>0</v>
      </c>
      <c r="S331" s="542"/>
      <c r="T331" s="452"/>
      <c r="U331" s="369" t="e">
        <f t="shared" si="116"/>
        <v>#DIV/0!</v>
      </c>
      <c r="V331" s="138" t="e">
        <f t="shared" si="112"/>
        <v>#DIV/0!</v>
      </c>
      <c r="W331" s="138" t="e">
        <f t="shared" si="113"/>
        <v>#DIV/0!</v>
      </c>
      <c r="X331" s="138"/>
    </row>
    <row r="332" spans="1:24" ht="14.25" hidden="1">
      <c r="A332" s="64" t="s">
        <v>425</v>
      </c>
      <c r="E332" s="1">
        <v>4</v>
      </c>
      <c r="G332" s="1">
        <v>6</v>
      </c>
      <c r="I332" s="1">
        <v>451</v>
      </c>
      <c r="J332" s="24">
        <v>4213</v>
      </c>
      <c r="K332" s="24" t="s">
        <v>352</v>
      </c>
      <c r="L332" s="24"/>
      <c r="M332" s="25">
        <v>0</v>
      </c>
      <c r="N332" s="29">
        <v>0</v>
      </c>
      <c r="O332" s="29">
        <v>0</v>
      </c>
      <c r="P332" s="29">
        <v>0</v>
      </c>
      <c r="Q332" s="140">
        <v>0</v>
      </c>
      <c r="R332" s="108">
        <v>0</v>
      </c>
      <c r="S332" s="542"/>
      <c r="T332" s="452"/>
      <c r="U332" s="369" t="e">
        <f t="shared" si="116"/>
        <v>#DIV/0!</v>
      </c>
      <c r="V332" s="138" t="e">
        <f t="shared" si="112"/>
        <v>#DIV/0!</v>
      </c>
      <c r="W332" s="138" t="e">
        <f t="shared" si="113"/>
        <v>#DIV/0!</v>
      </c>
      <c r="X332" s="138" t="e">
        <f t="shared" si="114"/>
        <v>#DIV/0!</v>
      </c>
    </row>
    <row r="333" spans="1:24" ht="14.25" hidden="1">
      <c r="A333" s="64" t="s">
        <v>425</v>
      </c>
      <c r="E333" s="1">
        <v>4</v>
      </c>
      <c r="G333" s="1">
        <v>6</v>
      </c>
      <c r="I333" s="1">
        <v>451</v>
      </c>
      <c r="J333" s="24">
        <v>4213</v>
      </c>
      <c r="K333" s="24" t="s">
        <v>305</v>
      </c>
      <c r="L333" s="24"/>
      <c r="M333" s="25">
        <v>0</v>
      </c>
      <c r="N333" s="29">
        <v>0</v>
      </c>
      <c r="O333" s="29">
        <v>0</v>
      </c>
      <c r="P333" s="29">
        <v>0</v>
      </c>
      <c r="Q333" s="140">
        <v>0</v>
      </c>
      <c r="R333" s="108">
        <v>0</v>
      </c>
      <c r="S333" s="542"/>
      <c r="T333" s="452"/>
      <c r="U333" s="369" t="e">
        <f t="shared" si="116"/>
        <v>#DIV/0!</v>
      </c>
      <c r="V333" s="138" t="e">
        <f t="shared" si="112"/>
        <v>#DIV/0!</v>
      </c>
      <c r="W333" s="138" t="e">
        <f t="shared" si="113"/>
        <v>#DIV/0!</v>
      </c>
      <c r="X333" s="138" t="e">
        <f t="shared" si="114"/>
        <v>#DIV/0!</v>
      </c>
    </row>
    <row r="334" spans="1:24" ht="14.25" hidden="1">
      <c r="A334" s="64" t="s">
        <v>425</v>
      </c>
      <c r="E334" s="1">
        <v>4</v>
      </c>
      <c r="G334" s="1">
        <v>6</v>
      </c>
      <c r="I334" s="1">
        <v>451</v>
      </c>
      <c r="J334" s="24">
        <v>4213</v>
      </c>
      <c r="K334" s="24" t="s">
        <v>384</v>
      </c>
      <c r="L334" s="24"/>
      <c r="M334" s="25">
        <v>0</v>
      </c>
      <c r="N334" s="29">
        <v>0</v>
      </c>
      <c r="O334" s="29">
        <v>0</v>
      </c>
      <c r="P334" s="29">
        <v>0</v>
      </c>
      <c r="Q334" s="140">
        <v>0</v>
      </c>
      <c r="R334" s="108">
        <v>0</v>
      </c>
      <c r="S334" s="542"/>
      <c r="T334" s="452"/>
      <c r="U334" s="369" t="e">
        <f t="shared" si="116"/>
        <v>#DIV/0!</v>
      </c>
      <c r="V334" s="138" t="e">
        <f t="shared" si="112"/>
        <v>#DIV/0!</v>
      </c>
      <c r="W334" s="138" t="e">
        <f t="shared" si="113"/>
        <v>#DIV/0!</v>
      </c>
      <c r="X334" s="138" t="e">
        <f t="shared" si="114"/>
        <v>#DIV/0!</v>
      </c>
    </row>
    <row r="335" spans="1:24" ht="14.25" hidden="1">
      <c r="A335" s="64" t="s">
        <v>425</v>
      </c>
      <c r="C335" s="1">
        <v>2</v>
      </c>
      <c r="I335" s="1">
        <v>451</v>
      </c>
      <c r="J335" s="24">
        <v>4213</v>
      </c>
      <c r="K335" s="24" t="s">
        <v>426</v>
      </c>
      <c r="L335" s="24"/>
      <c r="M335" s="25"/>
      <c r="N335" s="29">
        <v>6648</v>
      </c>
      <c r="O335" s="29">
        <v>0</v>
      </c>
      <c r="P335" s="29">
        <v>0</v>
      </c>
      <c r="Q335" s="140">
        <v>0</v>
      </c>
      <c r="R335" s="108">
        <v>0</v>
      </c>
      <c r="S335" s="542"/>
      <c r="T335" s="452"/>
      <c r="U335" s="369" t="e">
        <f t="shared" si="116"/>
        <v>#DIV/0!</v>
      </c>
      <c r="V335" s="138" t="e">
        <f t="shared" si="112"/>
        <v>#DIV/0!</v>
      </c>
      <c r="W335" s="138" t="e">
        <f t="shared" si="113"/>
        <v>#DIV/0!</v>
      </c>
      <c r="X335" s="138" t="e">
        <f t="shared" si="114"/>
        <v>#DIV/0!</v>
      </c>
    </row>
    <row r="336" spans="1:24" ht="14.25" hidden="1">
      <c r="A336" s="64"/>
      <c r="J336" s="24">
        <v>4221</v>
      </c>
      <c r="K336" s="24" t="s">
        <v>513</v>
      </c>
      <c r="L336" s="24"/>
      <c r="M336" s="25"/>
      <c r="N336" s="29">
        <v>0</v>
      </c>
      <c r="O336" s="29">
        <v>0</v>
      </c>
      <c r="P336" s="29">
        <v>0</v>
      </c>
      <c r="Q336" s="140">
        <v>0</v>
      </c>
      <c r="R336" s="108">
        <v>0</v>
      </c>
      <c r="S336" s="542"/>
      <c r="T336" s="452"/>
      <c r="U336" s="381" t="e">
        <f t="shared" si="116"/>
        <v>#DIV/0!</v>
      </c>
      <c r="V336" s="138" t="e">
        <f t="shared" si="112"/>
        <v>#DIV/0!</v>
      </c>
      <c r="W336" s="138" t="e">
        <f t="shared" si="113"/>
        <v>#DIV/0!</v>
      </c>
      <c r="X336" s="138" t="e">
        <f t="shared" si="114"/>
        <v>#DIV/0!</v>
      </c>
    </row>
    <row r="337" spans="1:24" ht="14.25" hidden="1">
      <c r="A337" s="64" t="s">
        <v>425</v>
      </c>
      <c r="E337" s="1">
        <v>4</v>
      </c>
      <c r="I337" s="1">
        <v>451</v>
      </c>
      <c r="J337" s="24">
        <v>4227</v>
      </c>
      <c r="K337" s="24" t="s">
        <v>512</v>
      </c>
      <c r="L337" s="24"/>
      <c r="M337" s="25"/>
      <c r="N337" s="29">
        <v>0</v>
      </c>
      <c r="O337" s="29">
        <v>0</v>
      </c>
      <c r="P337" s="29">
        <v>0</v>
      </c>
      <c r="Q337" s="140">
        <v>20000</v>
      </c>
      <c r="R337" s="108">
        <v>0</v>
      </c>
      <c r="S337" s="542"/>
      <c r="T337" s="452"/>
      <c r="U337" s="381" t="e">
        <f t="shared" si="116"/>
        <v>#DIV/0!</v>
      </c>
      <c r="V337" s="138"/>
      <c r="W337" s="138"/>
      <c r="X337" s="138"/>
    </row>
    <row r="338" spans="1:24" ht="15" hidden="1" thickBot="1">
      <c r="A338" s="64"/>
      <c r="J338" s="70">
        <v>426</v>
      </c>
      <c r="K338" s="70" t="s">
        <v>100</v>
      </c>
      <c r="L338" s="70"/>
      <c r="M338" s="25">
        <v>0</v>
      </c>
      <c r="N338" s="29">
        <v>0</v>
      </c>
      <c r="O338" s="29">
        <v>0</v>
      </c>
      <c r="P338" s="29">
        <v>0</v>
      </c>
      <c r="Q338" s="140">
        <v>0</v>
      </c>
      <c r="R338" s="108">
        <v>0</v>
      </c>
      <c r="S338" s="542"/>
      <c r="T338" s="452"/>
      <c r="U338" s="381" t="e">
        <f t="shared" si="116"/>
        <v>#DIV/0!</v>
      </c>
      <c r="V338" s="138" t="e">
        <f t="shared" si="112"/>
        <v>#DIV/0!</v>
      </c>
      <c r="W338" s="138" t="e">
        <f t="shared" si="113"/>
        <v>#DIV/0!</v>
      </c>
      <c r="X338" s="138" t="e">
        <f t="shared" si="114"/>
        <v>#DIV/0!</v>
      </c>
    </row>
    <row r="339" spans="10:24" ht="15">
      <c r="J339" s="185"/>
      <c r="K339" s="185" t="s">
        <v>316</v>
      </c>
      <c r="L339" s="185"/>
      <c r="M339" s="186">
        <f aca="true" t="shared" si="117" ref="M339:R339">M303</f>
        <v>0</v>
      </c>
      <c r="N339" s="187">
        <f t="shared" si="117"/>
        <v>1281729</v>
      </c>
      <c r="O339" s="187">
        <f t="shared" si="117"/>
        <v>970000</v>
      </c>
      <c r="P339" s="187">
        <f t="shared" si="117"/>
        <v>170000</v>
      </c>
      <c r="Q339" s="187">
        <f t="shared" si="117"/>
        <v>506000</v>
      </c>
      <c r="R339" s="557">
        <f t="shared" si="117"/>
        <v>870000</v>
      </c>
      <c r="S339" s="557">
        <f>S303</f>
        <v>726300</v>
      </c>
      <c r="T339" s="454">
        <f>T303</f>
        <v>226300</v>
      </c>
      <c r="U339" s="418">
        <f>T339/S339</f>
        <v>0.31157923722979486</v>
      </c>
      <c r="V339" s="188"/>
      <c r="W339" s="188"/>
      <c r="X339" s="188"/>
    </row>
    <row r="340" spans="10:24" ht="15">
      <c r="J340" s="147"/>
      <c r="K340" s="147"/>
      <c r="L340" s="147"/>
      <c r="M340" s="117"/>
      <c r="N340" s="117"/>
      <c r="O340" s="117"/>
      <c r="P340" s="117"/>
      <c r="Q340" s="154"/>
      <c r="R340" s="253"/>
      <c r="S340" s="546"/>
      <c r="T340" s="457"/>
      <c r="U340" s="404"/>
      <c r="V340" s="155"/>
      <c r="W340" s="155"/>
      <c r="X340" s="155"/>
    </row>
    <row r="341" spans="1:24" ht="15">
      <c r="A341" s="8" t="s">
        <v>427</v>
      </c>
      <c r="B341" s="8"/>
      <c r="C341" s="8"/>
      <c r="D341" s="8"/>
      <c r="E341" s="8"/>
      <c r="F341" s="8"/>
      <c r="G341" s="8"/>
      <c r="H341" s="8"/>
      <c r="I341" s="8">
        <v>630</v>
      </c>
      <c r="J341" s="8" t="s">
        <v>165</v>
      </c>
      <c r="K341" s="8" t="s">
        <v>205</v>
      </c>
      <c r="L341" s="8"/>
      <c r="M341" s="17"/>
      <c r="N341" s="17"/>
      <c r="O341" s="17"/>
      <c r="P341" s="17"/>
      <c r="Q341" s="151"/>
      <c r="R341" s="254"/>
      <c r="S341" s="254"/>
      <c r="T341" s="456"/>
      <c r="U341" s="403"/>
      <c r="V341" s="152"/>
      <c r="W341" s="152"/>
      <c r="X341" s="152"/>
    </row>
    <row r="342" spans="1:24" ht="15">
      <c r="A342" s="64" t="s">
        <v>427</v>
      </c>
      <c r="I342" s="1">
        <v>630</v>
      </c>
      <c r="J342" s="71">
        <v>4</v>
      </c>
      <c r="K342" s="71" t="s">
        <v>9</v>
      </c>
      <c r="L342" s="71"/>
      <c r="M342" s="84">
        <f aca="true" t="shared" si="118" ref="M342:R342">M343</f>
        <v>0</v>
      </c>
      <c r="N342" s="83">
        <f>N343</f>
        <v>0</v>
      </c>
      <c r="O342" s="83">
        <f t="shared" si="118"/>
        <v>40000</v>
      </c>
      <c r="P342" s="83">
        <f>P343</f>
        <v>50000</v>
      </c>
      <c r="Q342" s="136">
        <f t="shared" si="118"/>
        <v>440000</v>
      </c>
      <c r="R342" s="108">
        <f t="shared" si="118"/>
        <v>0</v>
      </c>
      <c r="S342" s="332">
        <f>S343</f>
        <v>50000</v>
      </c>
      <c r="T342" s="451">
        <f>T343</f>
        <v>0</v>
      </c>
      <c r="U342" s="368">
        <f>T342/S342</f>
        <v>0</v>
      </c>
      <c r="V342" s="138">
        <f aca="true" t="shared" si="119" ref="V342:V350">P342/O342*100</f>
        <v>125</v>
      </c>
      <c r="W342" s="138">
        <f aca="true" t="shared" si="120" ref="W342:W350">Q342/P342*100</f>
        <v>880.0000000000001</v>
      </c>
      <c r="X342" s="138">
        <f aca="true" t="shared" si="121" ref="X342:X350">R342/Q342*100</f>
        <v>0</v>
      </c>
    </row>
    <row r="343" spans="1:24" ht="14.25">
      <c r="A343" s="64" t="s">
        <v>427</v>
      </c>
      <c r="I343" s="1">
        <v>630</v>
      </c>
      <c r="J343" s="24">
        <v>42</v>
      </c>
      <c r="K343" s="24" t="s">
        <v>98</v>
      </c>
      <c r="L343" s="24"/>
      <c r="M343" s="25">
        <f>M344+M345+M347+M351</f>
        <v>0</v>
      </c>
      <c r="N343" s="29">
        <f>N344+N345+N347+N349+N350+N351</f>
        <v>0</v>
      </c>
      <c r="O343" s="140">
        <f>O344+O345+O347+O351+O349+O350+O348</f>
        <v>40000</v>
      </c>
      <c r="P343" s="140">
        <f>P344+P345+P347+P351+P349+P350+P348</f>
        <v>50000</v>
      </c>
      <c r="Q343" s="140">
        <f>Q344+Q345+Q347+Q351+Q349+Q350+Q348</f>
        <v>440000</v>
      </c>
      <c r="R343" s="578">
        <f>R344+R345+R347+R351+R349+R350+R348+R346</f>
        <v>0</v>
      </c>
      <c r="S343" s="542">
        <f>S344+S345+S347+S351+S349+S350+S348</f>
        <v>50000</v>
      </c>
      <c r="T343" s="452">
        <f>T344+T345+T347+T351+T349+T350+T348</f>
        <v>0</v>
      </c>
      <c r="U343" s="369">
        <f>T343/S343</f>
        <v>0</v>
      </c>
      <c r="V343" s="138">
        <f t="shared" si="119"/>
        <v>125</v>
      </c>
      <c r="W343" s="138">
        <f t="shared" si="120"/>
        <v>880.0000000000001</v>
      </c>
      <c r="X343" s="138">
        <f t="shared" si="121"/>
        <v>0</v>
      </c>
    </row>
    <row r="344" spans="1:24" ht="14.25" hidden="1">
      <c r="A344" s="64" t="s">
        <v>427</v>
      </c>
      <c r="E344" s="1">
        <v>4</v>
      </c>
      <c r="G344" s="1">
        <v>6</v>
      </c>
      <c r="I344" s="1">
        <v>630</v>
      </c>
      <c r="J344" s="24">
        <v>4214</v>
      </c>
      <c r="K344" s="24" t="s">
        <v>246</v>
      </c>
      <c r="L344" s="24"/>
      <c r="M344" s="25">
        <v>0</v>
      </c>
      <c r="N344" s="29">
        <v>0</v>
      </c>
      <c r="O344" s="29">
        <v>0</v>
      </c>
      <c r="P344" s="29">
        <v>0</v>
      </c>
      <c r="Q344" s="140">
        <v>40000</v>
      </c>
      <c r="R344" s="108">
        <v>0</v>
      </c>
      <c r="S344" s="542">
        <v>0</v>
      </c>
      <c r="T344" s="452">
        <v>0</v>
      </c>
      <c r="U344" s="369" t="e">
        <f aca="true" t="shared" si="122" ref="U344:U351">S344/R344</f>
        <v>#DIV/0!</v>
      </c>
      <c r="V344" s="138" t="e">
        <f t="shared" si="119"/>
        <v>#DIV/0!</v>
      </c>
      <c r="W344" s="138" t="e">
        <f t="shared" si="120"/>
        <v>#DIV/0!</v>
      </c>
      <c r="X344" s="138">
        <f t="shared" si="121"/>
        <v>0</v>
      </c>
    </row>
    <row r="345" spans="1:24" ht="14.25" hidden="1">
      <c r="A345" s="64" t="s">
        <v>427</v>
      </c>
      <c r="E345" s="1">
        <v>4</v>
      </c>
      <c r="G345" s="1">
        <v>6</v>
      </c>
      <c r="I345" s="1">
        <v>630</v>
      </c>
      <c r="J345" s="27">
        <v>4214</v>
      </c>
      <c r="K345" s="27" t="s">
        <v>306</v>
      </c>
      <c r="L345" s="27"/>
      <c r="M345" s="330">
        <v>0</v>
      </c>
      <c r="N345" s="214">
        <v>0</v>
      </c>
      <c r="O345" s="214">
        <v>0</v>
      </c>
      <c r="P345" s="214">
        <v>0</v>
      </c>
      <c r="Q345" s="329">
        <v>0</v>
      </c>
      <c r="R345" s="331">
        <v>0</v>
      </c>
      <c r="S345" s="565">
        <v>0</v>
      </c>
      <c r="T345" s="482">
        <v>0</v>
      </c>
      <c r="U345" s="369" t="e">
        <f t="shared" si="122"/>
        <v>#DIV/0!</v>
      </c>
      <c r="V345" s="138" t="e">
        <f t="shared" si="119"/>
        <v>#DIV/0!</v>
      </c>
      <c r="W345" s="138" t="e">
        <f t="shared" si="120"/>
        <v>#DIV/0!</v>
      </c>
      <c r="X345" s="138" t="e">
        <f t="shared" si="121"/>
        <v>#DIV/0!</v>
      </c>
    </row>
    <row r="346" spans="1:24" ht="14.25" hidden="1">
      <c r="A346" s="64"/>
      <c r="J346" s="27">
        <v>4214</v>
      </c>
      <c r="K346" s="27" t="s">
        <v>545</v>
      </c>
      <c r="L346" s="27"/>
      <c r="M346" s="330"/>
      <c r="N346" s="214">
        <v>0</v>
      </c>
      <c r="O346" s="214">
        <v>0</v>
      </c>
      <c r="P346" s="214">
        <v>0</v>
      </c>
      <c r="Q346" s="329">
        <v>0</v>
      </c>
      <c r="R346" s="331">
        <v>0</v>
      </c>
      <c r="S346" s="565">
        <v>0</v>
      </c>
      <c r="T346" s="482">
        <v>0</v>
      </c>
      <c r="U346" s="369" t="e">
        <f t="shared" si="122"/>
        <v>#DIV/0!</v>
      </c>
      <c r="V346" s="138"/>
      <c r="W346" s="138"/>
      <c r="X346" s="138"/>
    </row>
    <row r="347" spans="1:28" ht="15" thickBot="1">
      <c r="A347" s="64" t="s">
        <v>427</v>
      </c>
      <c r="E347" s="1">
        <v>4</v>
      </c>
      <c r="G347" s="1">
        <v>6</v>
      </c>
      <c r="I347" s="1">
        <v>630</v>
      </c>
      <c r="J347" s="24">
        <v>4214</v>
      </c>
      <c r="K347" s="24" t="s">
        <v>694</v>
      </c>
      <c r="L347" s="24"/>
      <c r="M347" s="25">
        <v>0</v>
      </c>
      <c r="N347" s="29">
        <v>0</v>
      </c>
      <c r="O347" s="29">
        <v>40000</v>
      </c>
      <c r="P347" s="29">
        <v>0</v>
      </c>
      <c r="Q347" s="140">
        <v>0</v>
      </c>
      <c r="R347" s="585">
        <v>0</v>
      </c>
      <c r="S347" s="566">
        <v>50000</v>
      </c>
      <c r="T347" s="453">
        <v>0</v>
      </c>
      <c r="U347" s="401">
        <f>T347/S347</f>
        <v>0</v>
      </c>
      <c r="V347" s="138">
        <f t="shared" si="119"/>
        <v>0</v>
      </c>
      <c r="W347" s="138" t="e">
        <f t="shared" si="120"/>
        <v>#DIV/0!</v>
      </c>
      <c r="X347" s="138" t="e">
        <f t="shared" si="121"/>
        <v>#DIV/0!</v>
      </c>
      <c r="Y347" s="511" t="s">
        <v>676</v>
      </c>
      <c r="Z347" s="512"/>
      <c r="AA347" s="503" t="s">
        <v>685</v>
      </c>
      <c r="AB347" s="503" t="s">
        <v>678</v>
      </c>
    </row>
    <row r="348" spans="1:29" ht="14.25" hidden="1">
      <c r="A348" s="64" t="s">
        <v>427</v>
      </c>
      <c r="I348" s="1">
        <v>630</v>
      </c>
      <c r="J348" s="24">
        <v>4214</v>
      </c>
      <c r="K348" s="24" t="s">
        <v>526</v>
      </c>
      <c r="L348" s="24"/>
      <c r="M348" s="25"/>
      <c r="N348" s="29">
        <v>0</v>
      </c>
      <c r="O348" s="29">
        <v>0</v>
      </c>
      <c r="P348" s="29">
        <v>0</v>
      </c>
      <c r="Q348" s="140">
        <v>400000</v>
      </c>
      <c r="R348" s="108">
        <v>0</v>
      </c>
      <c r="S348" s="566">
        <v>0</v>
      </c>
      <c r="T348" s="473">
        <v>0</v>
      </c>
      <c r="U348" s="372" t="e">
        <f t="shared" si="122"/>
        <v>#DIV/0!</v>
      </c>
      <c r="V348" s="138" t="e">
        <f t="shared" si="119"/>
        <v>#DIV/0!</v>
      </c>
      <c r="W348" s="138" t="e">
        <f t="shared" si="120"/>
        <v>#DIV/0!</v>
      </c>
      <c r="X348" s="138">
        <f t="shared" si="121"/>
        <v>0</v>
      </c>
      <c r="Y348" s="344" t="s">
        <v>630</v>
      </c>
      <c r="AB348" s="495" t="s">
        <v>651</v>
      </c>
      <c r="AC348" s="100"/>
    </row>
    <row r="349" spans="1:25" ht="14.25" hidden="1">
      <c r="A349" s="64" t="s">
        <v>427</v>
      </c>
      <c r="E349" s="1">
        <v>4</v>
      </c>
      <c r="G349" s="1">
        <v>6</v>
      </c>
      <c r="I349" s="1">
        <v>630</v>
      </c>
      <c r="J349" s="24">
        <v>4214</v>
      </c>
      <c r="K349" s="24" t="s">
        <v>606</v>
      </c>
      <c r="L349" s="24"/>
      <c r="M349" s="25">
        <v>0</v>
      </c>
      <c r="N349" s="29">
        <v>0</v>
      </c>
      <c r="O349" s="29">
        <v>0</v>
      </c>
      <c r="P349" s="29">
        <v>50000</v>
      </c>
      <c r="Q349" s="140">
        <v>0</v>
      </c>
      <c r="R349" s="108">
        <v>0</v>
      </c>
      <c r="S349" s="566">
        <v>0</v>
      </c>
      <c r="T349" s="452">
        <v>0</v>
      </c>
      <c r="U349" s="369" t="e">
        <f t="shared" si="122"/>
        <v>#DIV/0!</v>
      </c>
      <c r="V349" s="138" t="e">
        <f t="shared" si="119"/>
        <v>#DIV/0!</v>
      </c>
      <c r="W349" s="138">
        <f t="shared" si="120"/>
        <v>0</v>
      </c>
      <c r="X349" s="138" t="e">
        <f t="shared" si="121"/>
        <v>#DIV/0!</v>
      </c>
      <c r="Y349" s="344" t="s">
        <v>631</v>
      </c>
    </row>
    <row r="350" spans="1:25" ht="15" hidden="1" thickBot="1">
      <c r="A350" s="64" t="s">
        <v>427</v>
      </c>
      <c r="E350" s="1">
        <v>4</v>
      </c>
      <c r="G350" s="1">
        <v>6</v>
      </c>
      <c r="I350" s="1">
        <v>630</v>
      </c>
      <c r="J350" s="56">
        <v>4214</v>
      </c>
      <c r="K350" s="24" t="s">
        <v>584</v>
      </c>
      <c r="L350" s="65"/>
      <c r="M350" s="57">
        <v>0</v>
      </c>
      <c r="N350" s="62">
        <v>0</v>
      </c>
      <c r="O350" s="62">
        <v>0</v>
      </c>
      <c r="P350" s="62">
        <v>0</v>
      </c>
      <c r="Q350" s="140">
        <v>0</v>
      </c>
      <c r="R350" s="267">
        <v>0</v>
      </c>
      <c r="S350" s="566"/>
      <c r="T350" s="452"/>
      <c r="U350" s="369" t="e">
        <f t="shared" si="122"/>
        <v>#DIV/0!</v>
      </c>
      <c r="V350" s="138" t="e">
        <f t="shared" si="119"/>
        <v>#DIV/0!</v>
      </c>
      <c r="W350" s="138" t="e">
        <f t="shared" si="120"/>
        <v>#DIV/0!</v>
      </c>
      <c r="X350" s="138" t="e">
        <f t="shared" si="121"/>
        <v>#DIV/0!</v>
      </c>
      <c r="Y350" s="344" t="s">
        <v>632</v>
      </c>
    </row>
    <row r="351" spans="1:24" ht="15" hidden="1" thickBot="1">
      <c r="A351" s="64" t="s">
        <v>427</v>
      </c>
      <c r="I351" s="1">
        <v>630</v>
      </c>
      <c r="J351" s="70">
        <v>426</v>
      </c>
      <c r="K351" s="226" t="s">
        <v>100</v>
      </c>
      <c r="L351" s="70"/>
      <c r="M351" s="25">
        <v>0</v>
      </c>
      <c r="N351" s="29">
        <v>0</v>
      </c>
      <c r="O351" s="29">
        <v>0</v>
      </c>
      <c r="P351" s="29">
        <v>0</v>
      </c>
      <c r="Q351" s="140">
        <v>0</v>
      </c>
      <c r="R351" s="108">
        <v>0</v>
      </c>
      <c r="S351" s="566">
        <v>0</v>
      </c>
      <c r="T351" s="452">
        <v>0</v>
      </c>
      <c r="U351" s="369" t="e">
        <f t="shared" si="122"/>
        <v>#DIV/0!</v>
      </c>
      <c r="V351" s="138">
        <v>0</v>
      </c>
      <c r="W351" s="138">
        <v>0</v>
      </c>
      <c r="X351" s="138">
        <v>0</v>
      </c>
    </row>
    <row r="352" spans="10:24" ht="15">
      <c r="J352" s="185"/>
      <c r="K352" s="185" t="s">
        <v>316</v>
      </c>
      <c r="L352" s="185"/>
      <c r="M352" s="186">
        <f aca="true" t="shared" si="123" ref="M352:R352">M342</f>
        <v>0</v>
      </c>
      <c r="N352" s="186">
        <f>N342</f>
        <v>0</v>
      </c>
      <c r="O352" s="186">
        <f t="shared" si="123"/>
        <v>40000</v>
      </c>
      <c r="P352" s="186">
        <f t="shared" si="123"/>
        <v>50000</v>
      </c>
      <c r="Q352" s="187">
        <f>Q342</f>
        <v>440000</v>
      </c>
      <c r="R352" s="265">
        <f t="shared" si="123"/>
        <v>0</v>
      </c>
      <c r="S352" s="557">
        <f>S342</f>
        <v>50000</v>
      </c>
      <c r="T352" s="454">
        <f>T342</f>
        <v>0</v>
      </c>
      <c r="U352" s="420">
        <f>T352/S352</f>
        <v>0</v>
      </c>
      <c r="V352" s="188"/>
      <c r="W352" s="188"/>
      <c r="X352" s="188"/>
    </row>
    <row r="353" spans="10:24" ht="14.25" hidden="1">
      <c r="J353" s="227"/>
      <c r="K353" s="227"/>
      <c r="L353" s="227"/>
      <c r="M353" s="33"/>
      <c r="N353" s="36"/>
      <c r="O353" s="33"/>
      <c r="P353" s="36"/>
      <c r="Q353" s="210"/>
      <c r="R353" s="266"/>
      <c r="S353" s="545"/>
      <c r="T353" s="455"/>
      <c r="U353" s="371"/>
      <c r="V353" s="211"/>
      <c r="W353" s="211"/>
      <c r="X353" s="211"/>
    </row>
    <row r="354" spans="1:24" ht="15" hidden="1">
      <c r="A354" s="8" t="s">
        <v>428</v>
      </c>
      <c r="B354" s="8"/>
      <c r="C354" s="8"/>
      <c r="D354" s="8"/>
      <c r="E354" s="8"/>
      <c r="F354" s="8"/>
      <c r="G354" s="8"/>
      <c r="H354" s="8"/>
      <c r="I354" s="8">
        <v>520</v>
      </c>
      <c r="J354" s="8" t="s">
        <v>166</v>
      </c>
      <c r="K354" s="8" t="s">
        <v>206</v>
      </c>
      <c r="L354" s="8"/>
      <c r="M354" s="17"/>
      <c r="N354" s="17"/>
      <c r="O354" s="17"/>
      <c r="P354" s="17"/>
      <c r="Q354" s="151"/>
      <c r="R354" s="254"/>
      <c r="S354" s="254"/>
      <c r="T354" s="456"/>
      <c r="U354" s="403"/>
      <c r="V354" s="152"/>
      <c r="W354" s="152"/>
      <c r="X354" s="152"/>
    </row>
    <row r="355" spans="1:24" ht="15" hidden="1">
      <c r="A355" s="64" t="s">
        <v>428</v>
      </c>
      <c r="I355" s="1">
        <v>520</v>
      </c>
      <c r="J355" s="71">
        <v>4</v>
      </c>
      <c r="K355" s="71" t="s">
        <v>9</v>
      </c>
      <c r="L355" s="71"/>
      <c r="M355" s="84">
        <f aca="true" t="shared" si="124" ref="M355:T355">M356</f>
        <v>256490</v>
      </c>
      <c r="N355" s="83">
        <f t="shared" si="124"/>
        <v>0</v>
      </c>
      <c r="O355" s="83">
        <f t="shared" si="124"/>
        <v>0</v>
      </c>
      <c r="P355" s="83">
        <f t="shared" si="124"/>
        <v>0</v>
      </c>
      <c r="Q355" s="136">
        <f t="shared" si="124"/>
        <v>0</v>
      </c>
      <c r="R355" s="108">
        <f t="shared" si="124"/>
        <v>0</v>
      </c>
      <c r="S355" s="332">
        <f t="shared" si="124"/>
        <v>0</v>
      </c>
      <c r="T355" s="451">
        <f t="shared" si="124"/>
        <v>0</v>
      </c>
      <c r="U355" s="368" t="e">
        <f>S355/R355</f>
        <v>#DIV/0!</v>
      </c>
      <c r="V355" s="138" t="e">
        <f aca="true" t="shared" si="125" ref="V355:V360">P355/O355*100</f>
        <v>#DIV/0!</v>
      </c>
      <c r="W355" s="138" t="e">
        <f aca="true" t="shared" si="126" ref="W355:W360">Q355/P355*100</f>
        <v>#DIV/0!</v>
      </c>
      <c r="X355" s="138" t="e">
        <f aca="true" t="shared" si="127" ref="X355:X360">R355/Q355*100</f>
        <v>#DIV/0!</v>
      </c>
    </row>
    <row r="356" spans="1:24" ht="14.25" hidden="1">
      <c r="A356" s="64" t="s">
        <v>428</v>
      </c>
      <c r="I356" s="1">
        <v>520</v>
      </c>
      <c r="J356" s="24">
        <v>42</v>
      </c>
      <c r="K356" s="24" t="s">
        <v>98</v>
      </c>
      <c r="L356" s="24"/>
      <c r="M356" s="25">
        <f aca="true" t="shared" si="128" ref="M356:R356">M357+M360+M358+M359</f>
        <v>256490</v>
      </c>
      <c r="N356" s="29">
        <f>N357+N360+N358+N359</f>
        <v>0</v>
      </c>
      <c r="O356" s="29">
        <f t="shared" si="128"/>
        <v>0</v>
      </c>
      <c r="P356" s="29">
        <f t="shared" si="128"/>
        <v>0</v>
      </c>
      <c r="Q356" s="140">
        <f>Q357+Q360+Q358+Q359</f>
        <v>0</v>
      </c>
      <c r="R356" s="108">
        <f t="shared" si="128"/>
        <v>0</v>
      </c>
      <c r="S356" s="542">
        <f>S357</f>
        <v>0</v>
      </c>
      <c r="T356" s="452">
        <f>T357</f>
        <v>0</v>
      </c>
      <c r="U356" s="369" t="e">
        <f>S356/R356</f>
        <v>#DIV/0!</v>
      </c>
      <c r="V356" s="138" t="e">
        <f t="shared" si="125"/>
        <v>#DIV/0!</v>
      </c>
      <c r="W356" s="138" t="e">
        <f t="shared" si="126"/>
        <v>#DIV/0!</v>
      </c>
      <c r="X356" s="138" t="e">
        <f t="shared" si="127"/>
        <v>#DIV/0!</v>
      </c>
    </row>
    <row r="357" spans="1:24" ht="14.25" hidden="1">
      <c r="A357" s="64" t="s">
        <v>428</v>
      </c>
      <c r="I357" s="1">
        <v>520</v>
      </c>
      <c r="J357" s="70">
        <v>421</v>
      </c>
      <c r="K357" s="70" t="s">
        <v>57</v>
      </c>
      <c r="L357" s="70"/>
      <c r="M357" s="25">
        <v>0</v>
      </c>
      <c r="N357" s="29">
        <v>0</v>
      </c>
      <c r="O357" s="29">
        <v>0</v>
      </c>
      <c r="P357" s="29">
        <v>0</v>
      </c>
      <c r="Q357" s="140">
        <v>0</v>
      </c>
      <c r="R357" s="108">
        <v>0</v>
      </c>
      <c r="S357" s="542">
        <f>S358</f>
        <v>0</v>
      </c>
      <c r="T357" s="452">
        <f>T358</f>
        <v>0</v>
      </c>
      <c r="U357" s="369" t="e">
        <f>S357/R357</f>
        <v>#DIV/0!</v>
      </c>
      <c r="V357" s="138" t="e">
        <f t="shared" si="125"/>
        <v>#DIV/0!</v>
      </c>
      <c r="W357" s="138" t="e">
        <f t="shared" si="126"/>
        <v>#DIV/0!</v>
      </c>
      <c r="X357" s="138" t="e">
        <f t="shared" si="127"/>
        <v>#DIV/0!</v>
      </c>
    </row>
    <row r="358" spans="1:36" ht="14.25" hidden="1">
      <c r="A358" s="64" t="s">
        <v>428</v>
      </c>
      <c r="E358" s="1">
        <v>4</v>
      </c>
      <c r="G358" s="1">
        <v>6</v>
      </c>
      <c r="I358" s="1">
        <v>520</v>
      </c>
      <c r="J358" s="24">
        <v>4214</v>
      </c>
      <c r="K358" s="24" t="s">
        <v>308</v>
      </c>
      <c r="L358" s="70"/>
      <c r="M358" s="25">
        <v>0</v>
      </c>
      <c r="N358" s="29">
        <v>0</v>
      </c>
      <c r="O358" s="29">
        <v>0</v>
      </c>
      <c r="P358" s="29">
        <v>0</v>
      </c>
      <c r="Q358" s="140">
        <v>0</v>
      </c>
      <c r="R358" s="108">
        <v>0</v>
      </c>
      <c r="S358" s="542"/>
      <c r="T358" s="452"/>
      <c r="U358" s="369" t="e">
        <f>S358/R358</f>
        <v>#DIV/0!</v>
      </c>
      <c r="V358" s="138" t="e">
        <f t="shared" si="125"/>
        <v>#DIV/0!</v>
      </c>
      <c r="W358" s="138" t="e">
        <f t="shared" si="126"/>
        <v>#DIV/0!</v>
      </c>
      <c r="X358" s="138" t="e">
        <f t="shared" si="127"/>
        <v>#DIV/0!</v>
      </c>
      <c r="Y358" s="497" t="s">
        <v>658</v>
      </c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495" t="s">
        <v>654</v>
      </c>
    </row>
    <row r="359" spans="1:24" ht="14.25" hidden="1">
      <c r="A359" s="64" t="s">
        <v>428</v>
      </c>
      <c r="E359" s="1">
        <v>4</v>
      </c>
      <c r="G359" s="1">
        <v>6</v>
      </c>
      <c r="I359" s="1">
        <v>520</v>
      </c>
      <c r="J359" s="24">
        <v>4214</v>
      </c>
      <c r="K359" s="24" t="s">
        <v>307</v>
      </c>
      <c r="L359" s="70"/>
      <c r="M359" s="25">
        <v>0</v>
      </c>
      <c r="N359" s="29">
        <v>0</v>
      </c>
      <c r="O359" s="29">
        <v>0</v>
      </c>
      <c r="P359" s="29">
        <v>0</v>
      </c>
      <c r="Q359" s="140">
        <v>0</v>
      </c>
      <c r="R359" s="108">
        <v>0</v>
      </c>
      <c r="S359" s="542">
        <v>0</v>
      </c>
      <c r="T359" s="452">
        <v>0</v>
      </c>
      <c r="U359" s="369">
        <v>0</v>
      </c>
      <c r="V359" s="138" t="e">
        <f t="shared" si="125"/>
        <v>#DIV/0!</v>
      </c>
      <c r="W359" s="138" t="e">
        <f t="shared" si="126"/>
        <v>#DIV/0!</v>
      </c>
      <c r="X359" s="138" t="e">
        <f t="shared" si="127"/>
        <v>#DIV/0!</v>
      </c>
    </row>
    <row r="360" spans="1:24" ht="15" hidden="1" thickBot="1">
      <c r="A360" s="64" t="s">
        <v>428</v>
      </c>
      <c r="I360" s="1">
        <v>520</v>
      </c>
      <c r="J360" s="70">
        <v>426</v>
      </c>
      <c r="K360" s="70" t="s">
        <v>100</v>
      </c>
      <c r="L360" s="70"/>
      <c r="M360" s="25">
        <v>256490</v>
      </c>
      <c r="N360" s="29">
        <v>0</v>
      </c>
      <c r="O360" s="29">
        <v>0</v>
      </c>
      <c r="P360" s="29">
        <v>0</v>
      </c>
      <c r="Q360" s="140">
        <v>0</v>
      </c>
      <c r="R360" s="108">
        <v>0</v>
      </c>
      <c r="S360" s="542">
        <v>0</v>
      </c>
      <c r="T360" s="452">
        <v>0</v>
      </c>
      <c r="U360" s="369" t="e">
        <f>S360/R360</f>
        <v>#DIV/0!</v>
      </c>
      <c r="V360" s="138" t="e">
        <f t="shared" si="125"/>
        <v>#DIV/0!</v>
      </c>
      <c r="W360" s="138" t="e">
        <f t="shared" si="126"/>
        <v>#DIV/0!</v>
      </c>
      <c r="X360" s="138" t="e">
        <f t="shared" si="127"/>
        <v>#DIV/0!</v>
      </c>
    </row>
    <row r="361" spans="10:24" ht="15" hidden="1">
      <c r="J361" s="185"/>
      <c r="K361" s="185" t="s">
        <v>316</v>
      </c>
      <c r="L361" s="185"/>
      <c r="M361" s="186">
        <f aca="true" t="shared" si="129" ref="M361:R361">M355</f>
        <v>256490</v>
      </c>
      <c r="N361" s="186">
        <f>N355</f>
        <v>0</v>
      </c>
      <c r="O361" s="186">
        <f t="shared" si="129"/>
        <v>0</v>
      </c>
      <c r="P361" s="186">
        <f t="shared" si="129"/>
        <v>0</v>
      </c>
      <c r="Q361" s="187">
        <f>Q355</f>
        <v>0</v>
      </c>
      <c r="R361" s="265">
        <f t="shared" si="129"/>
        <v>0</v>
      </c>
      <c r="S361" s="557">
        <f>S355</f>
        <v>0</v>
      </c>
      <c r="T361" s="470">
        <f>T355</f>
        <v>0</v>
      </c>
      <c r="U361" s="409" t="e">
        <f>S361/R361</f>
        <v>#DIV/0!</v>
      </c>
      <c r="V361" s="188"/>
      <c r="W361" s="188"/>
      <c r="X361" s="188"/>
    </row>
    <row r="362" spans="10:24" ht="14.25" hidden="1">
      <c r="J362" s="227"/>
      <c r="K362" s="227"/>
      <c r="L362" s="227"/>
      <c r="M362" s="33"/>
      <c r="N362" s="36"/>
      <c r="O362" s="33"/>
      <c r="P362" s="36"/>
      <c r="Q362" s="210"/>
      <c r="R362" s="266"/>
      <c r="S362" s="545"/>
      <c r="T362" s="455"/>
      <c r="U362" s="371"/>
      <c r="V362" s="211"/>
      <c r="W362" s="211"/>
      <c r="X362" s="211"/>
    </row>
    <row r="363" spans="1:24" ht="15" hidden="1">
      <c r="A363" s="8" t="s">
        <v>429</v>
      </c>
      <c r="B363" s="8"/>
      <c r="C363" s="8"/>
      <c r="D363" s="8"/>
      <c r="E363" s="8"/>
      <c r="F363" s="8"/>
      <c r="G363" s="8"/>
      <c r="H363" s="8"/>
      <c r="I363" s="8">
        <v>640</v>
      </c>
      <c r="J363" s="8" t="s">
        <v>167</v>
      </c>
      <c r="K363" s="8" t="s">
        <v>247</v>
      </c>
      <c r="L363" s="8"/>
      <c r="M363" s="17"/>
      <c r="N363" s="17"/>
      <c r="O363" s="17"/>
      <c r="P363" s="17"/>
      <c r="Q363" s="151"/>
      <c r="R363" s="254"/>
      <c r="S363" s="254"/>
      <c r="T363" s="456"/>
      <c r="U363" s="403"/>
      <c r="V363" s="152"/>
      <c r="W363" s="152"/>
      <c r="X363" s="152"/>
    </row>
    <row r="364" spans="1:24" ht="15" hidden="1">
      <c r="A364" s="64" t="s">
        <v>430</v>
      </c>
      <c r="I364" s="1">
        <v>640</v>
      </c>
      <c r="J364" s="71">
        <v>4</v>
      </c>
      <c r="K364" s="71" t="s">
        <v>9</v>
      </c>
      <c r="L364" s="71"/>
      <c r="M364" s="84">
        <f aca="true" t="shared" si="130" ref="M364:T365">M365</f>
        <v>0</v>
      </c>
      <c r="N364" s="83">
        <f t="shared" si="130"/>
        <v>0</v>
      </c>
      <c r="O364" s="84">
        <f t="shared" si="130"/>
        <v>0</v>
      </c>
      <c r="P364" s="83">
        <f t="shared" si="130"/>
        <v>0</v>
      </c>
      <c r="Q364" s="136">
        <f t="shared" si="130"/>
        <v>50000</v>
      </c>
      <c r="R364" s="108">
        <f t="shared" si="130"/>
        <v>0</v>
      </c>
      <c r="S364" s="332">
        <f t="shared" si="130"/>
        <v>0</v>
      </c>
      <c r="T364" s="451">
        <f t="shared" si="130"/>
        <v>0</v>
      </c>
      <c r="U364" s="368" t="e">
        <f aca="true" t="shared" si="131" ref="U364:U369">S364/R364</f>
        <v>#DIV/0!</v>
      </c>
      <c r="V364" s="138" t="e">
        <f aca="true" t="shared" si="132" ref="V364:X368">P364/O364*100</f>
        <v>#DIV/0!</v>
      </c>
      <c r="W364" s="138" t="e">
        <f t="shared" si="132"/>
        <v>#DIV/0!</v>
      </c>
      <c r="X364" s="138">
        <f t="shared" si="132"/>
        <v>0</v>
      </c>
    </row>
    <row r="365" spans="1:24" ht="14.25" hidden="1">
      <c r="A365" s="64" t="s">
        <v>430</v>
      </c>
      <c r="I365" s="1">
        <v>640</v>
      </c>
      <c r="J365" s="24">
        <v>42</v>
      </c>
      <c r="K365" s="24" t="s">
        <v>98</v>
      </c>
      <c r="L365" s="24"/>
      <c r="M365" s="25">
        <f>M366</f>
        <v>0</v>
      </c>
      <c r="N365" s="29">
        <f t="shared" si="130"/>
        <v>0</v>
      </c>
      <c r="O365" s="25">
        <f t="shared" si="130"/>
        <v>0</v>
      </c>
      <c r="P365" s="29">
        <f t="shared" si="130"/>
        <v>0</v>
      </c>
      <c r="Q365" s="140">
        <f t="shared" si="130"/>
        <v>50000</v>
      </c>
      <c r="R365" s="108">
        <f t="shared" si="130"/>
        <v>0</v>
      </c>
      <c r="S365" s="542">
        <f t="shared" si="130"/>
        <v>0</v>
      </c>
      <c r="T365" s="452">
        <f t="shared" si="130"/>
        <v>0</v>
      </c>
      <c r="U365" s="369" t="e">
        <f t="shared" si="131"/>
        <v>#DIV/0!</v>
      </c>
      <c r="V365" s="138" t="e">
        <f t="shared" si="132"/>
        <v>#DIV/0!</v>
      </c>
      <c r="W365" s="138" t="e">
        <f t="shared" si="132"/>
        <v>#DIV/0!</v>
      </c>
      <c r="X365" s="138">
        <f t="shared" si="132"/>
        <v>0</v>
      </c>
    </row>
    <row r="366" spans="1:24" ht="14.25" hidden="1">
      <c r="A366" s="64" t="s">
        <v>430</v>
      </c>
      <c r="I366" s="1">
        <v>640</v>
      </c>
      <c r="J366" s="70">
        <v>421</v>
      </c>
      <c r="K366" s="70" t="s">
        <v>57</v>
      </c>
      <c r="L366" s="70"/>
      <c r="M366" s="25">
        <f>M367+M368</f>
        <v>0</v>
      </c>
      <c r="N366" s="29">
        <f>N367+N368</f>
        <v>0</v>
      </c>
      <c r="O366" s="25">
        <f>O367+O368</f>
        <v>0</v>
      </c>
      <c r="P366" s="29">
        <v>0</v>
      </c>
      <c r="Q366" s="140">
        <f>Q367+Q368</f>
        <v>50000</v>
      </c>
      <c r="R366" s="108">
        <f>R367+R368</f>
        <v>0</v>
      </c>
      <c r="S366" s="542">
        <f>S367+S368</f>
        <v>0</v>
      </c>
      <c r="T366" s="452">
        <f>T367+T368</f>
        <v>0</v>
      </c>
      <c r="U366" s="369" t="e">
        <f t="shared" si="131"/>
        <v>#DIV/0!</v>
      </c>
      <c r="V366" s="138" t="e">
        <f t="shared" si="132"/>
        <v>#DIV/0!</v>
      </c>
      <c r="W366" s="138" t="e">
        <f t="shared" si="132"/>
        <v>#DIV/0!</v>
      </c>
      <c r="X366" s="138">
        <f t="shared" si="132"/>
        <v>0</v>
      </c>
    </row>
    <row r="367" spans="1:24" ht="14.25" hidden="1">
      <c r="A367" s="64" t="s">
        <v>430</v>
      </c>
      <c r="E367" s="1">
        <v>4</v>
      </c>
      <c r="G367" s="1">
        <v>6</v>
      </c>
      <c r="I367" s="1">
        <v>640</v>
      </c>
      <c r="J367" s="24">
        <v>4214</v>
      </c>
      <c r="K367" s="24" t="s">
        <v>358</v>
      </c>
      <c r="L367" s="70"/>
      <c r="M367" s="25">
        <v>0</v>
      </c>
      <c r="N367" s="29">
        <v>0</v>
      </c>
      <c r="O367" s="25">
        <v>0</v>
      </c>
      <c r="P367" s="29">
        <v>0</v>
      </c>
      <c r="Q367" s="140">
        <v>0</v>
      </c>
      <c r="R367" s="108">
        <v>0</v>
      </c>
      <c r="S367" s="542">
        <v>0</v>
      </c>
      <c r="T367" s="452">
        <v>0</v>
      </c>
      <c r="U367" s="369" t="e">
        <f t="shared" si="131"/>
        <v>#DIV/0!</v>
      </c>
      <c r="V367" s="138" t="e">
        <f t="shared" si="132"/>
        <v>#DIV/0!</v>
      </c>
      <c r="W367" s="138" t="e">
        <f t="shared" si="132"/>
        <v>#DIV/0!</v>
      </c>
      <c r="X367" s="138" t="e">
        <f t="shared" si="132"/>
        <v>#DIV/0!</v>
      </c>
    </row>
    <row r="368" spans="1:24" ht="15" hidden="1" thickBot="1">
      <c r="A368" s="64" t="s">
        <v>430</v>
      </c>
      <c r="E368" s="1">
        <v>4</v>
      </c>
      <c r="G368" s="1">
        <v>6</v>
      </c>
      <c r="I368" s="1">
        <v>640</v>
      </c>
      <c r="J368" s="24">
        <v>4214</v>
      </c>
      <c r="K368" s="24" t="s">
        <v>309</v>
      </c>
      <c r="L368" s="70"/>
      <c r="M368" s="25">
        <v>0</v>
      </c>
      <c r="N368" s="29">
        <v>0</v>
      </c>
      <c r="O368" s="25">
        <v>0</v>
      </c>
      <c r="P368" s="29">
        <v>0</v>
      </c>
      <c r="Q368" s="140">
        <v>50000</v>
      </c>
      <c r="R368" s="108">
        <v>0</v>
      </c>
      <c r="S368" s="542">
        <v>0</v>
      </c>
      <c r="T368" s="452">
        <v>0</v>
      </c>
      <c r="U368" s="369" t="e">
        <f t="shared" si="131"/>
        <v>#DIV/0!</v>
      </c>
      <c r="V368" s="138" t="e">
        <f t="shared" si="132"/>
        <v>#DIV/0!</v>
      </c>
      <c r="W368" s="138" t="e">
        <f t="shared" si="132"/>
        <v>#DIV/0!</v>
      </c>
      <c r="X368" s="138">
        <f t="shared" si="132"/>
        <v>0</v>
      </c>
    </row>
    <row r="369" spans="10:24" ht="15" hidden="1">
      <c r="J369" s="185"/>
      <c r="K369" s="185" t="s">
        <v>316</v>
      </c>
      <c r="L369" s="185"/>
      <c r="M369" s="186">
        <f aca="true" t="shared" si="133" ref="M369:R369">M364</f>
        <v>0</v>
      </c>
      <c r="N369" s="186">
        <f>N364</f>
        <v>0</v>
      </c>
      <c r="O369" s="186">
        <f t="shared" si="133"/>
        <v>0</v>
      </c>
      <c r="P369" s="186">
        <f t="shared" si="133"/>
        <v>0</v>
      </c>
      <c r="Q369" s="187">
        <f>Q364</f>
        <v>50000</v>
      </c>
      <c r="R369" s="265">
        <f t="shared" si="133"/>
        <v>0</v>
      </c>
      <c r="S369" s="557">
        <f>S364</f>
        <v>0</v>
      </c>
      <c r="T369" s="454">
        <f>T364</f>
        <v>0</v>
      </c>
      <c r="U369" s="420" t="e">
        <f t="shared" si="131"/>
        <v>#DIV/0!</v>
      </c>
      <c r="V369" s="188"/>
      <c r="W369" s="188"/>
      <c r="X369" s="188"/>
    </row>
    <row r="370" spans="10:24" ht="14.25">
      <c r="J370" s="32"/>
      <c r="K370" s="32"/>
      <c r="L370" s="227"/>
      <c r="M370" s="33"/>
      <c r="N370" s="36"/>
      <c r="O370" s="33"/>
      <c r="P370" s="36"/>
      <c r="Q370" s="210"/>
      <c r="R370" s="266"/>
      <c r="S370" s="545"/>
      <c r="T370" s="455"/>
      <c r="U370" s="371"/>
      <c r="V370" s="211"/>
      <c r="W370" s="211"/>
      <c r="X370" s="211"/>
    </row>
    <row r="371" spans="1:24" ht="15">
      <c r="A371" s="8" t="s">
        <v>431</v>
      </c>
      <c r="B371" s="8"/>
      <c r="C371" s="8"/>
      <c r="D371" s="8"/>
      <c r="E371" s="8"/>
      <c r="F371" s="8"/>
      <c r="G371" s="8"/>
      <c r="H371" s="8"/>
      <c r="I371" s="8">
        <v>650</v>
      </c>
      <c r="J371" s="8" t="s">
        <v>145</v>
      </c>
      <c r="K371" s="8" t="s">
        <v>248</v>
      </c>
      <c r="L371" s="8"/>
      <c r="M371" s="17"/>
      <c r="N371" s="17"/>
      <c r="O371" s="17"/>
      <c r="P371" s="17"/>
      <c r="Q371" s="151"/>
      <c r="R371" s="254"/>
      <c r="S371" s="254"/>
      <c r="T371" s="456"/>
      <c r="U371" s="403"/>
      <c r="V371" s="152"/>
      <c r="W371" s="152"/>
      <c r="X371" s="152"/>
    </row>
    <row r="372" spans="1:24" ht="15">
      <c r="A372" s="64" t="s">
        <v>431</v>
      </c>
      <c r="I372" s="1">
        <v>650</v>
      </c>
      <c r="J372" s="71">
        <v>3</v>
      </c>
      <c r="K372" s="71" t="s">
        <v>8</v>
      </c>
      <c r="L372" s="71"/>
      <c r="M372" s="84">
        <f aca="true" t="shared" si="134" ref="M372:T372">M373</f>
        <v>0</v>
      </c>
      <c r="N372" s="83">
        <f t="shared" si="134"/>
        <v>67065</v>
      </c>
      <c r="O372" s="83">
        <f t="shared" si="134"/>
        <v>0</v>
      </c>
      <c r="P372" s="83">
        <f t="shared" si="134"/>
        <v>175000</v>
      </c>
      <c r="Q372" s="83">
        <f t="shared" si="134"/>
        <v>0</v>
      </c>
      <c r="R372" s="108">
        <f t="shared" si="134"/>
        <v>162000</v>
      </c>
      <c r="S372" s="332">
        <f t="shared" si="134"/>
        <v>217000</v>
      </c>
      <c r="T372" s="451">
        <f t="shared" si="134"/>
        <v>343000</v>
      </c>
      <c r="U372" s="368">
        <f>T372/S372</f>
        <v>1.5806451612903225</v>
      </c>
      <c r="V372" s="138" t="e">
        <f aca="true" t="shared" si="135" ref="V372:V397">P372/O372*100</f>
        <v>#DIV/0!</v>
      </c>
      <c r="W372" s="138">
        <f aca="true" t="shared" si="136" ref="W372:W397">Q372/P372*100</f>
        <v>0</v>
      </c>
      <c r="X372" s="138" t="e">
        <f aca="true" t="shared" si="137" ref="X372:X397">R372/Q372*100</f>
        <v>#DIV/0!</v>
      </c>
    </row>
    <row r="373" spans="1:24" ht="15">
      <c r="A373" s="64" t="s">
        <v>431</v>
      </c>
      <c r="I373" s="1">
        <v>650</v>
      </c>
      <c r="J373" s="24">
        <v>32</v>
      </c>
      <c r="K373" s="31" t="s">
        <v>40</v>
      </c>
      <c r="L373" s="30"/>
      <c r="M373" s="25">
        <f>M374+M375+M376+M389+M390+M391+M392</f>
        <v>0</v>
      </c>
      <c r="N373" s="29">
        <f>N374+N375+N376</f>
        <v>67065</v>
      </c>
      <c r="O373" s="29">
        <f>O374+O375+O376+O378+O379+O380+O381+O382+O384+O385+O386+O383</f>
        <v>0</v>
      </c>
      <c r="P373" s="29">
        <f>P374+P375+P376+P378+P379+P380+P381+P382+P384+P385+P386+P383</f>
        <v>175000</v>
      </c>
      <c r="Q373" s="29">
        <f>Q374+Q375+Q376+Q378+Q379+Q380+Q381+Q382+Q384+Q385+Q386+Q383</f>
        <v>0</v>
      </c>
      <c r="R373" s="108">
        <f>R374+R375+R376+R378+R379+R380+R381+R382+R384+R385+R386+R383</f>
        <v>162000</v>
      </c>
      <c r="S373" s="108">
        <f>S374+S375+S376+S378+S379+S380+S381+S382+S384+S385+S386+S383</f>
        <v>217000</v>
      </c>
      <c r="T373" s="468">
        <f>T374+T375+T376+T378+T379+T380+T381+T382+T384+T385+T386+T383+T377</f>
        <v>343000</v>
      </c>
      <c r="U373" s="381">
        <f aca="true" t="shared" si="138" ref="U373:U397">T373/S373</f>
        <v>1.5806451612903225</v>
      </c>
      <c r="V373" s="138" t="e">
        <f t="shared" si="135"/>
        <v>#DIV/0!</v>
      </c>
      <c r="W373" s="138">
        <f t="shared" si="136"/>
        <v>0</v>
      </c>
      <c r="X373" s="138" t="e">
        <f t="shared" si="137"/>
        <v>#DIV/0!</v>
      </c>
    </row>
    <row r="374" spans="1:24" ht="14.25" hidden="1">
      <c r="A374" s="64" t="s">
        <v>431</v>
      </c>
      <c r="C374" s="1">
        <v>2</v>
      </c>
      <c r="D374" s="1">
        <v>3</v>
      </c>
      <c r="E374" s="1">
        <v>4</v>
      </c>
      <c r="I374" s="1">
        <v>650</v>
      </c>
      <c r="J374" s="24">
        <v>3237</v>
      </c>
      <c r="K374" s="24" t="s">
        <v>311</v>
      </c>
      <c r="L374" s="24"/>
      <c r="M374" s="25">
        <v>0</v>
      </c>
      <c r="N374" s="29">
        <v>0</v>
      </c>
      <c r="O374" s="29">
        <v>0</v>
      </c>
      <c r="P374" s="29">
        <v>0</v>
      </c>
      <c r="Q374" s="140">
        <v>0</v>
      </c>
      <c r="R374" s="108">
        <v>0</v>
      </c>
      <c r="S374" s="542">
        <v>0</v>
      </c>
      <c r="T374" s="452">
        <v>0</v>
      </c>
      <c r="U374" s="381" t="e">
        <f t="shared" si="138"/>
        <v>#DIV/0!</v>
      </c>
      <c r="V374" s="138" t="e">
        <f t="shared" si="135"/>
        <v>#DIV/0!</v>
      </c>
      <c r="W374" s="138" t="e">
        <f t="shared" si="136"/>
        <v>#DIV/0!</v>
      </c>
      <c r="X374" s="138" t="e">
        <f t="shared" si="137"/>
        <v>#DIV/0!</v>
      </c>
    </row>
    <row r="375" spans="1:25" ht="14.25">
      <c r="A375" s="64" t="s">
        <v>431</v>
      </c>
      <c r="C375" s="1">
        <v>2</v>
      </c>
      <c r="D375" s="1">
        <v>3</v>
      </c>
      <c r="E375" s="1">
        <v>4</v>
      </c>
      <c r="I375" s="1">
        <v>650</v>
      </c>
      <c r="J375" s="24">
        <v>3237</v>
      </c>
      <c r="K375" s="24" t="s">
        <v>310</v>
      </c>
      <c r="L375" s="24"/>
      <c r="M375" s="25">
        <v>0</v>
      </c>
      <c r="N375" s="29">
        <v>5240</v>
      </c>
      <c r="O375" s="29">
        <v>0</v>
      </c>
      <c r="P375" s="29">
        <v>0</v>
      </c>
      <c r="Q375" s="140">
        <v>0</v>
      </c>
      <c r="R375" s="585">
        <v>50000</v>
      </c>
      <c r="S375" s="542">
        <v>50000</v>
      </c>
      <c r="T375" s="452">
        <v>100000</v>
      </c>
      <c r="U375" s="381">
        <f t="shared" si="138"/>
        <v>2</v>
      </c>
      <c r="V375" s="138" t="e">
        <f t="shared" si="135"/>
        <v>#DIV/0!</v>
      </c>
      <c r="W375" s="138" t="e">
        <f t="shared" si="136"/>
        <v>#DIV/0!</v>
      </c>
      <c r="X375" s="138" t="e">
        <f t="shared" si="137"/>
        <v>#DIV/0!</v>
      </c>
      <c r="Y375" s="344">
        <v>19425</v>
      </c>
    </row>
    <row r="376" spans="1:25" ht="14.25">
      <c r="A376" s="64" t="s">
        <v>431</v>
      </c>
      <c r="C376" s="1">
        <v>2</v>
      </c>
      <c r="D376" s="1">
        <v>3</v>
      </c>
      <c r="E376" s="1">
        <v>4</v>
      </c>
      <c r="I376" s="1">
        <v>650</v>
      </c>
      <c r="J376" s="24">
        <v>3237</v>
      </c>
      <c r="K376" s="24" t="s">
        <v>497</v>
      </c>
      <c r="L376" s="24"/>
      <c r="M376" s="25">
        <v>0</v>
      </c>
      <c r="N376" s="29">
        <v>61825</v>
      </c>
      <c r="O376" s="29">
        <v>0</v>
      </c>
      <c r="P376" s="29">
        <v>175000</v>
      </c>
      <c r="Q376" s="140">
        <v>0</v>
      </c>
      <c r="R376" s="585">
        <v>20000</v>
      </c>
      <c r="S376" s="542">
        <v>50000</v>
      </c>
      <c r="T376" s="452">
        <v>79000</v>
      </c>
      <c r="U376" s="381">
        <f t="shared" si="138"/>
        <v>1.58</v>
      </c>
      <c r="V376" s="138" t="e">
        <f t="shared" si="135"/>
        <v>#DIV/0!</v>
      </c>
      <c r="W376" s="138">
        <f t="shared" si="136"/>
        <v>0</v>
      </c>
      <c r="X376" s="138" t="e">
        <f t="shared" si="137"/>
        <v>#DIV/0!</v>
      </c>
      <c r="Y376" s="344">
        <v>40941.08</v>
      </c>
    </row>
    <row r="377" spans="1:24" ht="14.25">
      <c r="A377" s="64" t="s">
        <v>431</v>
      </c>
      <c r="C377" s="1">
        <v>2</v>
      </c>
      <c r="D377" s="1">
        <v>3</v>
      </c>
      <c r="E377" s="1">
        <v>4</v>
      </c>
      <c r="I377" s="1">
        <v>650</v>
      </c>
      <c r="J377" s="24">
        <v>3237</v>
      </c>
      <c r="K377" s="24" t="s">
        <v>705</v>
      </c>
      <c r="L377" s="24"/>
      <c r="M377" s="57"/>
      <c r="N377" s="62"/>
      <c r="O377" s="62"/>
      <c r="P377" s="62"/>
      <c r="Q377" s="140"/>
      <c r="R377" s="592">
        <v>0</v>
      </c>
      <c r="S377" s="542">
        <v>0</v>
      </c>
      <c r="T377" s="452">
        <v>76000</v>
      </c>
      <c r="U377" s="381" t="e">
        <f t="shared" si="138"/>
        <v>#DIV/0!</v>
      </c>
      <c r="V377" s="138"/>
      <c r="W377" s="138"/>
      <c r="X377" s="138"/>
    </row>
    <row r="378" spans="1:30" ht="14.25">
      <c r="A378" s="64" t="s">
        <v>431</v>
      </c>
      <c r="C378" s="1">
        <v>2</v>
      </c>
      <c r="D378" s="1">
        <v>3</v>
      </c>
      <c r="E378" s="1">
        <v>4</v>
      </c>
      <c r="I378" s="1">
        <v>650</v>
      </c>
      <c r="J378" s="24">
        <v>3237</v>
      </c>
      <c r="K378" s="24" t="s">
        <v>556</v>
      </c>
      <c r="L378" s="24"/>
      <c r="M378" s="57"/>
      <c r="N378" s="62">
        <v>0</v>
      </c>
      <c r="O378" s="62">
        <v>0</v>
      </c>
      <c r="P378" s="62">
        <v>0</v>
      </c>
      <c r="Q378" s="140">
        <v>0</v>
      </c>
      <c r="R378" s="592">
        <v>35000</v>
      </c>
      <c r="S378" s="542">
        <v>60000</v>
      </c>
      <c r="T378" s="452">
        <v>40000</v>
      </c>
      <c r="U378" s="381">
        <f t="shared" si="138"/>
        <v>0.6666666666666666</v>
      </c>
      <c r="V378" s="138" t="e">
        <f t="shared" si="135"/>
        <v>#DIV/0!</v>
      </c>
      <c r="W378" s="138" t="e">
        <f t="shared" si="136"/>
        <v>#DIV/0!</v>
      </c>
      <c r="X378" s="138" t="e">
        <f t="shared" si="137"/>
        <v>#DIV/0!</v>
      </c>
      <c r="Y378" s="497" t="s">
        <v>671</v>
      </c>
      <c r="Z378" s="100"/>
      <c r="AA378" s="100"/>
      <c r="AB378" s="100"/>
      <c r="AC378" s="495" t="s">
        <v>654</v>
      </c>
      <c r="AD378" s="493"/>
    </row>
    <row r="379" spans="1:24" ht="14.25">
      <c r="A379" s="64" t="s">
        <v>431</v>
      </c>
      <c r="C379" s="1">
        <v>2</v>
      </c>
      <c r="D379" s="1">
        <v>3</v>
      </c>
      <c r="E379" s="1">
        <v>4</v>
      </c>
      <c r="I379" s="1">
        <v>650</v>
      </c>
      <c r="J379" s="24">
        <v>3237</v>
      </c>
      <c r="K379" s="24" t="s">
        <v>557</v>
      </c>
      <c r="L379" s="24"/>
      <c r="M379" s="57"/>
      <c r="N379" s="62">
        <v>0</v>
      </c>
      <c r="O379" s="62">
        <v>0</v>
      </c>
      <c r="P379" s="62">
        <v>0</v>
      </c>
      <c r="Q379" s="140">
        <v>0</v>
      </c>
      <c r="R379" s="592">
        <v>8000</v>
      </c>
      <c r="S379" s="542">
        <v>8000</v>
      </c>
      <c r="T379" s="452">
        <v>8000</v>
      </c>
      <c r="U379" s="381">
        <f t="shared" si="138"/>
        <v>1</v>
      </c>
      <c r="V379" s="138"/>
      <c r="W379" s="138"/>
      <c r="X379" s="138"/>
    </row>
    <row r="380" spans="1:24" ht="14.25">
      <c r="A380" s="64" t="s">
        <v>431</v>
      </c>
      <c r="C380" s="1">
        <v>2</v>
      </c>
      <c r="D380" s="1">
        <v>3</v>
      </c>
      <c r="E380" s="1">
        <v>4</v>
      </c>
      <c r="I380" s="1">
        <v>650</v>
      </c>
      <c r="J380" s="24">
        <v>3237</v>
      </c>
      <c r="K380" s="24" t="s">
        <v>558</v>
      </c>
      <c r="L380" s="24"/>
      <c r="M380" s="57"/>
      <c r="N380" s="62">
        <v>0</v>
      </c>
      <c r="O380" s="62">
        <v>0</v>
      </c>
      <c r="P380" s="62">
        <v>0</v>
      </c>
      <c r="Q380" s="140">
        <v>0</v>
      </c>
      <c r="R380" s="592">
        <v>8000</v>
      </c>
      <c r="S380" s="542">
        <v>8000</v>
      </c>
      <c r="T380" s="452">
        <v>8000</v>
      </c>
      <c r="U380" s="381">
        <f t="shared" si="138"/>
        <v>1</v>
      </c>
      <c r="V380" s="138"/>
      <c r="W380" s="138"/>
      <c r="X380" s="138"/>
    </row>
    <row r="381" spans="1:24" ht="14.25">
      <c r="A381" s="64" t="s">
        <v>431</v>
      </c>
      <c r="C381" s="1">
        <v>2</v>
      </c>
      <c r="D381" s="1">
        <v>3</v>
      </c>
      <c r="E381" s="1">
        <v>4</v>
      </c>
      <c r="I381" s="1">
        <v>650</v>
      </c>
      <c r="J381" s="24">
        <v>3237</v>
      </c>
      <c r="K381" s="24" t="s">
        <v>559</v>
      </c>
      <c r="L381" s="24"/>
      <c r="M381" s="57"/>
      <c r="N381" s="62">
        <v>0</v>
      </c>
      <c r="O381" s="62">
        <v>0</v>
      </c>
      <c r="P381" s="62">
        <v>0</v>
      </c>
      <c r="Q381" s="140">
        <v>0</v>
      </c>
      <c r="R381" s="592">
        <v>8000</v>
      </c>
      <c r="S381" s="542">
        <v>8000</v>
      </c>
      <c r="T381" s="452">
        <v>8000</v>
      </c>
      <c r="U381" s="381">
        <f t="shared" si="138"/>
        <v>1</v>
      </c>
      <c r="V381" s="138"/>
      <c r="W381" s="138"/>
      <c r="X381" s="138"/>
    </row>
    <row r="382" spans="1:24" ht="14.25">
      <c r="A382" s="64" t="s">
        <v>431</v>
      </c>
      <c r="C382" s="1">
        <v>2</v>
      </c>
      <c r="D382" s="1">
        <v>3</v>
      </c>
      <c r="E382" s="1">
        <v>4</v>
      </c>
      <c r="I382" s="1">
        <v>650</v>
      </c>
      <c r="J382" s="24">
        <v>3237</v>
      </c>
      <c r="K382" s="24" t="s">
        <v>560</v>
      </c>
      <c r="L382" s="24"/>
      <c r="M382" s="57"/>
      <c r="N382" s="62">
        <v>0</v>
      </c>
      <c r="O382" s="62">
        <v>0</v>
      </c>
      <c r="P382" s="62">
        <v>0</v>
      </c>
      <c r="Q382" s="140">
        <v>0</v>
      </c>
      <c r="R382" s="592">
        <v>8000</v>
      </c>
      <c r="S382" s="542">
        <v>8000</v>
      </c>
      <c r="T382" s="452">
        <v>8000</v>
      </c>
      <c r="U382" s="381">
        <f t="shared" si="138"/>
        <v>1</v>
      </c>
      <c r="V382" s="138"/>
      <c r="W382" s="138"/>
      <c r="X382" s="138"/>
    </row>
    <row r="383" spans="1:24" ht="14.25">
      <c r="A383" s="64"/>
      <c r="J383" s="24">
        <v>3237</v>
      </c>
      <c r="K383" s="24" t="s">
        <v>564</v>
      </c>
      <c r="L383" s="24"/>
      <c r="M383" s="57"/>
      <c r="N383" s="62">
        <v>0</v>
      </c>
      <c r="O383" s="62">
        <v>0</v>
      </c>
      <c r="P383" s="62">
        <v>0</v>
      </c>
      <c r="Q383" s="140">
        <v>0</v>
      </c>
      <c r="R383" s="592">
        <v>8000</v>
      </c>
      <c r="S383" s="542">
        <v>8000</v>
      </c>
      <c r="T383" s="452">
        <v>8000</v>
      </c>
      <c r="U383" s="381">
        <f t="shared" si="138"/>
        <v>1</v>
      </c>
      <c r="V383" s="138"/>
      <c r="W383" s="138"/>
      <c r="X383" s="138"/>
    </row>
    <row r="384" spans="1:25" ht="14.25">
      <c r="A384" s="64" t="s">
        <v>431</v>
      </c>
      <c r="C384" s="1">
        <v>2</v>
      </c>
      <c r="D384" s="1">
        <v>3</v>
      </c>
      <c r="E384" s="1">
        <v>4</v>
      </c>
      <c r="I384" s="1">
        <v>650</v>
      </c>
      <c r="J384" s="24">
        <v>3237</v>
      </c>
      <c r="K384" s="24" t="s">
        <v>561</v>
      </c>
      <c r="L384" s="24"/>
      <c r="M384" s="57"/>
      <c r="N384" s="62">
        <v>0</v>
      </c>
      <c r="O384" s="62">
        <v>0</v>
      </c>
      <c r="P384" s="62">
        <v>0</v>
      </c>
      <c r="Q384" s="140">
        <v>0</v>
      </c>
      <c r="R384" s="592">
        <v>8000</v>
      </c>
      <c r="S384" s="542">
        <v>8000</v>
      </c>
      <c r="T384" s="452">
        <v>8000</v>
      </c>
      <c r="U384" s="381">
        <f t="shared" si="138"/>
        <v>1</v>
      </c>
      <c r="V384" s="138"/>
      <c r="W384" s="138"/>
      <c r="X384" s="138"/>
      <c r="Y384" s="496"/>
    </row>
    <row r="385" spans="1:24" ht="14.25">
      <c r="A385" s="64" t="s">
        <v>431</v>
      </c>
      <c r="C385" s="1">
        <v>2</v>
      </c>
      <c r="D385" s="1">
        <v>3</v>
      </c>
      <c r="E385" s="1">
        <v>4</v>
      </c>
      <c r="I385" s="1">
        <v>650</v>
      </c>
      <c r="J385" s="24">
        <v>3237</v>
      </c>
      <c r="K385" s="24" t="s">
        <v>562</v>
      </c>
      <c r="L385" s="24"/>
      <c r="M385" s="57"/>
      <c r="N385" s="62">
        <v>0</v>
      </c>
      <c r="O385" s="62">
        <v>0</v>
      </c>
      <c r="P385" s="62">
        <v>0</v>
      </c>
      <c r="Q385" s="140">
        <v>0</v>
      </c>
      <c r="R385" s="592">
        <v>4000</v>
      </c>
      <c r="S385" s="542">
        <v>4000</v>
      </c>
      <c r="T385" s="452">
        <v>0</v>
      </c>
      <c r="U385" s="381">
        <f t="shared" si="138"/>
        <v>0</v>
      </c>
      <c r="V385" s="138"/>
      <c r="W385" s="138"/>
      <c r="X385" s="138"/>
    </row>
    <row r="386" spans="1:24" ht="14.25">
      <c r="A386" s="64" t="s">
        <v>431</v>
      </c>
      <c r="C386" s="1">
        <v>2</v>
      </c>
      <c r="D386" s="1">
        <v>3</v>
      </c>
      <c r="E386" s="1">
        <v>4</v>
      </c>
      <c r="I386" s="1">
        <v>650</v>
      </c>
      <c r="J386" s="24">
        <v>3237</v>
      </c>
      <c r="K386" s="24" t="s">
        <v>563</v>
      </c>
      <c r="L386" s="24"/>
      <c r="M386" s="57"/>
      <c r="N386" s="62">
        <v>0</v>
      </c>
      <c r="O386" s="62">
        <v>0</v>
      </c>
      <c r="P386" s="62">
        <v>0</v>
      </c>
      <c r="Q386" s="140">
        <v>0</v>
      </c>
      <c r="R386" s="592">
        <v>5000</v>
      </c>
      <c r="S386" s="542">
        <v>5000</v>
      </c>
      <c r="T386" s="452">
        <v>0</v>
      </c>
      <c r="U386" s="381">
        <f t="shared" si="138"/>
        <v>0</v>
      </c>
      <c r="V386" s="138"/>
      <c r="W386" s="138"/>
      <c r="X386" s="138"/>
    </row>
    <row r="387" spans="1:24" ht="15">
      <c r="A387" s="64" t="s">
        <v>431</v>
      </c>
      <c r="I387" s="1">
        <v>650</v>
      </c>
      <c r="J387" s="71">
        <v>4</v>
      </c>
      <c r="K387" s="71" t="s">
        <v>9</v>
      </c>
      <c r="L387" s="71"/>
      <c r="M387" s="57">
        <f aca="true" t="shared" si="139" ref="M387:T387">M388</f>
        <v>0</v>
      </c>
      <c r="N387" s="62">
        <f t="shared" si="139"/>
        <v>0</v>
      </c>
      <c r="O387" s="195">
        <f t="shared" si="139"/>
        <v>30000</v>
      </c>
      <c r="P387" s="62">
        <f t="shared" si="139"/>
        <v>218000</v>
      </c>
      <c r="Q387" s="140">
        <f t="shared" si="139"/>
        <v>0</v>
      </c>
      <c r="R387" s="267">
        <f t="shared" si="139"/>
        <v>706000</v>
      </c>
      <c r="S387" s="337">
        <f t="shared" si="139"/>
        <v>325600</v>
      </c>
      <c r="T387" s="593">
        <f t="shared" si="139"/>
        <v>302000</v>
      </c>
      <c r="U387" s="381">
        <f t="shared" si="138"/>
        <v>0.9275184275184275</v>
      </c>
      <c r="V387" s="138">
        <f t="shared" si="135"/>
        <v>726.6666666666666</v>
      </c>
      <c r="W387" s="138">
        <f t="shared" si="136"/>
        <v>0</v>
      </c>
      <c r="X387" s="138" t="e">
        <f t="shared" si="137"/>
        <v>#DIV/0!</v>
      </c>
    </row>
    <row r="388" spans="1:24" ht="15">
      <c r="A388" s="64" t="s">
        <v>431</v>
      </c>
      <c r="I388" s="1">
        <v>650</v>
      </c>
      <c r="J388" s="24">
        <v>42</v>
      </c>
      <c r="K388" s="24" t="s">
        <v>98</v>
      </c>
      <c r="L388" s="24"/>
      <c r="M388" s="57">
        <f>M389+M390+M391+M392</f>
        <v>0</v>
      </c>
      <c r="N388" s="62">
        <f>N389+N390+N391+N392</f>
        <v>0</v>
      </c>
      <c r="O388" s="62">
        <f>O389+O390+O391+O392+O397</f>
        <v>30000</v>
      </c>
      <c r="P388" s="62">
        <f>P389+P390+P391+P392</f>
        <v>218000</v>
      </c>
      <c r="Q388" s="140">
        <f>Q389+Q390+Q391+Q392+Q397</f>
        <v>0</v>
      </c>
      <c r="R388" s="267">
        <f>R389+R390+R391+R392+R393+R394+R395+R396+R397</f>
        <v>706000</v>
      </c>
      <c r="S388" s="267">
        <f>S389+S390+S391+S392+S393+S394+S395+S396+S397</f>
        <v>325600</v>
      </c>
      <c r="T388" s="483">
        <f>T389+T390+T391+T392+T393+T394+T395+T396+T397</f>
        <v>302000</v>
      </c>
      <c r="U388" s="381">
        <f t="shared" si="138"/>
        <v>0.9275184275184275</v>
      </c>
      <c r="V388" s="138">
        <f t="shared" si="135"/>
        <v>726.6666666666666</v>
      </c>
      <c r="W388" s="138">
        <f t="shared" si="136"/>
        <v>0</v>
      </c>
      <c r="X388" s="138" t="e">
        <f t="shared" si="137"/>
        <v>#DIV/0!</v>
      </c>
    </row>
    <row r="389" spans="1:32" ht="14.25">
      <c r="A389" s="64" t="s">
        <v>431</v>
      </c>
      <c r="E389" s="1">
        <v>4</v>
      </c>
      <c r="G389" s="1">
        <v>6</v>
      </c>
      <c r="I389" s="1">
        <v>650</v>
      </c>
      <c r="J389" s="56">
        <v>4264</v>
      </c>
      <c r="K389" s="24" t="s">
        <v>565</v>
      </c>
      <c r="L389" s="56"/>
      <c r="M389" s="57">
        <v>0</v>
      </c>
      <c r="N389" s="62">
        <v>0</v>
      </c>
      <c r="O389" s="62">
        <v>0</v>
      </c>
      <c r="P389" s="62">
        <v>218000</v>
      </c>
      <c r="Q389" s="140">
        <v>0</v>
      </c>
      <c r="R389" s="592">
        <v>210000</v>
      </c>
      <c r="S389" s="542">
        <v>135000</v>
      </c>
      <c r="T389" s="452">
        <v>135000</v>
      </c>
      <c r="U389" s="381">
        <f t="shared" si="138"/>
        <v>1</v>
      </c>
      <c r="V389" s="138" t="e">
        <f t="shared" si="135"/>
        <v>#DIV/0!</v>
      </c>
      <c r="W389" s="138">
        <f t="shared" si="136"/>
        <v>0</v>
      </c>
      <c r="X389" s="138" t="e">
        <f t="shared" si="137"/>
        <v>#DIV/0!</v>
      </c>
      <c r="Y389" s="497" t="s">
        <v>659</v>
      </c>
      <c r="Z389" s="100"/>
      <c r="AA389" s="100"/>
      <c r="AB389" s="495" t="s">
        <v>653</v>
      </c>
      <c r="AC389" s="100"/>
      <c r="AD389" s="495" t="s">
        <v>660</v>
      </c>
      <c r="AE389" s="100"/>
      <c r="AF389" s="100"/>
    </row>
    <row r="390" spans="1:27" ht="14.25">
      <c r="A390" s="64" t="s">
        <v>431</v>
      </c>
      <c r="E390" s="1">
        <v>4</v>
      </c>
      <c r="G390" s="1">
        <v>6</v>
      </c>
      <c r="I390" s="1">
        <v>650</v>
      </c>
      <c r="J390" s="56">
        <v>4264</v>
      </c>
      <c r="K390" s="24" t="s">
        <v>566</v>
      </c>
      <c r="L390" s="56"/>
      <c r="M390" s="57">
        <v>0</v>
      </c>
      <c r="N390" s="62">
        <v>0</v>
      </c>
      <c r="O390" s="62">
        <v>0</v>
      </c>
      <c r="P390" s="62">
        <v>0</v>
      </c>
      <c r="Q390" s="140">
        <v>0</v>
      </c>
      <c r="R390" s="592">
        <v>80000</v>
      </c>
      <c r="S390" s="542">
        <v>80000</v>
      </c>
      <c r="T390" s="452">
        <v>46000</v>
      </c>
      <c r="U390" s="381">
        <f t="shared" si="138"/>
        <v>0.575</v>
      </c>
      <c r="V390" s="138" t="e">
        <f t="shared" si="135"/>
        <v>#DIV/0!</v>
      </c>
      <c r="W390" s="138" t="e">
        <f t="shared" si="136"/>
        <v>#DIV/0!</v>
      </c>
      <c r="X390" s="138" t="e">
        <f t="shared" si="137"/>
        <v>#DIV/0!</v>
      </c>
      <c r="Y390" s="344">
        <v>34350</v>
      </c>
      <c r="AA390" s="493" t="s">
        <v>670</v>
      </c>
    </row>
    <row r="391" spans="1:24" ht="14.25" hidden="1">
      <c r="A391" s="64" t="s">
        <v>431</v>
      </c>
      <c r="E391" s="1">
        <v>4</v>
      </c>
      <c r="G391" s="1">
        <v>6</v>
      </c>
      <c r="I391" s="1">
        <v>650</v>
      </c>
      <c r="J391" s="56">
        <v>4264</v>
      </c>
      <c r="K391" s="24" t="s">
        <v>515</v>
      </c>
      <c r="L391" s="56"/>
      <c r="M391" s="57">
        <v>0</v>
      </c>
      <c r="N391" s="62">
        <v>0</v>
      </c>
      <c r="O391" s="62">
        <v>30000</v>
      </c>
      <c r="P391" s="62">
        <v>0</v>
      </c>
      <c r="Q391" s="140">
        <v>0</v>
      </c>
      <c r="R391" s="592">
        <v>0</v>
      </c>
      <c r="S391" s="542">
        <v>0</v>
      </c>
      <c r="T391" s="452">
        <v>0</v>
      </c>
      <c r="U391" s="381" t="e">
        <f t="shared" si="138"/>
        <v>#DIV/0!</v>
      </c>
      <c r="V391" s="138">
        <f t="shared" si="135"/>
        <v>0</v>
      </c>
      <c r="W391" s="138" t="e">
        <f t="shared" si="136"/>
        <v>#DIV/0!</v>
      </c>
      <c r="X391" s="138" t="e">
        <f t="shared" si="137"/>
        <v>#DIV/0!</v>
      </c>
    </row>
    <row r="392" spans="1:28" ht="14.25">
      <c r="A392" s="64" t="s">
        <v>431</v>
      </c>
      <c r="E392" s="1">
        <v>4</v>
      </c>
      <c r="G392" s="1">
        <v>6</v>
      </c>
      <c r="I392" s="1">
        <v>650</v>
      </c>
      <c r="J392" s="56">
        <v>4264</v>
      </c>
      <c r="K392" s="24" t="s">
        <v>567</v>
      </c>
      <c r="L392" s="56"/>
      <c r="M392" s="57">
        <v>0</v>
      </c>
      <c r="N392" s="62">
        <v>0</v>
      </c>
      <c r="O392" s="62">
        <v>0</v>
      </c>
      <c r="P392" s="62">
        <v>0</v>
      </c>
      <c r="Q392" s="140">
        <v>0</v>
      </c>
      <c r="R392" s="592">
        <v>80000</v>
      </c>
      <c r="S392" s="542">
        <v>0</v>
      </c>
      <c r="T392" s="452">
        <v>0</v>
      </c>
      <c r="U392" s="381" t="e">
        <f t="shared" si="138"/>
        <v>#DIV/0!</v>
      </c>
      <c r="V392" s="138" t="e">
        <f t="shared" si="135"/>
        <v>#DIV/0!</v>
      </c>
      <c r="W392" s="138" t="e">
        <f t="shared" si="136"/>
        <v>#DIV/0!</v>
      </c>
      <c r="X392" s="138" t="e">
        <f t="shared" si="137"/>
        <v>#DIV/0!</v>
      </c>
      <c r="Y392" s="497" t="s">
        <v>661</v>
      </c>
      <c r="Z392" s="100"/>
      <c r="AA392" s="100"/>
      <c r="AB392" s="495" t="s">
        <v>654</v>
      </c>
    </row>
    <row r="393" spans="1:24" ht="14.25">
      <c r="A393" s="64" t="s">
        <v>431</v>
      </c>
      <c r="E393" s="1">
        <v>4</v>
      </c>
      <c r="G393" s="1">
        <v>6</v>
      </c>
      <c r="I393" s="1">
        <v>650</v>
      </c>
      <c r="J393" s="56">
        <v>4264</v>
      </c>
      <c r="K393" s="24" t="s">
        <v>568</v>
      </c>
      <c r="L393" s="56"/>
      <c r="M393" s="57"/>
      <c r="N393" s="328">
        <v>0</v>
      </c>
      <c r="O393" s="328">
        <v>0</v>
      </c>
      <c r="P393" s="328">
        <v>0</v>
      </c>
      <c r="Q393" s="329">
        <v>0</v>
      </c>
      <c r="R393" s="592">
        <v>30000</v>
      </c>
      <c r="S393" s="542">
        <v>0</v>
      </c>
      <c r="T393" s="452">
        <v>0</v>
      </c>
      <c r="U393" s="381" t="e">
        <f t="shared" si="138"/>
        <v>#DIV/0!</v>
      </c>
      <c r="V393" s="138"/>
      <c r="W393" s="138"/>
      <c r="X393" s="138"/>
    </row>
    <row r="394" spans="1:38" ht="14.25">
      <c r="A394" s="64" t="s">
        <v>431</v>
      </c>
      <c r="E394" s="1">
        <v>4</v>
      </c>
      <c r="G394" s="1">
        <v>6</v>
      </c>
      <c r="I394" s="1">
        <v>650</v>
      </c>
      <c r="J394" s="56">
        <v>4264</v>
      </c>
      <c r="K394" s="24" t="s">
        <v>569</v>
      </c>
      <c r="L394" s="56"/>
      <c r="M394" s="57"/>
      <c r="N394" s="328">
        <v>0</v>
      </c>
      <c r="O394" s="328">
        <v>0</v>
      </c>
      <c r="P394" s="328">
        <v>0</v>
      </c>
      <c r="Q394" s="329">
        <v>0</v>
      </c>
      <c r="R394" s="592">
        <v>150000</v>
      </c>
      <c r="S394" s="542">
        <v>75600</v>
      </c>
      <c r="T394" s="452">
        <v>86000</v>
      </c>
      <c r="U394" s="381">
        <f t="shared" si="138"/>
        <v>1.1375661375661377</v>
      </c>
      <c r="V394" s="138"/>
      <c r="W394" s="138"/>
      <c r="X394" s="138"/>
      <c r="Y394" s="346">
        <v>75600</v>
      </c>
      <c r="Z394" s="495" t="s">
        <v>662</v>
      </c>
      <c r="AA394" s="100"/>
      <c r="AB394" s="100"/>
      <c r="AC394" s="100"/>
      <c r="AD394" s="100"/>
      <c r="AE394" s="100"/>
      <c r="AF394" s="100"/>
      <c r="AG394" s="100"/>
      <c r="AH394" s="495" t="s">
        <v>654</v>
      </c>
      <c r="AJ394" s="503" t="s">
        <v>686</v>
      </c>
      <c r="AK394" s="512"/>
      <c r="AL394" s="512"/>
    </row>
    <row r="395" spans="1:38" ht="14.25">
      <c r="A395" s="64" t="s">
        <v>431</v>
      </c>
      <c r="E395" s="1">
        <v>4</v>
      </c>
      <c r="G395" s="1">
        <v>6</v>
      </c>
      <c r="I395" s="1">
        <v>650</v>
      </c>
      <c r="J395" s="56">
        <v>4264</v>
      </c>
      <c r="K395" s="24" t="s">
        <v>570</v>
      </c>
      <c r="L395" s="56"/>
      <c r="M395" s="57"/>
      <c r="N395" s="328">
        <v>0</v>
      </c>
      <c r="O395" s="328">
        <v>0</v>
      </c>
      <c r="P395" s="328">
        <v>0</v>
      </c>
      <c r="Q395" s="329">
        <v>0</v>
      </c>
      <c r="R395" s="592">
        <v>35000</v>
      </c>
      <c r="S395" s="542">
        <v>0</v>
      </c>
      <c r="T395" s="452">
        <v>0</v>
      </c>
      <c r="U395" s="381" t="e">
        <f t="shared" si="138"/>
        <v>#DIV/0!</v>
      </c>
      <c r="V395" s="138"/>
      <c r="W395" s="138"/>
      <c r="X395" s="138"/>
      <c r="Y395" s="344">
        <v>11250</v>
      </c>
      <c r="Z395" s="1" t="s">
        <v>633</v>
      </c>
      <c r="AA395" s="495" t="s">
        <v>663</v>
      </c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495" t="s">
        <v>664</v>
      </c>
      <c r="AL395" s="100"/>
    </row>
    <row r="396" spans="1:33" ht="14.25">
      <c r="A396" s="64" t="s">
        <v>431</v>
      </c>
      <c r="E396" s="1">
        <v>4</v>
      </c>
      <c r="G396" s="1">
        <v>6</v>
      </c>
      <c r="I396" s="1">
        <v>650</v>
      </c>
      <c r="J396" s="56">
        <v>4264</v>
      </c>
      <c r="K396" s="24" t="s">
        <v>571</v>
      </c>
      <c r="L396" s="56"/>
      <c r="M396" s="57"/>
      <c r="N396" s="328">
        <v>0</v>
      </c>
      <c r="O396" s="328">
        <v>0</v>
      </c>
      <c r="P396" s="328">
        <v>0</v>
      </c>
      <c r="Q396" s="329">
        <v>0</v>
      </c>
      <c r="R396" s="592">
        <v>86000</v>
      </c>
      <c r="S396" s="542">
        <v>35000</v>
      </c>
      <c r="T396" s="452">
        <v>35000</v>
      </c>
      <c r="U396" s="381">
        <f t="shared" si="138"/>
        <v>1</v>
      </c>
      <c r="V396" s="138"/>
      <c r="W396" s="138"/>
      <c r="X396" s="138"/>
      <c r="Y396" s="497" t="s">
        <v>665</v>
      </c>
      <c r="Z396" s="100"/>
      <c r="AA396" s="100"/>
      <c r="AB396" s="100"/>
      <c r="AC396" s="495" t="s">
        <v>666</v>
      </c>
      <c r="AE396" s="503" t="s">
        <v>687</v>
      </c>
      <c r="AF396" s="512"/>
      <c r="AG396" s="512"/>
    </row>
    <row r="397" spans="1:33" ht="15" thickBot="1">
      <c r="A397" s="64" t="s">
        <v>431</v>
      </c>
      <c r="E397" s="1">
        <v>4</v>
      </c>
      <c r="G397" s="1">
        <v>6</v>
      </c>
      <c r="I397" s="1">
        <v>650</v>
      </c>
      <c r="J397" s="56">
        <v>4264</v>
      </c>
      <c r="K397" s="24" t="s">
        <v>572</v>
      </c>
      <c r="L397" s="56"/>
      <c r="M397" s="57">
        <v>0</v>
      </c>
      <c r="N397" s="62">
        <v>0</v>
      </c>
      <c r="O397" s="62">
        <v>0</v>
      </c>
      <c r="P397" s="62">
        <v>0</v>
      </c>
      <c r="Q397" s="140">
        <v>0</v>
      </c>
      <c r="R397" s="592">
        <v>35000</v>
      </c>
      <c r="S397" s="542">
        <v>0</v>
      </c>
      <c r="T397" s="453">
        <v>0</v>
      </c>
      <c r="U397" s="410" t="e">
        <f t="shared" si="138"/>
        <v>#DIV/0!</v>
      </c>
      <c r="V397" s="138" t="e">
        <f t="shared" si="135"/>
        <v>#DIV/0!</v>
      </c>
      <c r="W397" s="138" t="e">
        <f t="shared" si="136"/>
        <v>#DIV/0!</v>
      </c>
      <c r="X397" s="138" t="e">
        <f t="shared" si="137"/>
        <v>#DIV/0!</v>
      </c>
      <c r="Y397" s="497" t="s">
        <v>667</v>
      </c>
      <c r="Z397" s="100"/>
      <c r="AA397" s="100"/>
      <c r="AB397" s="100"/>
      <c r="AC397" s="100"/>
      <c r="AE397" s="503" t="s">
        <v>688</v>
      </c>
      <c r="AF397" s="512"/>
      <c r="AG397" s="512"/>
    </row>
    <row r="398" spans="10:24" ht="15">
      <c r="J398" s="185"/>
      <c r="K398" s="185" t="s">
        <v>316</v>
      </c>
      <c r="L398" s="185"/>
      <c r="M398" s="186">
        <f aca="true" t="shared" si="140" ref="M398:S398">M372+M387</f>
        <v>0</v>
      </c>
      <c r="N398" s="186">
        <f t="shared" si="140"/>
        <v>67065</v>
      </c>
      <c r="O398" s="186">
        <f t="shared" si="140"/>
        <v>30000</v>
      </c>
      <c r="P398" s="186">
        <f t="shared" si="140"/>
        <v>393000</v>
      </c>
      <c r="Q398" s="187">
        <f t="shared" si="140"/>
        <v>0</v>
      </c>
      <c r="R398" s="265">
        <f t="shared" si="140"/>
        <v>868000</v>
      </c>
      <c r="S398" s="557">
        <f t="shared" si="140"/>
        <v>542600</v>
      </c>
      <c r="T398" s="454">
        <f>T372+T387</f>
        <v>645000</v>
      </c>
      <c r="U398" s="421">
        <f>T398/S398</f>
        <v>1.1887209730925175</v>
      </c>
      <c r="V398" s="188"/>
      <c r="W398" s="188"/>
      <c r="X398" s="188"/>
    </row>
    <row r="399" spans="10:24" ht="14.25">
      <c r="J399" s="32"/>
      <c r="K399" s="32"/>
      <c r="L399" s="32"/>
      <c r="M399" s="33"/>
      <c r="N399" s="36"/>
      <c r="O399" s="33"/>
      <c r="P399" s="36"/>
      <c r="Q399" s="210"/>
      <c r="R399" s="266"/>
      <c r="S399" s="545"/>
      <c r="T399" s="455"/>
      <c r="U399" s="371"/>
      <c r="V399" s="211"/>
      <c r="W399" s="211"/>
      <c r="X399" s="211"/>
    </row>
    <row r="400" spans="1:24" ht="15">
      <c r="A400" s="7" t="s">
        <v>393</v>
      </c>
      <c r="B400" s="7"/>
      <c r="C400" s="7"/>
      <c r="D400" s="7"/>
      <c r="E400" s="7"/>
      <c r="F400" s="7"/>
      <c r="G400" s="7"/>
      <c r="H400" s="7"/>
      <c r="I400" s="7"/>
      <c r="J400" s="133" t="s">
        <v>169</v>
      </c>
      <c r="K400" s="133" t="s">
        <v>168</v>
      </c>
      <c r="L400" s="133"/>
      <c r="M400" s="16"/>
      <c r="N400" s="16"/>
      <c r="O400" s="16"/>
      <c r="P400" s="16"/>
      <c r="Q400" s="157"/>
      <c r="R400" s="256"/>
      <c r="S400" s="256"/>
      <c r="T400" s="458"/>
      <c r="U400" s="405"/>
      <c r="V400" s="158"/>
      <c r="W400" s="158"/>
      <c r="X400" s="158"/>
    </row>
    <row r="401" spans="1:24" ht="15">
      <c r="A401" s="8" t="s">
        <v>432</v>
      </c>
      <c r="B401" s="8"/>
      <c r="C401" s="8"/>
      <c r="D401" s="8"/>
      <c r="E401" s="8"/>
      <c r="F401" s="8"/>
      <c r="G401" s="8"/>
      <c r="H401" s="8"/>
      <c r="I401" s="8">
        <v>510</v>
      </c>
      <c r="J401" s="8" t="s">
        <v>137</v>
      </c>
      <c r="K401" s="8" t="s">
        <v>170</v>
      </c>
      <c r="L401" s="8"/>
      <c r="M401" s="17"/>
      <c r="N401" s="17"/>
      <c r="O401" s="17"/>
      <c r="P401" s="17"/>
      <c r="Q401" s="151"/>
      <c r="R401" s="254"/>
      <c r="S401" s="254"/>
      <c r="T401" s="456"/>
      <c r="U401" s="403"/>
      <c r="V401" s="152"/>
      <c r="W401" s="152"/>
      <c r="X401" s="152"/>
    </row>
    <row r="402" spans="1:24" ht="15">
      <c r="A402" s="64" t="s">
        <v>433</v>
      </c>
      <c r="I402" s="1">
        <v>510</v>
      </c>
      <c r="J402" s="71">
        <v>3</v>
      </c>
      <c r="K402" s="71" t="s">
        <v>8</v>
      </c>
      <c r="L402" s="71"/>
      <c r="M402" s="84">
        <f aca="true" t="shared" si="141" ref="M402:T402">M403</f>
        <v>20130</v>
      </c>
      <c r="N402" s="83">
        <f t="shared" si="141"/>
        <v>91423</v>
      </c>
      <c r="O402" s="83">
        <f t="shared" si="141"/>
        <v>40000</v>
      </c>
      <c r="P402" s="83">
        <f t="shared" si="141"/>
        <v>74000</v>
      </c>
      <c r="Q402" s="83">
        <f t="shared" si="141"/>
        <v>10000</v>
      </c>
      <c r="R402" s="108">
        <f t="shared" si="141"/>
        <v>60000</v>
      </c>
      <c r="S402" s="108">
        <f t="shared" si="141"/>
        <v>60000</v>
      </c>
      <c r="T402" s="468">
        <f t="shared" si="141"/>
        <v>86000</v>
      </c>
      <c r="U402" s="368">
        <f>T402/S402</f>
        <v>1.4333333333333333</v>
      </c>
      <c r="V402" s="138">
        <f aca="true" t="shared" si="142" ref="V402:V413">P402/O402*100</f>
        <v>185</v>
      </c>
      <c r="W402" s="138">
        <f aca="true" t="shared" si="143" ref="W402:W413">Q402/P402*100</f>
        <v>13.513513513513514</v>
      </c>
      <c r="X402" s="138">
        <f aca="true" t="shared" si="144" ref="X402:X413">R402/Q402*100</f>
        <v>600</v>
      </c>
    </row>
    <row r="403" spans="1:24" ht="14.25">
      <c r="A403" s="64" t="s">
        <v>432</v>
      </c>
      <c r="I403" s="1">
        <v>510</v>
      </c>
      <c r="J403" s="24">
        <v>32</v>
      </c>
      <c r="K403" s="31" t="s">
        <v>40</v>
      </c>
      <c r="L403" s="30"/>
      <c r="M403" s="25">
        <f>M404+M409</f>
        <v>20130</v>
      </c>
      <c r="N403" s="29">
        <f>N404+N409+N406+N407</f>
        <v>91423</v>
      </c>
      <c r="O403" s="29">
        <f>O404+O409+O405</f>
        <v>40000</v>
      </c>
      <c r="P403" s="29">
        <f>P404+P409+P405+P408</f>
        <v>74000</v>
      </c>
      <c r="Q403" s="29">
        <f>Q404+Q409+Q405</f>
        <v>10000</v>
      </c>
      <c r="R403" s="585">
        <f>R404+R409+R405</f>
        <v>60000</v>
      </c>
      <c r="S403" s="547">
        <f>S404+S409+S405</f>
        <v>60000</v>
      </c>
      <c r="T403" s="459">
        <f>T404+T409+T405</f>
        <v>86000</v>
      </c>
      <c r="U403" s="369">
        <f>T403/S403</f>
        <v>1.4333333333333333</v>
      </c>
      <c r="V403" s="138">
        <f t="shared" si="142"/>
        <v>185</v>
      </c>
      <c r="W403" s="138">
        <f t="shared" si="143"/>
        <v>13.513513513513514</v>
      </c>
      <c r="X403" s="138">
        <f t="shared" si="144"/>
        <v>600</v>
      </c>
    </row>
    <row r="404" spans="1:25" ht="15" thickBot="1">
      <c r="A404" s="64" t="s">
        <v>432</v>
      </c>
      <c r="C404" s="1">
        <v>2</v>
      </c>
      <c r="D404" s="1">
        <v>3</v>
      </c>
      <c r="E404" s="1">
        <v>4</v>
      </c>
      <c r="I404" s="1">
        <v>510</v>
      </c>
      <c r="J404" s="24">
        <v>3232</v>
      </c>
      <c r="K404" s="24" t="s">
        <v>359</v>
      </c>
      <c r="L404" s="24"/>
      <c r="M404" s="25">
        <v>20130</v>
      </c>
      <c r="N404" s="29">
        <v>69899</v>
      </c>
      <c r="O404" s="29">
        <v>30000</v>
      </c>
      <c r="P404" s="29">
        <v>50000</v>
      </c>
      <c r="Q404" s="140">
        <v>0</v>
      </c>
      <c r="R404" s="585">
        <v>60000</v>
      </c>
      <c r="S404" s="542">
        <v>60000</v>
      </c>
      <c r="T404" s="452">
        <v>86000</v>
      </c>
      <c r="U404" s="369">
        <f>T404/S404</f>
        <v>1.4333333333333333</v>
      </c>
      <c r="V404" s="138">
        <f t="shared" si="142"/>
        <v>166.66666666666669</v>
      </c>
      <c r="W404" s="138">
        <f t="shared" si="143"/>
        <v>0</v>
      </c>
      <c r="X404" s="138" t="e">
        <f t="shared" si="144"/>
        <v>#DIV/0!</v>
      </c>
      <c r="Y404" s="344">
        <v>23750</v>
      </c>
    </row>
    <row r="405" spans="1:24" ht="14.25" hidden="1">
      <c r="A405" s="64" t="s">
        <v>432</v>
      </c>
      <c r="I405" s="1">
        <v>510</v>
      </c>
      <c r="J405" s="24">
        <v>3232</v>
      </c>
      <c r="K405" s="24" t="s">
        <v>373</v>
      </c>
      <c r="L405" s="24"/>
      <c r="M405" s="25"/>
      <c r="N405" s="29">
        <v>0</v>
      </c>
      <c r="O405" s="29">
        <v>10000</v>
      </c>
      <c r="P405" s="29">
        <v>10000</v>
      </c>
      <c r="Q405" s="140">
        <v>10000</v>
      </c>
      <c r="R405" s="108">
        <v>0</v>
      </c>
      <c r="S405" s="542"/>
      <c r="T405" s="452"/>
      <c r="U405" s="369" t="e">
        <f aca="true" t="shared" si="145" ref="U405:U413">S405/R405</f>
        <v>#DIV/0!</v>
      </c>
      <c r="V405" s="138"/>
      <c r="W405" s="138"/>
      <c r="X405" s="138"/>
    </row>
    <row r="406" spans="1:24" ht="14.25" hidden="1">
      <c r="A406" s="64" t="s">
        <v>432</v>
      </c>
      <c r="C406" s="1">
        <v>2</v>
      </c>
      <c r="I406" s="1">
        <v>510</v>
      </c>
      <c r="J406" s="24">
        <v>3232</v>
      </c>
      <c r="K406" s="24" t="s">
        <v>498</v>
      </c>
      <c r="L406" s="24"/>
      <c r="M406" s="25"/>
      <c r="N406" s="29">
        <v>6530</v>
      </c>
      <c r="O406" s="29">
        <v>0</v>
      </c>
      <c r="P406" s="29">
        <v>0</v>
      </c>
      <c r="Q406" s="140">
        <v>0</v>
      </c>
      <c r="R406" s="108">
        <v>0</v>
      </c>
      <c r="S406" s="542">
        <v>0</v>
      </c>
      <c r="T406" s="452">
        <v>0</v>
      </c>
      <c r="U406" s="369" t="e">
        <f t="shared" si="145"/>
        <v>#DIV/0!</v>
      </c>
      <c r="V406" s="138"/>
      <c r="W406" s="138"/>
      <c r="X406" s="138"/>
    </row>
    <row r="407" spans="1:24" ht="14.25" hidden="1">
      <c r="A407" s="64" t="s">
        <v>432</v>
      </c>
      <c r="C407" s="1">
        <v>2</v>
      </c>
      <c r="E407" s="1">
        <v>4</v>
      </c>
      <c r="I407" s="1">
        <v>510</v>
      </c>
      <c r="J407" s="24">
        <v>3232</v>
      </c>
      <c r="K407" s="24" t="s">
        <v>499</v>
      </c>
      <c r="L407" s="24"/>
      <c r="M407" s="25"/>
      <c r="N407" s="29">
        <v>9828</v>
      </c>
      <c r="O407" s="29">
        <v>0</v>
      </c>
      <c r="P407" s="29">
        <v>0</v>
      </c>
      <c r="Q407" s="140">
        <v>0</v>
      </c>
      <c r="R407" s="108">
        <v>0</v>
      </c>
      <c r="S407" s="542">
        <v>0</v>
      </c>
      <c r="T407" s="452">
        <v>0</v>
      </c>
      <c r="U407" s="369" t="e">
        <f t="shared" si="145"/>
        <v>#DIV/0!</v>
      </c>
      <c r="V407" s="138"/>
      <c r="W407" s="138"/>
      <c r="X407" s="138"/>
    </row>
    <row r="408" spans="1:24" ht="14.25" hidden="1">
      <c r="A408" s="64"/>
      <c r="J408" s="24">
        <v>3232</v>
      </c>
      <c r="K408" s="24" t="s">
        <v>607</v>
      </c>
      <c r="L408" s="24"/>
      <c r="M408" s="25"/>
      <c r="N408" s="29">
        <v>0</v>
      </c>
      <c r="O408" s="29">
        <v>0</v>
      </c>
      <c r="P408" s="29">
        <v>14000</v>
      </c>
      <c r="Q408" s="140">
        <v>0</v>
      </c>
      <c r="R408" s="108">
        <v>0</v>
      </c>
      <c r="S408" s="542">
        <v>0</v>
      </c>
      <c r="T408" s="452">
        <v>0</v>
      </c>
      <c r="U408" s="369" t="e">
        <f t="shared" si="145"/>
        <v>#DIV/0!</v>
      </c>
      <c r="V408" s="138"/>
      <c r="W408" s="138"/>
      <c r="X408" s="138"/>
    </row>
    <row r="409" spans="1:24" ht="14.25" hidden="1">
      <c r="A409" s="64" t="s">
        <v>433</v>
      </c>
      <c r="C409" s="1">
        <v>2</v>
      </c>
      <c r="D409" s="1">
        <v>3</v>
      </c>
      <c r="E409" s="1">
        <v>4</v>
      </c>
      <c r="I409" s="1">
        <v>510</v>
      </c>
      <c r="J409" s="24">
        <v>3237</v>
      </c>
      <c r="K409" s="24" t="s">
        <v>303</v>
      </c>
      <c r="L409" s="24"/>
      <c r="M409" s="25">
        <v>0</v>
      </c>
      <c r="N409" s="29">
        <v>5166</v>
      </c>
      <c r="O409" s="29">
        <v>0</v>
      </c>
      <c r="P409" s="29">
        <v>0</v>
      </c>
      <c r="Q409" s="140">
        <v>0</v>
      </c>
      <c r="R409" s="108">
        <v>0</v>
      </c>
      <c r="S409" s="542">
        <v>0</v>
      </c>
      <c r="T409" s="452">
        <v>0</v>
      </c>
      <c r="U409" s="369" t="e">
        <f t="shared" si="145"/>
        <v>#DIV/0!</v>
      </c>
      <c r="V409" s="138" t="e">
        <f t="shared" si="142"/>
        <v>#DIV/0!</v>
      </c>
      <c r="W409" s="138" t="e">
        <f t="shared" si="143"/>
        <v>#DIV/0!</v>
      </c>
      <c r="X409" s="138" t="e">
        <f t="shared" si="144"/>
        <v>#DIV/0!</v>
      </c>
    </row>
    <row r="410" spans="1:24" ht="14.25" hidden="1">
      <c r="A410" s="64" t="s">
        <v>433</v>
      </c>
      <c r="I410" s="1">
        <v>510</v>
      </c>
      <c r="J410" s="71">
        <v>4</v>
      </c>
      <c r="K410" s="71" t="s">
        <v>9</v>
      </c>
      <c r="L410" s="71"/>
      <c r="M410" s="84">
        <f aca="true" t="shared" si="146" ref="M410:T410">M411</f>
        <v>0</v>
      </c>
      <c r="N410" s="83">
        <f t="shared" si="146"/>
        <v>0</v>
      </c>
      <c r="O410" s="83">
        <f t="shared" si="146"/>
        <v>86000</v>
      </c>
      <c r="P410" s="83">
        <f t="shared" si="146"/>
        <v>90731</v>
      </c>
      <c r="Q410" s="140">
        <f t="shared" si="146"/>
        <v>0</v>
      </c>
      <c r="R410" s="108">
        <f t="shared" si="146"/>
        <v>0</v>
      </c>
      <c r="S410" s="542">
        <f t="shared" si="146"/>
        <v>0</v>
      </c>
      <c r="T410" s="452">
        <f t="shared" si="146"/>
        <v>0</v>
      </c>
      <c r="U410" s="380" t="e">
        <f t="shared" si="145"/>
        <v>#DIV/0!</v>
      </c>
      <c r="V410" s="138">
        <f t="shared" si="142"/>
        <v>105.50116279069768</v>
      </c>
      <c r="W410" s="138">
        <f t="shared" si="143"/>
        <v>0</v>
      </c>
      <c r="X410" s="138" t="e">
        <f t="shared" si="144"/>
        <v>#DIV/0!</v>
      </c>
    </row>
    <row r="411" spans="1:24" ht="14.25" hidden="1">
      <c r="A411" s="64" t="s">
        <v>433</v>
      </c>
      <c r="I411" s="1">
        <v>510</v>
      </c>
      <c r="J411" s="24">
        <v>42</v>
      </c>
      <c r="K411" s="24" t="s">
        <v>98</v>
      </c>
      <c r="L411" s="24"/>
      <c r="M411" s="25">
        <f aca="true" t="shared" si="147" ref="M411:R411">M412+M413</f>
        <v>0</v>
      </c>
      <c r="N411" s="29">
        <f>N412+N413</f>
        <v>0</v>
      </c>
      <c r="O411" s="29">
        <f t="shared" si="147"/>
        <v>86000</v>
      </c>
      <c r="P411" s="29">
        <f t="shared" si="147"/>
        <v>90731</v>
      </c>
      <c r="Q411" s="140">
        <f>Q412+Q413</f>
        <v>0</v>
      </c>
      <c r="R411" s="108">
        <f t="shared" si="147"/>
        <v>0</v>
      </c>
      <c r="S411" s="542">
        <f>S412+S413</f>
        <v>0</v>
      </c>
      <c r="T411" s="452">
        <f>T412+T413</f>
        <v>0</v>
      </c>
      <c r="U411" s="369" t="e">
        <f t="shared" si="145"/>
        <v>#DIV/0!</v>
      </c>
      <c r="V411" s="138">
        <f t="shared" si="142"/>
        <v>105.50116279069768</v>
      </c>
      <c r="W411" s="138">
        <f t="shared" si="143"/>
        <v>0</v>
      </c>
      <c r="X411" s="138" t="e">
        <f t="shared" si="144"/>
        <v>#DIV/0!</v>
      </c>
    </row>
    <row r="412" spans="1:24" ht="14.25" hidden="1">
      <c r="A412" s="64" t="s">
        <v>433</v>
      </c>
      <c r="E412" s="1">
        <v>4</v>
      </c>
      <c r="G412" s="1">
        <v>6</v>
      </c>
      <c r="I412" s="1">
        <v>510</v>
      </c>
      <c r="J412" s="43">
        <v>4264</v>
      </c>
      <c r="K412" s="32" t="s">
        <v>312</v>
      </c>
      <c r="L412" s="43"/>
      <c r="M412" s="44">
        <v>0</v>
      </c>
      <c r="N412" s="79">
        <v>0</v>
      </c>
      <c r="O412" s="79">
        <v>0</v>
      </c>
      <c r="P412" s="79">
        <v>85731</v>
      </c>
      <c r="Q412" s="140">
        <v>0</v>
      </c>
      <c r="R412" s="250">
        <v>0</v>
      </c>
      <c r="S412" s="542">
        <v>0</v>
      </c>
      <c r="T412" s="452">
        <v>0</v>
      </c>
      <c r="U412" s="369" t="e">
        <f t="shared" si="145"/>
        <v>#DIV/0!</v>
      </c>
      <c r="V412" s="138" t="e">
        <f t="shared" si="142"/>
        <v>#DIV/0!</v>
      </c>
      <c r="W412" s="138">
        <f t="shared" si="143"/>
        <v>0</v>
      </c>
      <c r="X412" s="138" t="e">
        <f t="shared" si="144"/>
        <v>#DIV/0!</v>
      </c>
    </row>
    <row r="413" spans="1:24" ht="15" hidden="1" thickBot="1">
      <c r="A413" s="64" t="s">
        <v>433</v>
      </c>
      <c r="E413" s="1">
        <v>4</v>
      </c>
      <c r="G413" s="1">
        <v>6</v>
      </c>
      <c r="I413" s="1">
        <v>510</v>
      </c>
      <c r="J413" s="24">
        <v>4214</v>
      </c>
      <c r="K413" s="24" t="s">
        <v>313</v>
      </c>
      <c r="L413" s="24"/>
      <c r="M413" s="25">
        <v>0</v>
      </c>
      <c r="N413" s="29">
        <v>0</v>
      </c>
      <c r="O413" s="29">
        <v>86000</v>
      </c>
      <c r="P413" s="29">
        <v>5000</v>
      </c>
      <c r="Q413" s="140">
        <v>0</v>
      </c>
      <c r="R413" s="108">
        <v>0</v>
      </c>
      <c r="S413" s="542">
        <v>0</v>
      </c>
      <c r="T413" s="460">
        <v>0</v>
      </c>
      <c r="U413" s="401" t="e">
        <f t="shared" si="145"/>
        <v>#DIV/0!</v>
      </c>
      <c r="V413" s="138">
        <f t="shared" si="142"/>
        <v>5.813953488372093</v>
      </c>
      <c r="W413" s="138">
        <f t="shared" si="143"/>
        <v>0</v>
      </c>
      <c r="X413" s="138" t="e">
        <f t="shared" si="144"/>
        <v>#DIV/0!</v>
      </c>
    </row>
    <row r="414" spans="1:24" ht="15.75" thickBot="1">
      <c r="A414" s="15"/>
      <c r="J414" s="185"/>
      <c r="K414" s="185" t="s">
        <v>316</v>
      </c>
      <c r="L414" s="185"/>
      <c r="M414" s="186">
        <f aca="true" t="shared" si="148" ref="M414:R414">M402+M410</f>
        <v>20130</v>
      </c>
      <c r="N414" s="186">
        <f t="shared" si="148"/>
        <v>91423</v>
      </c>
      <c r="O414" s="186">
        <f t="shared" si="148"/>
        <v>126000</v>
      </c>
      <c r="P414" s="186">
        <f t="shared" si="148"/>
        <v>164731</v>
      </c>
      <c r="Q414" s="187">
        <f t="shared" si="148"/>
        <v>10000</v>
      </c>
      <c r="R414" s="265">
        <f t="shared" si="148"/>
        <v>60000</v>
      </c>
      <c r="S414" s="557">
        <f>S402+S410</f>
        <v>60000</v>
      </c>
      <c r="T414" s="525">
        <f>T402+T410</f>
        <v>86000</v>
      </c>
      <c r="U414" s="422">
        <f>T414/S414</f>
        <v>1.4333333333333333</v>
      </c>
      <c r="V414" s="188"/>
      <c r="W414" s="188"/>
      <c r="X414" s="188"/>
    </row>
    <row r="415" spans="10:24" ht="15.75" thickBot="1">
      <c r="J415" s="162"/>
      <c r="K415" s="162" t="s">
        <v>322</v>
      </c>
      <c r="L415" s="162"/>
      <c r="M415" s="163">
        <f>M227+M238+M270+M279+M285+M299+M339+M352+M361+M369+M398+M414</f>
        <v>1538575</v>
      </c>
      <c r="N415" s="163">
        <f>N227+N238+N270+N279+N285+N299+N339+N352+N361+N369+N398+N414+N241</f>
        <v>2307281</v>
      </c>
      <c r="O415" s="164">
        <f aca="true" t="shared" si="149" ref="O415:T415">O227+O238+O270+O279+O285+O299+O339+O352+O361+O369+O398+O414+O263</f>
        <v>2033850</v>
      </c>
      <c r="P415" s="164">
        <f t="shared" si="149"/>
        <v>2413657</v>
      </c>
      <c r="Q415" s="164">
        <f t="shared" si="149"/>
        <v>2288850</v>
      </c>
      <c r="R415" s="549">
        <f t="shared" si="149"/>
        <v>3933600</v>
      </c>
      <c r="S415" s="549">
        <f t="shared" si="149"/>
        <v>5350000</v>
      </c>
      <c r="T415" s="605">
        <f t="shared" si="149"/>
        <v>4288125</v>
      </c>
      <c r="U415" s="423">
        <f>T415/S415</f>
        <v>0.8015186915887851</v>
      </c>
      <c r="V415" s="165"/>
      <c r="W415" s="165"/>
      <c r="X415" s="165"/>
    </row>
    <row r="416" spans="10:24" ht="15.75" thickTop="1">
      <c r="J416" s="50"/>
      <c r="K416" s="166" t="s">
        <v>318</v>
      </c>
      <c r="L416" s="50"/>
      <c r="M416" s="167">
        <f aca="true" t="shared" si="150" ref="M416:T416">M191+M217+M415</f>
        <v>3362910</v>
      </c>
      <c r="N416" s="167">
        <f t="shared" si="150"/>
        <v>4182753</v>
      </c>
      <c r="O416" s="168">
        <f t="shared" si="150"/>
        <v>3776450</v>
      </c>
      <c r="P416" s="168">
        <f t="shared" si="150"/>
        <v>4891017</v>
      </c>
      <c r="Q416" s="168">
        <f t="shared" si="150"/>
        <v>3963250</v>
      </c>
      <c r="R416" s="550">
        <f t="shared" si="150"/>
        <v>6460800</v>
      </c>
      <c r="S416" s="550">
        <f t="shared" si="150"/>
        <v>7766250</v>
      </c>
      <c r="T416" s="530">
        <f t="shared" si="150"/>
        <v>6715775</v>
      </c>
      <c r="U416" s="424">
        <f>T416/S416</f>
        <v>0.8647384516336714</v>
      </c>
      <c r="V416" s="169"/>
      <c r="W416" s="169"/>
      <c r="X416" s="169"/>
    </row>
    <row r="417" spans="10:24" ht="14.25">
      <c r="J417" s="32"/>
      <c r="K417" s="32"/>
      <c r="L417" s="32"/>
      <c r="M417" s="33"/>
      <c r="N417" s="36"/>
      <c r="O417" s="33"/>
      <c r="P417" s="36"/>
      <c r="Q417" s="210"/>
      <c r="R417" s="266"/>
      <c r="S417" s="545"/>
      <c r="T417" s="455"/>
      <c r="U417" s="371"/>
      <c r="V417" s="211"/>
      <c r="W417" s="211"/>
      <c r="X417" s="211"/>
    </row>
    <row r="418" spans="1:24" ht="15">
      <c r="A418" s="20"/>
      <c r="B418" s="20"/>
      <c r="C418" s="20"/>
      <c r="D418" s="20"/>
      <c r="E418" s="20"/>
      <c r="F418" s="20"/>
      <c r="G418" s="20"/>
      <c r="H418" s="20"/>
      <c r="I418" s="20"/>
      <c r="J418" s="130" t="s">
        <v>280</v>
      </c>
      <c r="K418" s="130" t="s">
        <v>279</v>
      </c>
      <c r="L418" s="130"/>
      <c r="M418" s="22"/>
      <c r="N418" s="22"/>
      <c r="O418" s="22"/>
      <c r="P418" s="22"/>
      <c r="Q418" s="172"/>
      <c r="R418" s="261"/>
      <c r="S418" s="261"/>
      <c r="T418" s="484"/>
      <c r="U418" s="425"/>
      <c r="V418" s="173"/>
      <c r="W418" s="173"/>
      <c r="X418" s="173"/>
    </row>
    <row r="419" spans="1:24" ht="15">
      <c r="A419" s="20"/>
      <c r="B419" s="20"/>
      <c r="C419" s="20"/>
      <c r="D419" s="20"/>
      <c r="E419" s="20"/>
      <c r="F419" s="20"/>
      <c r="G419" s="20"/>
      <c r="H419" s="20"/>
      <c r="I419" s="20"/>
      <c r="J419" s="131" t="s">
        <v>287</v>
      </c>
      <c r="K419" s="9" t="s">
        <v>262</v>
      </c>
      <c r="L419" s="9"/>
      <c r="M419" s="18"/>
      <c r="N419" s="18"/>
      <c r="O419" s="18"/>
      <c r="P419" s="18"/>
      <c r="Q419" s="174"/>
      <c r="R419" s="262"/>
      <c r="S419" s="262"/>
      <c r="T419" s="476"/>
      <c r="U419" s="412"/>
      <c r="V419" s="176"/>
      <c r="W419" s="176"/>
      <c r="X419" s="176"/>
    </row>
    <row r="420" spans="1:24" ht="15">
      <c r="A420" s="20"/>
      <c r="B420" s="20"/>
      <c r="C420" s="20"/>
      <c r="D420" s="20"/>
      <c r="E420" s="20"/>
      <c r="F420" s="20"/>
      <c r="G420" s="20"/>
      <c r="H420" s="20"/>
      <c r="I420" s="20">
        <v>900</v>
      </c>
      <c r="J420" s="20" t="s">
        <v>251</v>
      </c>
      <c r="K420" s="20" t="s">
        <v>121</v>
      </c>
      <c r="L420" s="20"/>
      <c r="M420" s="21"/>
      <c r="N420" s="21"/>
      <c r="O420" s="21"/>
      <c r="P420" s="21"/>
      <c r="Q420" s="170"/>
      <c r="R420" s="263"/>
      <c r="S420" s="263"/>
      <c r="T420" s="477"/>
      <c r="U420" s="413"/>
      <c r="V420" s="178"/>
      <c r="W420" s="178"/>
      <c r="X420" s="178"/>
    </row>
    <row r="421" spans="1:24" ht="15">
      <c r="A421" s="7" t="s">
        <v>394</v>
      </c>
      <c r="B421" s="7"/>
      <c r="C421" s="7"/>
      <c r="D421" s="7"/>
      <c r="E421" s="7"/>
      <c r="F421" s="7"/>
      <c r="G421" s="7"/>
      <c r="H421" s="7"/>
      <c r="I421" s="7"/>
      <c r="J421" s="133" t="s">
        <v>172</v>
      </c>
      <c r="K421" s="133" t="s">
        <v>171</v>
      </c>
      <c r="L421" s="133"/>
      <c r="M421" s="16"/>
      <c r="N421" s="16"/>
      <c r="O421" s="16"/>
      <c r="P421" s="16"/>
      <c r="Q421" s="157"/>
      <c r="R421" s="256"/>
      <c r="S421" s="256"/>
      <c r="T421" s="458"/>
      <c r="U421" s="405"/>
      <c r="V421" s="158"/>
      <c r="W421" s="158"/>
      <c r="X421" s="158"/>
    </row>
    <row r="422" spans="1:24" ht="15">
      <c r="A422" s="8" t="s">
        <v>434</v>
      </c>
      <c r="B422" s="8"/>
      <c r="C422" s="8"/>
      <c r="D422" s="8"/>
      <c r="E422" s="8"/>
      <c r="F422" s="8"/>
      <c r="G422" s="8"/>
      <c r="H422" s="8"/>
      <c r="I422" s="8">
        <v>911</v>
      </c>
      <c r="J422" s="8" t="s">
        <v>137</v>
      </c>
      <c r="K422" s="8" t="s">
        <v>173</v>
      </c>
      <c r="L422" s="8"/>
      <c r="M422" s="17"/>
      <c r="N422" s="17"/>
      <c r="O422" s="17"/>
      <c r="P422" s="17"/>
      <c r="Q422" s="151"/>
      <c r="R422" s="254"/>
      <c r="S422" s="254"/>
      <c r="T422" s="456"/>
      <c r="U422" s="403"/>
      <c r="V422" s="152"/>
      <c r="W422" s="152"/>
      <c r="X422" s="152"/>
    </row>
    <row r="423" spans="1:24" ht="15">
      <c r="A423" s="20" t="s">
        <v>434</v>
      </c>
      <c r="I423" s="1">
        <v>911</v>
      </c>
      <c r="J423" s="71">
        <v>3</v>
      </c>
      <c r="K423" s="71" t="s">
        <v>8</v>
      </c>
      <c r="L423" s="71"/>
      <c r="M423" s="84">
        <f aca="true" t="shared" si="151" ref="M423:S423">M424+M428</f>
        <v>15962</v>
      </c>
      <c r="N423" s="83">
        <f t="shared" si="151"/>
        <v>21829</v>
      </c>
      <c r="O423" s="83">
        <f t="shared" si="151"/>
        <v>22000</v>
      </c>
      <c r="P423" s="83">
        <f t="shared" si="151"/>
        <v>25563</v>
      </c>
      <c r="Q423" s="136">
        <f t="shared" si="151"/>
        <v>22000</v>
      </c>
      <c r="R423" s="108">
        <f>R424+R428</f>
        <v>72000</v>
      </c>
      <c r="S423" s="332">
        <f t="shared" si="151"/>
        <v>52000</v>
      </c>
      <c r="T423" s="451">
        <f>T424+T428</f>
        <v>37713</v>
      </c>
      <c r="U423" s="368">
        <f>T423/S423</f>
        <v>0.72525</v>
      </c>
      <c r="V423" s="138">
        <f aca="true" t="shared" si="152" ref="V423:V430">P423/O423*100</f>
        <v>116.19545454545455</v>
      </c>
      <c r="W423" s="138">
        <f aca="true" t="shared" si="153" ref="W423:W430">Q423/P423*100</f>
        <v>86.06188632007198</v>
      </c>
      <c r="X423" s="138">
        <f aca="true" t="shared" si="154" ref="X423:X430">R423/Q423*100</f>
        <v>327.2727272727273</v>
      </c>
    </row>
    <row r="424" spans="1:24" ht="14.25">
      <c r="A424" s="20" t="s">
        <v>434</v>
      </c>
      <c r="I424" s="1">
        <v>911</v>
      </c>
      <c r="J424" s="24">
        <v>32</v>
      </c>
      <c r="K424" s="31" t="s">
        <v>40</v>
      </c>
      <c r="L424" s="30"/>
      <c r="M424" s="25">
        <f aca="true" t="shared" si="155" ref="M424:R424">M425+M426</f>
        <v>8922</v>
      </c>
      <c r="N424" s="29">
        <f>N425+N426</f>
        <v>13829</v>
      </c>
      <c r="O424" s="29">
        <f t="shared" si="155"/>
        <v>14000</v>
      </c>
      <c r="P424" s="29">
        <f t="shared" si="155"/>
        <v>15563</v>
      </c>
      <c r="Q424" s="140">
        <f>Q425+Q426</f>
        <v>14000</v>
      </c>
      <c r="R424" s="585">
        <f t="shared" si="155"/>
        <v>14000</v>
      </c>
      <c r="S424" s="542">
        <f>S425+S426</f>
        <v>17000</v>
      </c>
      <c r="T424" s="452">
        <f>T425+T426</f>
        <v>17713</v>
      </c>
      <c r="U424" s="381">
        <f aca="true" t="shared" si="156" ref="U424:U430">T424/S424</f>
        <v>1.0419411764705881</v>
      </c>
      <c r="V424" s="138">
        <f t="shared" si="152"/>
        <v>111.16428571428571</v>
      </c>
      <c r="W424" s="138">
        <f t="shared" si="153"/>
        <v>89.95694917432373</v>
      </c>
      <c r="X424" s="138">
        <f t="shared" si="154"/>
        <v>100</v>
      </c>
    </row>
    <row r="425" spans="1:25" ht="14.25">
      <c r="A425" s="20" t="s">
        <v>434</v>
      </c>
      <c r="C425" s="1">
        <v>2</v>
      </c>
      <c r="D425" s="1">
        <v>3</v>
      </c>
      <c r="E425" s="1">
        <v>4</v>
      </c>
      <c r="I425" s="1">
        <v>911</v>
      </c>
      <c r="J425" s="24">
        <v>3237</v>
      </c>
      <c r="K425" s="31" t="s">
        <v>207</v>
      </c>
      <c r="L425" s="30"/>
      <c r="M425" s="25">
        <v>8922</v>
      </c>
      <c r="N425" s="29">
        <v>9914</v>
      </c>
      <c r="O425" s="29">
        <v>10000</v>
      </c>
      <c r="P425" s="29">
        <v>12400</v>
      </c>
      <c r="Q425" s="140">
        <v>10000</v>
      </c>
      <c r="R425" s="585">
        <v>10000</v>
      </c>
      <c r="S425" s="542">
        <v>12000</v>
      </c>
      <c r="T425" s="452">
        <v>12000</v>
      </c>
      <c r="U425" s="381">
        <f t="shared" si="156"/>
        <v>1</v>
      </c>
      <c r="V425" s="138">
        <f t="shared" si="152"/>
        <v>124</v>
      </c>
      <c r="W425" s="138">
        <f t="shared" si="153"/>
        <v>80.64516129032258</v>
      </c>
      <c r="X425" s="138">
        <f t="shared" si="154"/>
        <v>100</v>
      </c>
      <c r="Y425" s="344">
        <v>12000</v>
      </c>
    </row>
    <row r="426" spans="1:24" ht="14.25">
      <c r="A426" s="20" t="s">
        <v>434</v>
      </c>
      <c r="I426" s="1">
        <v>911</v>
      </c>
      <c r="J426" s="70">
        <v>322</v>
      </c>
      <c r="K426" s="70" t="s">
        <v>95</v>
      </c>
      <c r="L426" s="70"/>
      <c r="M426" s="25">
        <f aca="true" t="shared" si="157" ref="M426:T426">M427</f>
        <v>0</v>
      </c>
      <c r="N426" s="29">
        <f t="shared" si="157"/>
        <v>3915</v>
      </c>
      <c r="O426" s="29">
        <f t="shared" si="157"/>
        <v>4000</v>
      </c>
      <c r="P426" s="29">
        <f t="shared" si="157"/>
        <v>3163</v>
      </c>
      <c r="Q426" s="140">
        <f t="shared" si="157"/>
        <v>4000</v>
      </c>
      <c r="R426" s="585">
        <f t="shared" si="157"/>
        <v>4000</v>
      </c>
      <c r="S426" s="542">
        <f t="shared" si="157"/>
        <v>5000</v>
      </c>
      <c r="T426" s="452">
        <f t="shared" si="157"/>
        <v>5713</v>
      </c>
      <c r="U426" s="381">
        <f t="shared" si="156"/>
        <v>1.1426</v>
      </c>
      <c r="V426" s="138">
        <f t="shared" si="152"/>
        <v>79.07499999999999</v>
      </c>
      <c r="W426" s="138">
        <f t="shared" si="153"/>
        <v>126.46221941195068</v>
      </c>
      <c r="X426" s="138">
        <f t="shared" si="154"/>
        <v>100</v>
      </c>
    </row>
    <row r="427" spans="1:24" ht="14.25">
      <c r="A427" s="20" t="s">
        <v>434</v>
      </c>
      <c r="E427" s="1">
        <v>4</v>
      </c>
      <c r="I427" s="1">
        <v>911</v>
      </c>
      <c r="J427" s="24">
        <v>3221</v>
      </c>
      <c r="K427" s="31" t="s">
        <v>314</v>
      </c>
      <c r="L427" s="30"/>
      <c r="M427" s="25">
        <v>0</v>
      </c>
      <c r="N427" s="29">
        <v>3915</v>
      </c>
      <c r="O427" s="29">
        <v>4000</v>
      </c>
      <c r="P427" s="29">
        <v>3163</v>
      </c>
      <c r="Q427" s="140">
        <v>4000</v>
      </c>
      <c r="R427" s="585">
        <v>4000</v>
      </c>
      <c r="S427" s="542">
        <v>5000</v>
      </c>
      <c r="T427" s="452">
        <v>5713</v>
      </c>
      <c r="U427" s="381">
        <f t="shared" si="156"/>
        <v>1.1426</v>
      </c>
      <c r="V427" s="138">
        <f t="shared" si="152"/>
        <v>79.07499999999999</v>
      </c>
      <c r="W427" s="138">
        <f t="shared" si="153"/>
        <v>126.46221941195068</v>
      </c>
      <c r="X427" s="138">
        <f t="shared" si="154"/>
        <v>100</v>
      </c>
    </row>
    <row r="428" spans="1:24" ht="14.25">
      <c r="A428" s="20" t="s">
        <v>434</v>
      </c>
      <c r="I428" s="1">
        <v>911</v>
      </c>
      <c r="J428" s="24">
        <v>38</v>
      </c>
      <c r="K428" s="31" t="s">
        <v>260</v>
      </c>
      <c r="L428" s="30"/>
      <c r="M428" s="25">
        <f>M429</f>
        <v>7040</v>
      </c>
      <c r="N428" s="29">
        <f>N429</f>
        <v>8000</v>
      </c>
      <c r="O428" s="29">
        <f>O429</f>
        <v>8000</v>
      </c>
      <c r="P428" s="29">
        <f>P429</f>
        <v>10000</v>
      </c>
      <c r="Q428" s="140">
        <f>Q429</f>
        <v>8000</v>
      </c>
      <c r="R428" s="585">
        <f>R429+R430</f>
        <v>58000</v>
      </c>
      <c r="S428" s="547">
        <f>S429+S430</f>
        <v>35000</v>
      </c>
      <c r="T428" s="459">
        <f>T429+T430</f>
        <v>20000</v>
      </c>
      <c r="U428" s="381">
        <f t="shared" si="156"/>
        <v>0.5714285714285714</v>
      </c>
      <c r="V428" s="138">
        <f t="shared" si="152"/>
        <v>125</v>
      </c>
      <c r="W428" s="138">
        <f t="shared" si="153"/>
        <v>80</v>
      </c>
      <c r="X428" s="138">
        <f t="shared" si="154"/>
        <v>725</v>
      </c>
    </row>
    <row r="429" spans="1:24" ht="14.25">
      <c r="A429" s="20" t="s">
        <v>434</v>
      </c>
      <c r="E429" s="1">
        <v>4</v>
      </c>
      <c r="I429" s="1">
        <v>911</v>
      </c>
      <c r="J429" s="24">
        <v>3811</v>
      </c>
      <c r="K429" s="24" t="s">
        <v>261</v>
      </c>
      <c r="L429" s="24"/>
      <c r="M429" s="25">
        <v>7040</v>
      </c>
      <c r="N429" s="29">
        <v>8000</v>
      </c>
      <c r="O429" s="29">
        <v>8000</v>
      </c>
      <c r="P429" s="29">
        <v>10000</v>
      </c>
      <c r="Q429" s="140">
        <v>8000</v>
      </c>
      <c r="R429" s="585">
        <v>8000</v>
      </c>
      <c r="S429" s="542">
        <v>10000</v>
      </c>
      <c r="T429" s="452">
        <v>20000</v>
      </c>
      <c r="U429" s="381">
        <f t="shared" si="156"/>
        <v>2</v>
      </c>
      <c r="V429" s="138">
        <f t="shared" si="152"/>
        <v>125</v>
      </c>
      <c r="W429" s="138">
        <f t="shared" si="153"/>
        <v>80</v>
      </c>
      <c r="X429" s="138">
        <f t="shared" si="154"/>
        <v>100</v>
      </c>
    </row>
    <row r="430" spans="1:26" ht="15" thickBot="1">
      <c r="A430" s="20"/>
      <c r="J430" s="56">
        <v>3811</v>
      </c>
      <c r="K430" s="56" t="s">
        <v>573</v>
      </c>
      <c r="L430" s="56"/>
      <c r="M430" s="57"/>
      <c r="N430" s="62">
        <v>0</v>
      </c>
      <c r="O430" s="62">
        <v>0</v>
      </c>
      <c r="P430" s="62">
        <v>0</v>
      </c>
      <c r="Q430" s="196">
        <v>0</v>
      </c>
      <c r="R430" s="592">
        <v>50000</v>
      </c>
      <c r="S430" s="544">
        <v>25000</v>
      </c>
      <c r="T430" s="453">
        <v>0</v>
      </c>
      <c r="U430" s="410">
        <f t="shared" si="156"/>
        <v>0</v>
      </c>
      <c r="V430" s="142" t="e">
        <f t="shared" si="152"/>
        <v>#DIV/0!</v>
      </c>
      <c r="W430" s="142" t="e">
        <f t="shared" si="153"/>
        <v>#DIV/0!</v>
      </c>
      <c r="X430" s="142" t="e">
        <f t="shared" si="154"/>
        <v>#DIV/0!</v>
      </c>
      <c r="Y430" s="346" t="s">
        <v>689</v>
      </c>
      <c r="Z430" s="501" t="s">
        <v>689</v>
      </c>
    </row>
    <row r="431" spans="1:24" ht="15">
      <c r="A431" s="15"/>
      <c r="J431" s="185"/>
      <c r="K431" s="185" t="s">
        <v>316</v>
      </c>
      <c r="L431" s="185"/>
      <c r="M431" s="186">
        <f aca="true" t="shared" si="158" ref="M431:R431">M423</f>
        <v>15962</v>
      </c>
      <c r="N431" s="186">
        <f>N423</f>
        <v>21829</v>
      </c>
      <c r="O431" s="186">
        <f t="shared" si="158"/>
        <v>22000</v>
      </c>
      <c r="P431" s="186">
        <f t="shared" si="158"/>
        <v>25563</v>
      </c>
      <c r="Q431" s="187">
        <f>Q423</f>
        <v>22000</v>
      </c>
      <c r="R431" s="265">
        <f t="shared" si="158"/>
        <v>72000</v>
      </c>
      <c r="S431" s="252">
        <f>S423</f>
        <v>52000</v>
      </c>
      <c r="T431" s="454">
        <f>T423</f>
        <v>37713</v>
      </c>
      <c r="U431" s="421">
        <f>T431/S431</f>
        <v>0.72525</v>
      </c>
      <c r="V431" s="188"/>
      <c r="W431" s="188"/>
      <c r="X431" s="188"/>
    </row>
    <row r="432" spans="10:24" ht="14.25">
      <c r="J432" s="32"/>
      <c r="K432" s="32"/>
      <c r="L432" s="32"/>
      <c r="M432" s="33"/>
      <c r="N432" s="36"/>
      <c r="O432" s="33"/>
      <c r="P432" s="36"/>
      <c r="Q432" s="210"/>
      <c r="R432" s="266"/>
      <c r="S432" s="545"/>
      <c r="T432" s="455"/>
      <c r="U432" s="371"/>
      <c r="V432" s="211"/>
      <c r="W432" s="211"/>
      <c r="X432" s="211"/>
    </row>
    <row r="433" spans="1:24" ht="15">
      <c r="A433" s="7" t="s">
        <v>395</v>
      </c>
      <c r="B433" s="7"/>
      <c r="C433" s="7"/>
      <c r="D433" s="7"/>
      <c r="E433" s="7"/>
      <c r="F433" s="7"/>
      <c r="G433" s="7"/>
      <c r="H433" s="7"/>
      <c r="I433" s="7"/>
      <c r="J433" s="133" t="s">
        <v>175</v>
      </c>
      <c r="K433" s="133" t="s">
        <v>174</v>
      </c>
      <c r="L433" s="133"/>
      <c r="M433" s="16"/>
      <c r="N433" s="16"/>
      <c r="O433" s="16"/>
      <c r="P433" s="16"/>
      <c r="Q433" s="157"/>
      <c r="R433" s="256"/>
      <c r="S433" s="256"/>
      <c r="T433" s="458"/>
      <c r="U433" s="405"/>
      <c r="V433" s="158"/>
      <c r="W433" s="158"/>
      <c r="X433" s="158"/>
    </row>
    <row r="434" spans="1:24" ht="15">
      <c r="A434" s="8" t="s">
        <v>435</v>
      </c>
      <c r="B434" s="8"/>
      <c r="C434" s="8"/>
      <c r="D434" s="8"/>
      <c r="E434" s="8"/>
      <c r="F434" s="8"/>
      <c r="G434" s="8"/>
      <c r="H434" s="8"/>
      <c r="I434" s="8">
        <v>922</v>
      </c>
      <c r="J434" s="8" t="s">
        <v>177</v>
      </c>
      <c r="K434" s="8" t="s">
        <v>176</v>
      </c>
      <c r="L434" s="8"/>
      <c r="M434" s="17"/>
      <c r="N434" s="17"/>
      <c r="O434" s="17"/>
      <c r="P434" s="17"/>
      <c r="Q434" s="151"/>
      <c r="R434" s="254"/>
      <c r="S434" s="254"/>
      <c r="T434" s="456"/>
      <c r="U434" s="403"/>
      <c r="V434" s="152"/>
      <c r="W434" s="152"/>
      <c r="X434" s="152"/>
    </row>
    <row r="435" spans="1:24" ht="15">
      <c r="A435" s="20" t="s">
        <v>435</v>
      </c>
      <c r="I435" s="1">
        <v>922</v>
      </c>
      <c r="J435" s="71">
        <v>3</v>
      </c>
      <c r="K435" s="71" t="s">
        <v>8</v>
      </c>
      <c r="L435" s="71"/>
      <c r="M435" s="84">
        <f aca="true" t="shared" si="159" ref="M435:T436">M436</f>
        <v>198440</v>
      </c>
      <c r="N435" s="83">
        <f t="shared" si="159"/>
        <v>24550</v>
      </c>
      <c r="O435" s="83">
        <f t="shared" si="159"/>
        <v>40000</v>
      </c>
      <c r="P435" s="83">
        <f t="shared" si="159"/>
        <v>40000</v>
      </c>
      <c r="Q435" s="136">
        <f t="shared" si="159"/>
        <v>40000</v>
      </c>
      <c r="R435" s="108">
        <f t="shared" si="159"/>
        <v>50000</v>
      </c>
      <c r="S435" s="332">
        <f t="shared" si="159"/>
        <v>75000</v>
      </c>
      <c r="T435" s="451">
        <f t="shared" si="159"/>
        <v>75000</v>
      </c>
      <c r="U435" s="368">
        <f>T435/S435</f>
        <v>1</v>
      </c>
      <c r="V435" s="138">
        <f aca="true" t="shared" si="160" ref="V435:X437">P435/O435*100</f>
        <v>100</v>
      </c>
      <c r="W435" s="138">
        <f t="shared" si="160"/>
        <v>100</v>
      </c>
      <c r="X435" s="138">
        <f t="shared" si="160"/>
        <v>125</v>
      </c>
    </row>
    <row r="436" spans="1:24" ht="14.25">
      <c r="A436" s="20" t="s">
        <v>435</v>
      </c>
      <c r="I436" s="1">
        <v>922</v>
      </c>
      <c r="J436" s="24">
        <v>37</v>
      </c>
      <c r="K436" s="24" t="s">
        <v>101</v>
      </c>
      <c r="L436" s="24"/>
      <c r="M436" s="25">
        <f t="shared" si="159"/>
        <v>198440</v>
      </c>
      <c r="N436" s="29">
        <f t="shared" si="159"/>
        <v>24550</v>
      </c>
      <c r="O436" s="29">
        <f t="shared" si="159"/>
        <v>40000</v>
      </c>
      <c r="P436" s="29">
        <f t="shared" si="159"/>
        <v>40000</v>
      </c>
      <c r="Q436" s="140">
        <f t="shared" si="159"/>
        <v>40000</v>
      </c>
      <c r="R436" s="585">
        <f t="shared" si="159"/>
        <v>50000</v>
      </c>
      <c r="S436" s="542">
        <f t="shared" si="159"/>
        <v>75000</v>
      </c>
      <c r="T436" s="452">
        <f t="shared" si="159"/>
        <v>75000</v>
      </c>
      <c r="U436" s="369">
        <f>T436/S436</f>
        <v>1</v>
      </c>
      <c r="V436" s="138">
        <f t="shared" si="160"/>
        <v>100</v>
      </c>
      <c r="W436" s="138">
        <f t="shared" si="160"/>
        <v>100</v>
      </c>
      <c r="X436" s="138">
        <f t="shared" si="160"/>
        <v>125</v>
      </c>
    </row>
    <row r="437" spans="1:27" ht="15" thickBot="1">
      <c r="A437" s="20" t="s">
        <v>435</v>
      </c>
      <c r="C437" s="1">
        <v>2</v>
      </c>
      <c r="F437" s="1">
        <v>4</v>
      </c>
      <c r="I437" s="1">
        <v>922</v>
      </c>
      <c r="J437" s="24">
        <v>3721</v>
      </c>
      <c r="K437" s="24" t="s">
        <v>102</v>
      </c>
      <c r="L437" s="24"/>
      <c r="M437" s="25">
        <v>198440</v>
      </c>
      <c r="N437" s="29">
        <v>24550</v>
      </c>
      <c r="O437" s="29">
        <v>40000</v>
      </c>
      <c r="P437" s="29">
        <v>40000</v>
      </c>
      <c r="Q437" s="140">
        <v>40000</v>
      </c>
      <c r="R437" s="585">
        <v>50000</v>
      </c>
      <c r="S437" s="542">
        <v>75000</v>
      </c>
      <c r="T437" s="452">
        <v>75000</v>
      </c>
      <c r="U437" s="369">
        <f>T437/S437</f>
        <v>1</v>
      </c>
      <c r="V437" s="138">
        <f t="shared" si="160"/>
        <v>100</v>
      </c>
      <c r="W437" s="138">
        <f t="shared" si="160"/>
        <v>100</v>
      </c>
      <c r="X437" s="138">
        <f t="shared" si="160"/>
        <v>125</v>
      </c>
      <c r="Y437" s="344">
        <v>44446</v>
      </c>
      <c r="Z437" s="100" t="s">
        <v>689</v>
      </c>
      <c r="AA437" s="501" t="s">
        <v>689</v>
      </c>
    </row>
    <row r="438" spans="1:24" ht="15">
      <c r="A438" s="15"/>
      <c r="J438" s="185"/>
      <c r="K438" s="185" t="s">
        <v>316</v>
      </c>
      <c r="L438" s="185"/>
      <c r="M438" s="186">
        <f aca="true" t="shared" si="161" ref="M438:R438">M435</f>
        <v>198440</v>
      </c>
      <c r="N438" s="186">
        <f>N435</f>
        <v>24550</v>
      </c>
      <c r="O438" s="186">
        <f t="shared" si="161"/>
        <v>40000</v>
      </c>
      <c r="P438" s="186">
        <f t="shared" si="161"/>
        <v>40000</v>
      </c>
      <c r="Q438" s="187">
        <f>Q435</f>
        <v>40000</v>
      </c>
      <c r="R438" s="265">
        <f t="shared" si="161"/>
        <v>50000</v>
      </c>
      <c r="S438" s="557">
        <f>S435</f>
        <v>75000</v>
      </c>
      <c r="T438" s="470">
        <f>T435</f>
        <v>75000</v>
      </c>
      <c r="U438" s="409">
        <f>T438/S438</f>
        <v>1</v>
      </c>
      <c r="V438" s="188"/>
      <c r="W438" s="188"/>
      <c r="X438" s="188"/>
    </row>
    <row r="439" spans="10:24" ht="14.25">
      <c r="J439" s="32"/>
      <c r="K439" s="32"/>
      <c r="L439" s="32"/>
      <c r="M439" s="33"/>
      <c r="N439" s="97"/>
      <c r="O439" s="33"/>
      <c r="P439" s="36"/>
      <c r="Q439" s="210"/>
      <c r="R439" s="266"/>
      <c r="S439" s="545"/>
      <c r="T439" s="455"/>
      <c r="U439" s="371"/>
      <c r="V439" s="211"/>
      <c r="W439" s="211"/>
      <c r="X439" s="211"/>
    </row>
    <row r="440" spans="1:24" ht="15">
      <c r="A440" s="7" t="s">
        <v>396</v>
      </c>
      <c r="B440" s="7"/>
      <c r="C440" s="7"/>
      <c r="D440" s="7"/>
      <c r="E440" s="7"/>
      <c r="F440" s="7"/>
      <c r="G440" s="7"/>
      <c r="H440" s="7"/>
      <c r="I440" s="7"/>
      <c r="J440" s="133" t="s">
        <v>179</v>
      </c>
      <c r="K440" s="133" t="s">
        <v>178</v>
      </c>
      <c r="L440" s="133"/>
      <c r="M440" s="16"/>
      <c r="N440" s="217"/>
      <c r="O440" s="16"/>
      <c r="P440" s="16"/>
      <c r="Q440" s="157"/>
      <c r="R440" s="256"/>
      <c r="S440" s="256"/>
      <c r="T440" s="458"/>
      <c r="U440" s="405"/>
      <c r="V440" s="158"/>
      <c r="W440" s="158"/>
      <c r="X440" s="158"/>
    </row>
    <row r="441" spans="1:24" ht="15">
      <c r="A441" s="8" t="s">
        <v>436</v>
      </c>
      <c r="B441" s="8"/>
      <c r="C441" s="8"/>
      <c r="D441" s="8"/>
      <c r="E441" s="8"/>
      <c r="F441" s="8"/>
      <c r="G441" s="8"/>
      <c r="H441" s="8"/>
      <c r="I441" s="8">
        <v>1040</v>
      </c>
      <c r="J441" s="8" t="s">
        <v>137</v>
      </c>
      <c r="K441" s="8" t="s">
        <v>180</v>
      </c>
      <c r="L441" s="8"/>
      <c r="M441" s="17"/>
      <c r="N441" s="212"/>
      <c r="O441" s="17"/>
      <c r="P441" s="17"/>
      <c r="Q441" s="151"/>
      <c r="R441" s="254"/>
      <c r="S441" s="254"/>
      <c r="T441" s="456"/>
      <c r="U441" s="403"/>
      <c r="V441" s="152"/>
      <c r="W441" s="152"/>
      <c r="X441" s="152"/>
    </row>
    <row r="442" spans="1:24" ht="15">
      <c r="A442" s="64" t="s">
        <v>436</v>
      </c>
      <c r="I442" s="1">
        <v>1040</v>
      </c>
      <c r="J442" s="71">
        <v>3</v>
      </c>
      <c r="K442" s="71" t="s">
        <v>8</v>
      </c>
      <c r="L442" s="71"/>
      <c r="M442" s="84">
        <f aca="true" t="shared" si="162" ref="M442:T443">M443</f>
        <v>0</v>
      </c>
      <c r="N442" s="83">
        <f t="shared" si="162"/>
        <v>20000</v>
      </c>
      <c r="O442" s="84">
        <f t="shared" si="162"/>
        <v>20000</v>
      </c>
      <c r="P442" s="83">
        <f t="shared" si="162"/>
        <v>22000</v>
      </c>
      <c r="Q442" s="136">
        <f t="shared" si="162"/>
        <v>20000</v>
      </c>
      <c r="R442" s="108">
        <f t="shared" si="162"/>
        <v>30000</v>
      </c>
      <c r="S442" s="332">
        <f t="shared" si="162"/>
        <v>26000</v>
      </c>
      <c r="T442" s="451">
        <f t="shared" si="162"/>
        <v>30000</v>
      </c>
      <c r="U442" s="368">
        <f>T442/S442</f>
        <v>1.1538461538461537</v>
      </c>
      <c r="V442" s="138">
        <f aca="true" t="shared" si="163" ref="V442:X444">P442/O442*100</f>
        <v>110.00000000000001</v>
      </c>
      <c r="W442" s="138">
        <f t="shared" si="163"/>
        <v>90.9090909090909</v>
      </c>
      <c r="X442" s="138">
        <f t="shared" si="163"/>
        <v>150</v>
      </c>
    </row>
    <row r="443" spans="1:24" ht="14.25">
      <c r="A443" s="64" t="s">
        <v>436</v>
      </c>
      <c r="I443" s="1">
        <v>1040</v>
      </c>
      <c r="J443" s="24">
        <v>37</v>
      </c>
      <c r="K443" s="24" t="s">
        <v>103</v>
      </c>
      <c r="L443" s="24"/>
      <c r="M443" s="25">
        <f t="shared" si="162"/>
        <v>0</v>
      </c>
      <c r="N443" s="29">
        <f t="shared" si="162"/>
        <v>20000</v>
      </c>
      <c r="O443" s="25">
        <f t="shared" si="162"/>
        <v>20000</v>
      </c>
      <c r="P443" s="29">
        <f t="shared" si="162"/>
        <v>22000</v>
      </c>
      <c r="Q443" s="140">
        <f t="shared" si="162"/>
        <v>20000</v>
      </c>
      <c r="R443" s="585">
        <f t="shared" si="162"/>
        <v>30000</v>
      </c>
      <c r="S443" s="542">
        <f t="shared" si="162"/>
        <v>26000</v>
      </c>
      <c r="T443" s="452">
        <f t="shared" si="162"/>
        <v>30000</v>
      </c>
      <c r="U443" s="369">
        <f>T443/S443</f>
        <v>1.1538461538461537</v>
      </c>
      <c r="V443" s="138">
        <f t="shared" si="163"/>
        <v>110.00000000000001</v>
      </c>
      <c r="W443" s="138">
        <f t="shared" si="163"/>
        <v>90.9090909090909</v>
      </c>
      <c r="X443" s="138">
        <f t="shared" si="163"/>
        <v>150</v>
      </c>
    </row>
    <row r="444" spans="1:27" ht="15" thickBot="1">
      <c r="A444" s="64" t="s">
        <v>436</v>
      </c>
      <c r="C444" s="1">
        <v>2</v>
      </c>
      <c r="F444" s="1">
        <v>4</v>
      </c>
      <c r="I444" s="1">
        <v>1040</v>
      </c>
      <c r="J444" s="24">
        <v>3721</v>
      </c>
      <c r="K444" s="24" t="s">
        <v>102</v>
      </c>
      <c r="L444" s="24"/>
      <c r="M444" s="25">
        <v>0</v>
      </c>
      <c r="N444" s="29">
        <v>20000</v>
      </c>
      <c r="O444" s="25">
        <v>20000</v>
      </c>
      <c r="P444" s="29">
        <v>22000</v>
      </c>
      <c r="Q444" s="140">
        <v>20000</v>
      </c>
      <c r="R444" s="585">
        <v>30000</v>
      </c>
      <c r="S444" s="542">
        <v>26000</v>
      </c>
      <c r="T444" s="452">
        <v>30000</v>
      </c>
      <c r="U444" s="369">
        <f>T444/S444</f>
        <v>1.1538461538461537</v>
      </c>
      <c r="V444" s="138">
        <f t="shared" si="163"/>
        <v>110.00000000000001</v>
      </c>
      <c r="W444" s="138">
        <f t="shared" si="163"/>
        <v>90.9090909090909</v>
      </c>
      <c r="X444" s="138">
        <f t="shared" si="163"/>
        <v>150</v>
      </c>
      <c r="Y444" s="344">
        <v>12000</v>
      </c>
      <c r="Z444" s="100" t="s">
        <v>689</v>
      </c>
      <c r="AA444" s="501" t="s">
        <v>689</v>
      </c>
    </row>
    <row r="445" spans="1:24" ht="15.75" thickBot="1">
      <c r="A445" s="15"/>
      <c r="J445" s="185"/>
      <c r="K445" s="185" t="s">
        <v>316</v>
      </c>
      <c r="L445" s="185"/>
      <c r="M445" s="186">
        <f aca="true" t="shared" si="164" ref="M445:R445">M442</f>
        <v>0</v>
      </c>
      <c r="N445" s="186">
        <f>N442</f>
        <v>20000</v>
      </c>
      <c r="O445" s="186">
        <f t="shared" si="164"/>
        <v>20000</v>
      </c>
      <c r="P445" s="186">
        <f t="shared" si="164"/>
        <v>22000</v>
      </c>
      <c r="Q445" s="187">
        <f>Q442</f>
        <v>20000</v>
      </c>
      <c r="R445" s="265">
        <f t="shared" si="164"/>
        <v>30000</v>
      </c>
      <c r="S445" s="557">
        <f>S442</f>
        <v>26000</v>
      </c>
      <c r="T445" s="470">
        <f>T442</f>
        <v>30000</v>
      </c>
      <c r="U445" s="409">
        <f>T445/S445</f>
        <v>1.1538461538461537</v>
      </c>
      <c r="V445" s="188"/>
      <c r="W445" s="188"/>
      <c r="X445" s="188"/>
    </row>
    <row r="446" spans="10:24" ht="15.75" thickBot="1">
      <c r="J446" s="162"/>
      <c r="K446" s="162" t="s">
        <v>323</v>
      </c>
      <c r="L446" s="162"/>
      <c r="M446" s="163">
        <f aca="true" t="shared" si="165" ref="M446:T446">M431+M438+M445</f>
        <v>214402</v>
      </c>
      <c r="N446" s="163">
        <f t="shared" si="165"/>
        <v>66379</v>
      </c>
      <c r="O446" s="163">
        <f t="shared" si="165"/>
        <v>82000</v>
      </c>
      <c r="P446" s="163">
        <f t="shared" si="165"/>
        <v>87563</v>
      </c>
      <c r="Q446" s="164">
        <f t="shared" si="165"/>
        <v>82000</v>
      </c>
      <c r="R446" s="258">
        <f t="shared" si="165"/>
        <v>152000</v>
      </c>
      <c r="S446" s="549">
        <f t="shared" si="165"/>
        <v>153000</v>
      </c>
      <c r="T446" s="461">
        <f t="shared" si="165"/>
        <v>142713</v>
      </c>
      <c r="U446" s="407">
        <f>T446/S446</f>
        <v>0.9327647058823529</v>
      </c>
      <c r="V446" s="165"/>
      <c r="W446" s="165"/>
      <c r="X446" s="165"/>
    </row>
    <row r="447" spans="10:24" ht="15" thickTop="1">
      <c r="J447" s="32"/>
      <c r="K447" s="32"/>
      <c r="L447" s="32"/>
      <c r="M447" s="33"/>
      <c r="N447" s="36"/>
      <c r="O447" s="33"/>
      <c r="P447" s="36"/>
      <c r="Q447" s="210"/>
      <c r="R447" s="266"/>
      <c r="S447" s="545"/>
      <c r="T447" s="455"/>
      <c r="U447" s="371"/>
      <c r="V447" s="211"/>
      <c r="W447" s="211"/>
      <c r="X447" s="211"/>
    </row>
    <row r="448" spans="1:24" ht="15">
      <c r="A448" s="20"/>
      <c r="B448" s="20"/>
      <c r="C448" s="20"/>
      <c r="D448" s="20"/>
      <c r="E448" s="20"/>
      <c r="F448" s="20"/>
      <c r="G448" s="20"/>
      <c r="H448" s="20"/>
      <c r="I448" s="20"/>
      <c r="J448" s="131" t="s">
        <v>288</v>
      </c>
      <c r="K448" s="131" t="s">
        <v>181</v>
      </c>
      <c r="L448" s="131"/>
      <c r="M448" s="18"/>
      <c r="N448" s="18"/>
      <c r="O448" s="18"/>
      <c r="P448" s="18"/>
      <c r="Q448" s="174"/>
      <c r="R448" s="262"/>
      <c r="S448" s="262"/>
      <c r="T448" s="476"/>
      <c r="U448" s="412"/>
      <c r="V448" s="176"/>
      <c r="W448" s="176"/>
      <c r="X448" s="176"/>
    </row>
    <row r="449" spans="1:24" ht="15">
      <c r="A449" s="20"/>
      <c r="B449" s="20"/>
      <c r="C449" s="20"/>
      <c r="D449" s="20"/>
      <c r="E449" s="20"/>
      <c r="F449" s="20"/>
      <c r="G449" s="20"/>
      <c r="H449" s="20"/>
      <c r="I449" s="20">
        <v>800</v>
      </c>
      <c r="J449" s="20" t="s">
        <v>251</v>
      </c>
      <c r="K449" s="20" t="s">
        <v>363</v>
      </c>
      <c r="L449" s="20"/>
      <c r="M449" s="21"/>
      <c r="N449" s="21"/>
      <c r="O449" s="21"/>
      <c r="P449" s="21"/>
      <c r="Q449" s="170"/>
      <c r="R449" s="263"/>
      <c r="S449" s="263"/>
      <c r="T449" s="477"/>
      <c r="U449" s="413"/>
      <c r="V449" s="178"/>
      <c r="W449" s="178"/>
      <c r="X449" s="178"/>
    </row>
    <row r="450" spans="1:24" ht="15">
      <c r="A450" s="7" t="s">
        <v>397</v>
      </c>
      <c r="B450" s="7"/>
      <c r="C450" s="7"/>
      <c r="D450" s="7"/>
      <c r="E450" s="7"/>
      <c r="F450" s="7"/>
      <c r="G450" s="7"/>
      <c r="H450" s="7"/>
      <c r="I450" s="7"/>
      <c r="J450" s="133" t="s">
        <v>183</v>
      </c>
      <c r="K450" s="133" t="s">
        <v>182</v>
      </c>
      <c r="L450" s="133"/>
      <c r="M450" s="16"/>
      <c r="N450" s="16"/>
      <c r="O450" s="16"/>
      <c r="P450" s="16"/>
      <c r="Q450" s="157"/>
      <c r="R450" s="256"/>
      <c r="S450" s="256"/>
      <c r="T450" s="458"/>
      <c r="U450" s="405"/>
      <c r="V450" s="158"/>
      <c r="W450" s="158"/>
      <c r="X450" s="158"/>
    </row>
    <row r="451" spans="1:24" ht="15">
      <c r="A451" s="8" t="s">
        <v>437</v>
      </c>
      <c r="B451" s="8"/>
      <c r="C451" s="8"/>
      <c r="D451" s="8"/>
      <c r="E451" s="8"/>
      <c r="F451" s="8"/>
      <c r="G451" s="8"/>
      <c r="H451" s="8"/>
      <c r="I451" s="8">
        <v>820</v>
      </c>
      <c r="J451" s="8" t="s">
        <v>137</v>
      </c>
      <c r="K451" s="8" t="s">
        <v>184</v>
      </c>
      <c r="L451" s="8"/>
      <c r="M451" s="17"/>
      <c r="N451" s="17"/>
      <c r="O451" s="17"/>
      <c r="P451" s="17"/>
      <c r="Q451" s="151"/>
      <c r="R451" s="254"/>
      <c r="S451" s="254"/>
      <c r="T451" s="456"/>
      <c r="U451" s="403"/>
      <c r="V451" s="152"/>
      <c r="W451" s="152"/>
      <c r="X451" s="152"/>
    </row>
    <row r="452" spans="1:24" ht="15">
      <c r="A452" s="20" t="s">
        <v>437</v>
      </c>
      <c r="I452" s="1">
        <v>820</v>
      </c>
      <c r="J452" s="113">
        <v>3</v>
      </c>
      <c r="K452" s="113" t="s">
        <v>8</v>
      </c>
      <c r="L452" s="113"/>
      <c r="M452" s="84">
        <f aca="true" t="shared" si="166" ref="M452:R452">M453+M457</f>
        <v>40250</v>
      </c>
      <c r="N452" s="83">
        <f>N453+N457</f>
        <v>25000</v>
      </c>
      <c r="O452" s="83">
        <f t="shared" si="166"/>
        <v>35000</v>
      </c>
      <c r="P452" s="83">
        <f t="shared" si="166"/>
        <v>50000</v>
      </c>
      <c r="Q452" s="136">
        <f>Q453+Q457</f>
        <v>35000</v>
      </c>
      <c r="R452" s="108">
        <f t="shared" si="166"/>
        <v>60000</v>
      </c>
      <c r="S452" s="332">
        <f>S453+S457</f>
        <v>60000</v>
      </c>
      <c r="T452" s="451">
        <f>T453+T457</f>
        <v>60000</v>
      </c>
      <c r="U452" s="368">
        <f>T452/S452</f>
        <v>1</v>
      </c>
      <c r="V452" s="138">
        <f aca="true" t="shared" si="167" ref="V452:V458">P452/O452*100</f>
        <v>142.85714285714286</v>
      </c>
      <c r="W452" s="138">
        <f aca="true" t="shared" si="168" ref="W452:W458">Q452/P452*100</f>
        <v>70</v>
      </c>
      <c r="X452" s="138">
        <f aca="true" t="shared" si="169" ref="X452:X458">R452/Q452*100</f>
        <v>171.42857142857142</v>
      </c>
    </row>
    <row r="453" spans="1:24" ht="14.25" hidden="1">
      <c r="A453" s="20" t="s">
        <v>437</v>
      </c>
      <c r="I453" s="1">
        <v>820</v>
      </c>
      <c r="J453" s="28">
        <v>32</v>
      </c>
      <c r="K453" s="76" t="s">
        <v>40</v>
      </c>
      <c r="L453" s="77"/>
      <c r="M453" s="25">
        <f aca="true" t="shared" si="170" ref="M453:R453">M454+M455</f>
        <v>0</v>
      </c>
      <c r="N453" s="29">
        <f>N454+N455</f>
        <v>0</v>
      </c>
      <c r="O453" s="29">
        <f t="shared" si="170"/>
        <v>0</v>
      </c>
      <c r="P453" s="29">
        <f t="shared" si="170"/>
        <v>0</v>
      </c>
      <c r="Q453" s="140">
        <f>Q454+Q455</f>
        <v>0</v>
      </c>
      <c r="R453" s="108">
        <f t="shared" si="170"/>
        <v>0</v>
      </c>
      <c r="S453" s="542">
        <f>S454+S455</f>
        <v>0</v>
      </c>
      <c r="T453" s="452">
        <f>T454+T455</f>
        <v>0</v>
      </c>
      <c r="U453" s="369" t="e">
        <f>S453/R453</f>
        <v>#DIV/0!</v>
      </c>
      <c r="V453" s="138" t="e">
        <f t="shared" si="167"/>
        <v>#DIV/0!</v>
      </c>
      <c r="W453" s="138" t="e">
        <f t="shared" si="168"/>
        <v>#DIV/0!</v>
      </c>
      <c r="X453" s="138" t="e">
        <f t="shared" si="169"/>
        <v>#DIV/0!</v>
      </c>
    </row>
    <row r="454" spans="1:24" ht="14.25" hidden="1">
      <c r="A454" s="20" t="s">
        <v>437</v>
      </c>
      <c r="I454" s="1">
        <v>820</v>
      </c>
      <c r="J454" s="78">
        <v>322</v>
      </c>
      <c r="K454" s="78" t="s">
        <v>95</v>
      </c>
      <c r="L454" s="78"/>
      <c r="M454" s="25">
        <v>0</v>
      </c>
      <c r="N454" s="29">
        <v>0</v>
      </c>
      <c r="O454" s="29">
        <v>0</v>
      </c>
      <c r="P454" s="29">
        <v>0</v>
      </c>
      <c r="Q454" s="140">
        <v>0</v>
      </c>
      <c r="R454" s="108">
        <v>0</v>
      </c>
      <c r="S454" s="542">
        <v>0</v>
      </c>
      <c r="T454" s="452">
        <v>0</v>
      </c>
      <c r="U454" s="369" t="e">
        <f>S454/R454</f>
        <v>#DIV/0!</v>
      </c>
      <c r="V454" s="138" t="e">
        <f t="shared" si="167"/>
        <v>#DIV/0!</v>
      </c>
      <c r="W454" s="138" t="e">
        <f t="shared" si="168"/>
        <v>#DIV/0!</v>
      </c>
      <c r="X454" s="138" t="e">
        <f t="shared" si="169"/>
        <v>#DIV/0!</v>
      </c>
    </row>
    <row r="455" spans="1:24" ht="14.25" hidden="1">
      <c r="A455" s="20" t="s">
        <v>437</v>
      </c>
      <c r="I455" s="1">
        <v>820</v>
      </c>
      <c r="J455" s="78">
        <v>323</v>
      </c>
      <c r="K455" s="78" t="s">
        <v>43</v>
      </c>
      <c r="L455" s="78"/>
      <c r="M455" s="25">
        <v>0</v>
      </c>
      <c r="N455" s="29">
        <v>0</v>
      </c>
      <c r="O455" s="29">
        <v>0</v>
      </c>
      <c r="P455" s="29">
        <v>0</v>
      </c>
      <c r="Q455" s="140">
        <v>0</v>
      </c>
      <c r="R455" s="108">
        <v>0</v>
      </c>
      <c r="S455" s="542">
        <v>0</v>
      </c>
      <c r="T455" s="452">
        <v>0</v>
      </c>
      <c r="U455" s="369" t="e">
        <f>S455/R455</f>
        <v>#DIV/0!</v>
      </c>
      <c r="V455" s="138" t="e">
        <f t="shared" si="167"/>
        <v>#DIV/0!</v>
      </c>
      <c r="W455" s="138" t="e">
        <f t="shared" si="168"/>
        <v>#DIV/0!</v>
      </c>
      <c r="X455" s="138" t="e">
        <f t="shared" si="169"/>
        <v>#DIV/0!</v>
      </c>
    </row>
    <row r="456" spans="1:24" ht="14.25" hidden="1">
      <c r="A456" s="20" t="s">
        <v>437</v>
      </c>
      <c r="I456" s="1">
        <v>820</v>
      </c>
      <c r="J456" s="78">
        <v>329</v>
      </c>
      <c r="K456" s="78" t="s">
        <v>104</v>
      </c>
      <c r="L456" s="78"/>
      <c r="M456" s="25">
        <v>0</v>
      </c>
      <c r="N456" s="29">
        <v>0</v>
      </c>
      <c r="O456" s="29">
        <v>0</v>
      </c>
      <c r="P456" s="29">
        <v>0</v>
      </c>
      <c r="Q456" s="140">
        <v>0</v>
      </c>
      <c r="R456" s="108">
        <v>0</v>
      </c>
      <c r="S456" s="542">
        <v>0</v>
      </c>
      <c r="T456" s="452">
        <v>0</v>
      </c>
      <c r="U456" s="369" t="e">
        <f>S456/R456</f>
        <v>#DIV/0!</v>
      </c>
      <c r="V456" s="138" t="e">
        <f t="shared" si="167"/>
        <v>#DIV/0!</v>
      </c>
      <c r="W456" s="138" t="e">
        <f t="shared" si="168"/>
        <v>#DIV/0!</v>
      </c>
      <c r="X456" s="138" t="e">
        <f t="shared" si="169"/>
        <v>#DIV/0!</v>
      </c>
    </row>
    <row r="457" spans="1:24" ht="14.25">
      <c r="A457" s="20" t="s">
        <v>437</v>
      </c>
      <c r="I457" s="1">
        <v>820</v>
      </c>
      <c r="J457" s="28">
        <v>38</v>
      </c>
      <c r="K457" s="76" t="s">
        <v>260</v>
      </c>
      <c r="L457" s="77"/>
      <c r="M457" s="25">
        <f aca="true" t="shared" si="171" ref="M457:T457">M458</f>
        <v>40250</v>
      </c>
      <c r="N457" s="29">
        <f t="shared" si="171"/>
        <v>25000</v>
      </c>
      <c r="O457" s="29">
        <f t="shared" si="171"/>
        <v>35000</v>
      </c>
      <c r="P457" s="29">
        <f t="shared" si="171"/>
        <v>50000</v>
      </c>
      <c r="Q457" s="140">
        <f t="shared" si="171"/>
        <v>35000</v>
      </c>
      <c r="R457" s="585">
        <f t="shared" si="171"/>
        <v>60000</v>
      </c>
      <c r="S457" s="542">
        <f t="shared" si="171"/>
        <v>60000</v>
      </c>
      <c r="T457" s="452">
        <f t="shared" si="171"/>
        <v>60000</v>
      </c>
      <c r="U457" s="369">
        <f>T457/S457</f>
        <v>1</v>
      </c>
      <c r="V457" s="138">
        <f t="shared" si="167"/>
        <v>142.85714285714286</v>
      </c>
      <c r="W457" s="138">
        <f t="shared" si="168"/>
        <v>70</v>
      </c>
      <c r="X457" s="138">
        <f t="shared" si="169"/>
        <v>171.42857142857142</v>
      </c>
    </row>
    <row r="458" spans="1:27" ht="15" thickBot="1">
      <c r="A458" s="20" t="s">
        <v>437</v>
      </c>
      <c r="B458" s="1">
        <v>1</v>
      </c>
      <c r="C458" s="1">
        <v>2</v>
      </c>
      <c r="E458" s="1">
        <v>4</v>
      </c>
      <c r="I458" s="1">
        <v>820</v>
      </c>
      <c r="J458" s="28">
        <v>3811</v>
      </c>
      <c r="K458" s="28" t="s">
        <v>237</v>
      </c>
      <c r="L458" s="28"/>
      <c r="M458" s="25">
        <v>40250</v>
      </c>
      <c r="N458" s="29">
        <v>25000</v>
      </c>
      <c r="O458" s="29">
        <v>35000</v>
      </c>
      <c r="P458" s="29">
        <v>50000</v>
      </c>
      <c r="Q458" s="140">
        <v>35000</v>
      </c>
      <c r="R458" s="104">
        <v>60000</v>
      </c>
      <c r="S458" s="542">
        <v>60000</v>
      </c>
      <c r="T458" s="453">
        <v>60000</v>
      </c>
      <c r="U458" s="401">
        <f>T458/S458</f>
        <v>1</v>
      </c>
      <c r="V458" s="138">
        <f t="shared" si="167"/>
        <v>142.85714285714286</v>
      </c>
      <c r="W458" s="138">
        <f t="shared" si="168"/>
        <v>70</v>
      </c>
      <c r="X458" s="138">
        <f t="shared" si="169"/>
        <v>171.42857142857142</v>
      </c>
      <c r="Y458" s="344">
        <v>22000</v>
      </c>
      <c r="Z458" s="495" t="s">
        <v>689</v>
      </c>
      <c r="AA458" s="510" t="s">
        <v>689</v>
      </c>
    </row>
    <row r="459" spans="1:24" ht="15">
      <c r="A459" s="15"/>
      <c r="J459" s="185"/>
      <c r="K459" s="185" t="s">
        <v>316</v>
      </c>
      <c r="L459" s="185"/>
      <c r="M459" s="186">
        <f aca="true" t="shared" si="172" ref="M459:R459">M452</f>
        <v>40250</v>
      </c>
      <c r="N459" s="186">
        <f>N452</f>
        <v>25000</v>
      </c>
      <c r="O459" s="186">
        <f t="shared" si="172"/>
        <v>35000</v>
      </c>
      <c r="P459" s="186">
        <f t="shared" si="172"/>
        <v>50000</v>
      </c>
      <c r="Q459" s="187">
        <f>Q452</f>
        <v>35000</v>
      </c>
      <c r="R459" s="265">
        <f t="shared" si="172"/>
        <v>60000</v>
      </c>
      <c r="S459" s="557">
        <f>S452</f>
        <v>60000</v>
      </c>
      <c r="T459" s="454">
        <f>T452</f>
        <v>60000</v>
      </c>
      <c r="U459" s="402">
        <f>T459/S459</f>
        <v>1</v>
      </c>
      <c r="V459" s="188"/>
      <c r="W459" s="188"/>
      <c r="X459" s="188"/>
    </row>
    <row r="460" spans="10:24" ht="14.25">
      <c r="J460" s="32"/>
      <c r="K460" s="32"/>
      <c r="L460" s="32"/>
      <c r="M460" s="33"/>
      <c r="N460" s="36"/>
      <c r="O460" s="33"/>
      <c r="P460" s="36"/>
      <c r="Q460" s="210"/>
      <c r="R460" s="266"/>
      <c r="S460" s="545"/>
      <c r="T460" s="455"/>
      <c r="U460" s="371"/>
      <c r="V460" s="211"/>
      <c r="W460" s="211"/>
      <c r="X460" s="211"/>
    </row>
    <row r="461" spans="1:24" ht="15">
      <c r="A461" s="8" t="s">
        <v>438</v>
      </c>
      <c r="B461" s="8"/>
      <c r="C461" s="8"/>
      <c r="D461" s="8"/>
      <c r="E461" s="8"/>
      <c r="F461" s="8"/>
      <c r="G461" s="8"/>
      <c r="H461" s="8"/>
      <c r="I461" s="8">
        <v>820</v>
      </c>
      <c r="J461" s="8" t="s">
        <v>137</v>
      </c>
      <c r="K461" s="8" t="s">
        <v>185</v>
      </c>
      <c r="L461" s="8"/>
      <c r="M461" s="17"/>
      <c r="N461" s="17"/>
      <c r="O461" s="17"/>
      <c r="P461" s="17"/>
      <c r="Q461" s="151"/>
      <c r="R461" s="254"/>
      <c r="S461" s="254"/>
      <c r="T461" s="456"/>
      <c r="U461" s="403"/>
      <c r="V461" s="152"/>
      <c r="W461" s="152"/>
      <c r="X461" s="152"/>
    </row>
    <row r="462" spans="1:24" ht="15">
      <c r="A462" s="64" t="s">
        <v>438</v>
      </c>
      <c r="I462" s="1">
        <v>820</v>
      </c>
      <c r="J462" s="71">
        <v>3</v>
      </c>
      <c r="K462" s="71" t="s">
        <v>8</v>
      </c>
      <c r="L462" s="71"/>
      <c r="M462" s="84">
        <f aca="true" t="shared" si="173" ref="M462:T463">M463</f>
        <v>0</v>
      </c>
      <c r="N462" s="83">
        <f t="shared" si="173"/>
        <v>1500</v>
      </c>
      <c r="O462" s="84">
        <f t="shared" si="173"/>
        <v>5000</v>
      </c>
      <c r="P462" s="83">
        <f t="shared" si="173"/>
        <v>8000</v>
      </c>
      <c r="Q462" s="136">
        <f t="shared" si="173"/>
        <v>5000</v>
      </c>
      <c r="R462" s="108">
        <f t="shared" si="173"/>
        <v>15000</v>
      </c>
      <c r="S462" s="332">
        <f t="shared" si="173"/>
        <v>15000</v>
      </c>
      <c r="T462" s="451">
        <f t="shared" si="173"/>
        <v>15000</v>
      </c>
      <c r="U462" s="368">
        <f>T462/S462</f>
        <v>1</v>
      </c>
      <c r="V462" s="138">
        <f aca="true" t="shared" si="174" ref="V462:X464">P462/O462*100</f>
        <v>160</v>
      </c>
      <c r="W462" s="138">
        <f t="shared" si="174"/>
        <v>62.5</v>
      </c>
      <c r="X462" s="138">
        <f t="shared" si="174"/>
        <v>300</v>
      </c>
    </row>
    <row r="463" spans="1:24" ht="14.25">
      <c r="A463" s="64" t="s">
        <v>438</v>
      </c>
      <c r="I463" s="1">
        <v>820</v>
      </c>
      <c r="J463" s="24">
        <v>38</v>
      </c>
      <c r="K463" s="24" t="s">
        <v>51</v>
      </c>
      <c r="L463" s="24"/>
      <c r="M463" s="25">
        <f t="shared" si="173"/>
        <v>0</v>
      </c>
      <c r="N463" s="29">
        <f t="shared" si="173"/>
        <v>1500</v>
      </c>
      <c r="O463" s="25">
        <f t="shared" si="173"/>
        <v>5000</v>
      </c>
      <c r="P463" s="29">
        <f t="shared" si="173"/>
        <v>8000</v>
      </c>
      <c r="Q463" s="140">
        <f t="shared" si="173"/>
        <v>5000</v>
      </c>
      <c r="R463" s="585">
        <f t="shared" si="173"/>
        <v>15000</v>
      </c>
      <c r="S463" s="542">
        <f t="shared" si="173"/>
        <v>15000</v>
      </c>
      <c r="T463" s="452">
        <f t="shared" si="173"/>
        <v>15000</v>
      </c>
      <c r="U463" s="369">
        <f>T463/S463</f>
        <v>1</v>
      </c>
      <c r="V463" s="138">
        <f t="shared" si="174"/>
        <v>160</v>
      </c>
      <c r="W463" s="138">
        <f t="shared" si="174"/>
        <v>62.5</v>
      </c>
      <c r="X463" s="138">
        <f t="shared" si="174"/>
        <v>300</v>
      </c>
    </row>
    <row r="464" spans="1:24" ht="15" thickBot="1">
      <c r="A464" s="64" t="s">
        <v>438</v>
      </c>
      <c r="B464" s="1">
        <v>1</v>
      </c>
      <c r="C464" s="1">
        <v>2</v>
      </c>
      <c r="E464" s="1">
        <v>4</v>
      </c>
      <c r="I464" s="1">
        <v>820</v>
      </c>
      <c r="J464" s="70">
        <v>381</v>
      </c>
      <c r="K464" s="228" t="s">
        <v>52</v>
      </c>
      <c r="L464" s="229"/>
      <c r="M464" s="25">
        <v>0</v>
      </c>
      <c r="N464" s="29">
        <v>1500</v>
      </c>
      <c r="O464" s="25">
        <v>5000</v>
      </c>
      <c r="P464" s="29">
        <v>8000</v>
      </c>
      <c r="Q464" s="140">
        <v>5000</v>
      </c>
      <c r="R464" s="585">
        <v>15000</v>
      </c>
      <c r="S464" s="542">
        <v>15000</v>
      </c>
      <c r="T464" s="452">
        <v>15000</v>
      </c>
      <c r="U464" s="369">
        <f>T464/S464</f>
        <v>1</v>
      </c>
      <c r="V464" s="138">
        <f t="shared" si="174"/>
        <v>160</v>
      </c>
      <c r="W464" s="138">
        <f t="shared" si="174"/>
        <v>62.5</v>
      </c>
      <c r="X464" s="138">
        <f t="shared" si="174"/>
        <v>300</v>
      </c>
    </row>
    <row r="465" spans="1:24" ht="15">
      <c r="A465" s="15"/>
      <c r="J465" s="185"/>
      <c r="K465" s="185" t="s">
        <v>316</v>
      </c>
      <c r="L465" s="185"/>
      <c r="M465" s="186">
        <f aca="true" t="shared" si="175" ref="M465:R465">M462</f>
        <v>0</v>
      </c>
      <c r="N465" s="186">
        <f>N462</f>
        <v>1500</v>
      </c>
      <c r="O465" s="186">
        <f t="shared" si="175"/>
        <v>5000</v>
      </c>
      <c r="P465" s="186">
        <f t="shared" si="175"/>
        <v>8000</v>
      </c>
      <c r="Q465" s="187">
        <f>Q462</f>
        <v>5000</v>
      </c>
      <c r="R465" s="265">
        <f t="shared" si="175"/>
        <v>15000</v>
      </c>
      <c r="S465" s="557">
        <f>S462</f>
        <v>15000</v>
      </c>
      <c r="T465" s="470">
        <f>T462</f>
        <v>15000</v>
      </c>
      <c r="U465" s="409">
        <f>T465/S465</f>
        <v>1</v>
      </c>
      <c r="V465" s="188"/>
      <c r="W465" s="188"/>
      <c r="X465" s="188"/>
    </row>
    <row r="466" spans="10:24" ht="14.25">
      <c r="J466" s="227"/>
      <c r="K466" s="227"/>
      <c r="L466" s="227"/>
      <c r="M466" s="33"/>
      <c r="N466" s="36"/>
      <c r="O466" s="33"/>
      <c r="P466" s="36"/>
      <c r="Q466" s="210"/>
      <c r="R466" s="266"/>
      <c r="S466" s="545"/>
      <c r="T466" s="455"/>
      <c r="U466" s="371"/>
      <c r="V466" s="211"/>
      <c r="W466" s="211"/>
      <c r="X466" s="211"/>
    </row>
    <row r="467" spans="1:24" ht="15">
      <c r="A467" s="8" t="s">
        <v>439</v>
      </c>
      <c r="B467" s="8"/>
      <c r="C467" s="8"/>
      <c r="D467" s="8"/>
      <c r="E467" s="8"/>
      <c r="F467" s="8"/>
      <c r="G467" s="8"/>
      <c r="H467" s="8"/>
      <c r="I467" s="8">
        <v>840</v>
      </c>
      <c r="J467" s="8" t="s">
        <v>137</v>
      </c>
      <c r="K467" s="8" t="s">
        <v>186</v>
      </c>
      <c r="L467" s="8"/>
      <c r="M467" s="17"/>
      <c r="N467" s="17"/>
      <c r="O467" s="17"/>
      <c r="P467" s="17"/>
      <c r="Q467" s="151"/>
      <c r="R467" s="254"/>
      <c r="S467" s="254"/>
      <c r="T467" s="456"/>
      <c r="U467" s="426"/>
      <c r="V467" s="152"/>
      <c r="W467" s="152"/>
      <c r="X467" s="152"/>
    </row>
    <row r="468" spans="1:24" ht="15">
      <c r="A468" s="20" t="s">
        <v>439</v>
      </c>
      <c r="I468" s="1">
        <v>840</v>
      </c>
      <c r="J468" s="71">
        <v>3</v>
      </c>
      <c r="K468" s="71" t="s">
        <v>8</v>
      </c>
      <c r="L468" s="71"/>
      <c r="M468" s="84">
        <f aca="true" t="shared" si="176" ref="M468:T469">M469</f>
        <v>21004</v>
      </c>
      <c r="N468" s="83">
        <f t="shared" si="176"/>
        <v>10000</v>
      </c>
      <c r="O468" s="83">
        <f t="shared" si="176"/>
        <v>10000</v>
      </c>
      <c r="P468" s="83">
        <f t="shared" si="176"/>
        <v>25000</v>
      </c>
      <c r="Q468" s="136">
        <f t="shared" si="176"/>
        <v>10000</v>
      </c>
      <c r="R468" s="108">
        <f t="shared" si="176"/>
        <v>45000</v>
      </c>
      <c r="S468" s="332">
        <f t="shared" si="176"/>
        <v>45000</v>
      </c>
      <c r="T468" s="451">
        <f t="shared" si="176"/>
        <v>50000</v>
      </c>
      <c r="U468" s="368">
        <f>T468/S468</f>
        <v>1.1111111111111112</v>
      </c>
      <c r="V468" s="138">
        <f aca="true" t="shared" si="177" ref="V468:X470">P468/O468*100</f>
        <v>250</v>
      </c>
      <c r="W468" s="138">
        <f t="shared" si="177"/>
        <v>40</v>
      </c>
      <c r="X468" s="138">
        <f t="shared" si="177"/>
        <v>450</v>
      </c>
    </row>
    <row r="469" spans="1:37" ht="14.25">
      <c r="A469" s="20" t="s">
        <v>439</v>
      </c>
      <c r="I469" s="1">
        <v>840</v>
      </c>
      <c r="J469" s="24">
        <v>38</v>
      </c>
      <c r="K469" s="24" t="s">
        <v>51</v>
      </c>
      <c r="L469" s="24"/>
      <c r="M469" s="25">
        <f t="shared" si="176"/>
        <v>21004</v>
      </c>
      <c r="N469" s="29">
        <f t="shared" si="176"/>
        <v>10000</v>
      </c>
      <c r="O469" s="29">
        <f t="shared" si="176"/>
        <v>10000</v>
      </c>
      <c r="P469" s="29">
        <f t="shared" si="176"/>
        <v>25000</v>
      </c>
      <c r="Q469" s="140">
        <f t="shared" si="176"/>
        <v>10000</v>
      </c>
      <c r="R469" s="585">
        <f t="shared" si="176"/>
        <v>45000</v>
      </c>
      <c r="S469" s="542">
        <f t="shared" si="176"/>
        <v>45000</v>
      </c>
      <c r="T469" s="452">
        <f t="shared" si="176"/>
        <v>50000</v>
      </c>
      <c r="U469" s="369">
        <f>T469/S469</f>
        <v>1.1111111111111112</v>
      </c>
      <c r="V469" s="138">
        <f t="shared" si="177"/>
        <v>250</v>
      </c>
      <c r="W469" s="138">
        <f t="shared" si="177"/>
        <v>40</v>
      </c>
      <c r="X469" s="138">
        <f t="shared" si="177"/>
        <v>450</v>
      </c>
      <c r="Y469" s="497" t="s">
        <v>672</v>
      </c>
      <c r="Z469" s="100"/>
      <c r="AA469" s="100"/>
      <c r="AB469" s="495" t="s">
        <v>673</v>
      </c>
      <c r="AC469" s="100"/>
      <c r="AD469" s="100"/>
      <c r="AE469" s="100"/>
      <c r="AF469" s="100"/>
      <c r="AG469" s="100"/>
      <c r="AH469" s="100"/>
      <c r="AI469" s="100"/>
      <c r="AJ469" s="100"/>
      <c r="AK469" s="495" t="s">
        <v>654</v>
      </c>
    </row>
    <row r="470" spans="1:30" ht="15" thickBot="1">
      <c r="A470" s="20" t="s">
        <v>439</v>
      </c>
      <c r="B470" s="1">
        <v>1</v>
      </c>
      <c r="C470" s="1">
        <v>2</v>
      </c>
      <c r="E470" s="1">
        <v>4</v>
      </c>
      <c r="I470" s="1">
        <v>840</v>
      </c>
      <c r="J470" s="24">
        <v>3811</v>
      </c>
      <c r="K470" s="24" t="s">
        <v>237</v>
      </c>
      <c r="L470" s="24"/>
      <c r="M470" s="25">
        <v>21004</v>
      </c>
      <c r="N470" s="29">
        <v>10000</v>
      </c>
      <c r="O470" s="29">
        <v>10000</v>
      </c>
      <c r="P470" s="29">
        <v>25000</v>
      </c>
      <c r="Q470" s="140">
        <v>10000</v>
      </c>
      <c r="R470" s="585">
        <v>45000</v>
      </c>
      <c r="S470" s="542">
        <v>45000</v>
      </c>
      <c r="T470" s="452">
        <v>50000</v>
      </c>
      <c r="U470" s="369">
        <f>T470/S470</f>
        <v>1.1111111111111112</v>
      </c>
      <c r="V470" s="138">
        <f t="shared" si="177"/>
        <v>250</v>
      </c>
      <c r="W470" s="138">
        <f t="shared" si="177"/>
        <v>40</v>
      </c>
      <c r="X470" s="138">
        <f t="shared" si="177"/>
        <v>450</v>
      </c>
      <c r="Y470" s="344">
        <v>3000</v>
      </c>
      <c r="Z470" s="503" t="s">
        <v>690</v>
      </c>
      <c r="AA470" s="512"/>
      <c r="AB470" s="512"/>
      <c r="AC470" s="512"/>
      <c r="AD470" s="500">
        <v>45000</v>
      </c>
    </row>
    <row r="471" spans="1:24" ht="15.75" thickBot="1">
      <c r="A471" s="15"/>
      <c r="J471" s="185"/>
      <c r="K471" s="185" t="s">
        <v>316</v>
      </c>
      <c r="L471" s="185"/>
      <c r="M471" s="186">
        <f aca="true" t="shared" si="178" ref="M471:R471">M468</f>
        <v>21004</v>
      </c>
      <c r="N471" s="186">
        <f>N468</f>
        <v>10000</v>
      </c>
      <c r="O471" s="186">
        <f t="shared" si="178"/>
        <v>10000</v>
      </c>
      <c r="P471" s="186">
        <f t="shared" si="178"/>
        <v>25000</v>
      </c>
      <c r="Q471" s="187">
        <f>Q468</f>
        <v>10000</v>
      </c>
      <c r="R471" s="265">
        <f t="shared" si="178"/>
        <v>45000</v>
      </c>
      <c r="S471" s="557">
        <f>S468</f>
        <v>45000</v>
      </c>
      <c r="T471" s="470">
        <f>T468</f>
        <v>50000</v>
      </c>
      <c r="U471" s="409">
        <f>T471/S471</f>
        <v>1.1111111111111112</v>
      </c>
      <c r="V471" s="188"/>
      <c r="W471" s="188"/>
      <c r="X471" s="188"/>
    </row>
    <row r="472" spans="10:24" ht="14.25" hidden="1">
      <c r="J472" s="32"/>
      <c r="K472" s="32"/>
      <c r="L472" s="32"/>
      <c r="M472" s="33"/>
      <c r="N472" s="36"/>
      <c r="O472" s="33"/>
      <c r="P472" s="36"/>
      <c r="Q472" s="210"/>
      <c r="R472" s="266"/>
      <c r="S472" s="545"/>
      <c r="T472" s="455"/>
      <c r="U472" s="371"/>
      <c r="V472" s="211"/>
      <c r="W472" s="211"/>
      <c r="X472" s="211"/>
    </row>
    <row r="473" spans="1:24" ht="15" hidden="1">
      <c r="A473" s="7" t="s">
        <v>398</v>
      </c>
      <c r="B473" s="7"/>
      <c r="C473" s="7"/>
      <c r="D473" s="7"/>
      <c r="E473" s="7"/>
      <c r="F473" s="7"/>
      <c r="G473" s="7"/>
      <c r="H473" s="7"/>
      <c r="I473" s="7"/>
      <c r="J473" s="133" t="s">
        <v>190</v>
      </c>
      <c r="K473" s="133" t="s">
        <v>356</v>
      </c>
      <c r="L473" s="133"/>
      <c r="M473" s="16"/>
      <c r="N473" s="16"/>
      <c r="O473" s="16"/>
      <c r="P473" s="16"/>
      <c r="Q473" s="157"/>
      <c r="R473" s="256"/>
      <c r="S473" s="256"/>
      <c r="T473" s="458"/>
      <c r="U473" s="405"/>
      <c r="V473" s="158"/>
      <c r="W473" s="158"/>
      <c r="X473" s="158"/>
    </row>
    <row r="474" spans="1:25" s="20" customFormat="1" ht="15" hidden="1">
      <c r="A474" s="8" t="s">
        <v>440</v>
      </c>
      <c r="B474" s="8"/>
      <c r="C474" s="8"/>
      <c r="D474" s="8"/>
      <c r="E474" s="8"/>
      <c r="F474" s="8"/>
      <c r="G474" s="8"/>
      <c r="H474" s="8"/>
      <c r="I474" s="8">
        <v>1080</v>
      </c>
      <c r="J474" s="8" t="s">
        <v>91</v>
      </c>
      <c r="K474" s="8" t="s">
        <v>249</v>
      </c>
      <c r="L474" s="8"/>
      <c r="M474" s="17"/>
      <c r="N474" s="17"/>
      <c r="O474" s="17"/>
      <c r="P474" s="17"/>
      <c r="Q474" s="151"/>
      <c r="R474" s="254"/>
      <c r="S474" s="254"/>
      <c r="T474" s="456"/>
      <c r="U474" s="403"/>
      <c r="V474" s="152"/>
      <c r="W474" s="152"/>
      <c r="X474" s="152"/>
      <c r="Y474" s="345"/>
    </row>
    <row r="475" spans="1:25" s="20" customFormat="1" ht="15" hidden="1">
      <c r="A475" s="20" t="s">
        <v>440</v>
      </c>
      <c r="I475" s="20">
        <v>1080</v>
      </c>
      <c r="J475" s="113">
        <v>3</v>
      </c>
      <c r="K475" s="113" t="s">
        <v>8</v>
      </c>
      <c r="L475" s="28"/>
      <c r="M475" s="83">
        <f aca="true" t="shared" si="179" ref="M475:T476">M476</f>
        <v>0</v>
      </c>
      <c r="N475" s="83">
        <f t="shared" si="179"/>
        <v>0</v>
      </c>
      <c r="O475" s="83">
        <f t="shared" si="179"/>
        <v>1500</v>
      </c>
      <c r="P475" s="83">
        <f t="shared" si="179"/>
        <v>0</v>
      </c>
      <c r="Q475" s="136">
        <f t="shared" si="179"/>
        <v>1500</v>
      </c>
      <c r="R475" s="108">
        <f t="shared" si="179"/>
        <v>0</v>
      </c>
      <c r="S475" s="332">
        <f t="shared" si="179"/>
        <v>0</v>
      </c>
      <c r="T475" s="451">
        <f t="shared" si="179"/>
        <v>0</v>
      </c>
      <c r="U475" s="368" t="e">
        <f>S475/R475</f>
        <v>#DIV/0!</v>
      </c>
      <c r="V475" s="138">
        <f aca="true" t="shared" si="180" ref="V475:X477">P475/O475*100</f>
        <v>0</v>
      </c>
      <c r="W475" s="138" t="e">
        <f t="shared" si="180"/>
        <v>#DIV/0!</v>
      </c>
      <c r="X475" s="138">
        <f t="shared" si="180"/>
        <v>0</v>
      </c>
      <c r="Y475" s="345"/>
    </row>
    <row r="476" spans="1:26" s="20" customFormat="1" ht="14.25" hidden="1">
      <c r="A476" s="20" t="s">
        <v>440</v>
      </c>
      <c r="I476" s="20">
        <v>1080</v>
      </c>
      <c r="J476" s="28">
        <v>38</v>
      </c>
      <c r="K476" s="28" t="s">
        <v>51</v>
      </c>
      <c r="L476" s="28"/>
      <c r="M476" s="29">
        <v>0</v>
      </c>
      <c r="N476" s="29">
        <f>N477</f>
        <v>0</v>
      </c>
      <c r="O476" s="29">
        <f>O477</f>
        <v>1500</v>
      </c>
      <c r="P476" s="29">
        <f>P477</f>
        <v>0</v>
      </c>
      <c r="Q476" s="140">
        <f t="shared" si="179"/>
        <v>1500</v>
      </c>
      <c r="R476" s="108">
        <f t="shared" si="179"/>
        <v>0</v>
      </c>
      <c r="S476" s="542">
        <f t="shared" si="179"/>
        <v>0</v>
      </c>
      <c r="T476" s="452">
        <f t="shared" si="179"/>
        <v>0</v>
      </c>
      <c r="U476" s="369" t="e">
        <f>S476/R476</f>
        <v>#DIV/0!</v>
      </c>
      <c r="V476" s="138">
        <f t="shared" si="180"/>
        <v>0</v>
      </c>
      <c r="W476" s="138" t="e">
        <f t="shared" si="180"/>
        <v>#DIV/0!</v>
      </c>
      <c r="X476" s="138">
        <f t="shared" si="180"/>
        <v>0</v>
      </c>
      <c r="Y476" s="497" t="s">
        <v>668</v>
      </c>
      <c r="Z476" s="100"/>
    </row>
    <row r="477" spans="1:25" s="20" customFormat="1" ht="15" hidden="1" thickBot="1">
      <c r="A477" s="20" t="s">
        <v>440</v>
      </c>
      <c r="B477" s="20">
        <v>1</v>
      </c>
      <c r="C477" s="20">
        <v>2</v>
      </c>
      <c r="E477" s="20">
        <v>4</v>
      </c>
      <c r="I477" s="20">
        <v>1080</v>
      </c>
      <c r="J477" s="61">
        <v>3811</v>
      </c>
      <c r="K477" s="61" t="s">
        <v>237</v>
      </c>
      <c r="L477" s="61"/>
      <c r="M477" s="62">
        <v>0</v>
      </c>
      <c r="N477" s="62">
        <v>0</v>
      </c>
      <c r="O477" s="62">
        <v>1500</v>
      </c>
      <c r="P477" s="62">
        <v>0</v>
      </c>
      <c r="Q477" s="140">
        <v>1500</v>
      </c>
      <c r="R477" s="267">
        <v>0</v>
      </c>
      <c r="S477" s="542"/>
      <c r="T477" s="452"/>
      <c r="U477" s="369" t="e">
        <f>S477/R477</f>
        <v>#DIV/0!</v>
      </c>
      <c r="V477" s="138">
        <f t="shared" si="180"/>
        <v>0</v>
      </c>
      <c r="W477" s="138" t="e">
        <f t="shared" si="180"/>
        <v>#DIV/0!</v>
      </c>
      <c r="X477" s="138">
        <f t="shared" si="180"/>
        <v>0</v>
      </c>
      <c r="Y477" s="345"/>
    </row>
    <row r="478" spans="1:24" ht="15.75" hidden="1" thickBot="1">
      <c r="A478" s="15"/>
      <c r="J478" s="185"/>
      <c r="K478" s="185" t="s">
        <v>316</v>
      </c>
      <c r="L478" s="185"/>
      <c r="M478" s="186">
        <f aca="true" t="shared" si="181" ref="M478:R478">M475</f>
        <v>0</v>
      </c>
      <c r="N478" s="186">
        <f>N475</f>
        <v>0</v>
      </c>
      <c r="O478" s="186">
        <f t="shared" si="181"/>
        <v>1500</v>
      </c>
      <c r="P478" s="186">
        <f t="shared" si="181"/>
        <v>0</v>
      </c>
      <c r="Q478" s="187">
        <f>Q475</f>
        <v>1500</v>
      </c>
      <c r="R478" s="265">
        <f t="shared" si="181"/>
        <v>0</v>
      </c>
      <c r="S478" s="557">
        <f>S475</f>
        <v>0</v>
      </c>
      <c r="T478" s="470">
        <f>T475</f>
        <v>0</v>
      </c>
      <c r="U478" s="409" t="e">
        <f>S478/R478</f>
        <v>#DIV/0!</v>
      </c>
      <c r="V478" s="188"/>
      <c r="W478" s="188"/>
      <c r="X478" s="188"/>
    </row>
    <row r="479" spans="10:24" ht="15.75" thickBot="1">
      <c r="J479" s="162"/>
      <c r="K479" s="162" t="s">
        <v>324</v>
      </c>
      <c r="L479" s="162"/>
      <c r="M479" s="163">
        <f aca="true" t="shared" si="182" ref="M479:T479">M459+M465+M471+M478</f>
        <v>61254</v>
      </c>
      <c r="N479" s="163">
        <f t="shared" si="182"/>
        <v>36500</v>
      </c>
      <c r="O479" s="163">
        <f t="shared" si="182"/>
        <v>51500</v>
      </c>
      <c r="P479" s="163">
        <f t="shared" si="182"/>
        <v>83000</v>
      </c>
      <c r="Q479" s="164">
        <f t="shared" si="182"/>
        <v>51500</v>
      </c>
      <c r="R479" s="258">
        <f t="shared" si="182"/>
        <v>120000</v>
      </c>
      <c r="S479" s="549">
        <f t="shared" si="182"/>
        <v>120000</v>
      </c>
      <c r="T479" s="461">
        <f t="shared" si="182"/>
        <v>125000</v>
      </c>
      <c r="U479" s="407">
        <f>T479/S479</f>
        <v>1.0416666666666667</v>
      </c>
      <c r="V479" s="165"/>
      <c r="W479" s="165"/>
      <c r="X479" s="165"/>
    </row>
    <row r="480" spans="10:25" s="20" customFormat="1" ht="15" thickTop="1">
      <c r="J480" s="35"/>
      <c r="K480" s="35"/>
      <c r="L480" s="35"/>
      <c r="M480" s="36"/>
      <c r="N480" s="36"/>
      <c r="O480" s="36"/>
      <c r="P480" s="36"/>
      <c r="Q480" s="148"/>
      <c r="R480" s="253"/>
      <c r="S480" s="545"/>
      <c r="T480" s="455"/>
      <c r="U480" s="371"/>
      <c r="V480" s="149"/>
      <c r="W480" s="149"/>
      <c r="X480" s="149"/>
      <c r="Y480" s="345"/>
    </row>
    <row r="481" spans="1:24" ht="15">
      <c r="A481" s="20"/>
      <c r="B481" s="20"/>
      <c r="C481" s="20"/>
      <c r="D481" s="20"/>
      <c r="E481" s="20"/>
      <c r="F481" s="20"/>
      <c r="G481" s="20"/>
      <c r="H481" s="20"/>
      <c r="I481" s="20"/>
      <c r="J481" s="131" t="s">
        <v>325</v>
      </c>
      <c r="K481" s="131" t="s">
        <v>187</v>
      </c>
      <c r="L481" s="131"/>
      <c r="M481" s="175"/>
      <c r="N481" s="175"/>
      <c r="O481" s="175"/>
      <c r="P481" s="175"/>
      <c r="Q481" s="174"/>
      <c r="R481" s="262"/>
      <c r="S481" s="262"/>
      <c r="T481" s="476"/>
      <c r="U481" s="412"/>
      <c r="V481" s="176"/>
      <c r="W481" s="176"/>
      <c r="X481" s="176"/>
    </row>
    <row r="482" spans="1:25" ht="15">
      <c r="A482" s="20"/>
      <c r="B482" s="20"/>
      <c r="C482" s="20"/>
      <c r="D482" s="20"/>
      <c r="E482" s="20"/>
      <c r="F482" s="20"/>
      <c r="G482" s="20"/>
      <c r="H482" s="20"/>
      <c r="I482" s="20">
        <v>800</v>
      </c>
      <c r="J482" s="20" t="s">
        <v>251</v>
      </c>
      <c r="K482" s="20" t="s">
        <v>252</v>
      </c>
      <c r="L482" s="20"/>
      <c r="M482" s="21"/>
      <c r="N482" s="21"/>
      <c r="O482" s="21"/>
      <c r="P482" s="21"/>
      <c r="Q482" s="170"/>
      <c r="R482" s="263"/>
      <c r="S482" s="263"/>
      <c r="T482" s="477"/>
      <c r="U482" s="413"/>
      <c r="V482" s="178"/>
      <c r="W482" s="178"/>
      <c r="X482" s="178"/>
      <c r="Y482" s="345"/>
    </row>
    <row r="483" spans="1:24" ht="15">
      <c r="A483" s="7" t="s">
        <v>399</v>
      </c>
      <c r="B483" s="7"/>
      <c r="C483" s="7"/>
      <c r="D483" s="7"/>
      <c r="E483" s="7"/>
      <c r="F483" s="7"/>
      <c r="G483" s="7"/>
      <c r="H483" s="7"/>
      <c r="I483" s="7"/>
      <c r="J483" s="133" t="s">
        <v>194</v>
      </c>
      <c r="K483" s="133" t="s">
        <v>189</v>
      </c>
      <c r="L483" s="133"/>
      <c r="M483" s="16"/>
      <c r="N483" s="16"/>
      <c r="O483" s="16"/>
      <c r="P483" s="16"/>
      <c r="Q483" s="157"/>
      <c r="R483" s="256"/>
      <c r="S483" s="256"/>
      <c r="T483" s="458"/>
      <c r="U483" s="405"/>
      <c r="V483" s="158"/>
      <c r="W483" s="158"/>
      <c r="X483" s="158"/>
    </row>
    <row r="484" spans="1:24" ht="15">
      <c r="A484" s="8" t="s">
        <v>441</v>
      </c>
      <c r="B484" s="8"/>
      <c r="C484" s="8"/>
      <c r="D484" s="8"/>
      <c r="E484" s="8"/>
      <c r="F484" s="8"/>
      <c r="G484" s="8"/>
      <c r="H484" s="8"/>
      <c r="I484" s="8">
        <v>810</v>
      </c>
      <c r="J484" s="8" t="s">
        <v>135</v>
      </c>
      <c r="K484" s="8" t="s">
        <v>191</v>
      </c>
      <c r="L484" s="8"/>
      <c r="M484" s="17"/>
      <c r="N484" s="17"/>
      <c r="O484" s="17"/>
      <c r="P484" s="17"/>
      <c r="Q484" s="151"/>
      <c r="R484" s="254"/>
      <c r="S484" s="254"/>
      <c r="T484" s="456"/>
      <c r="U484" s="403"/>
      <c r="V484" s="152"/>
      <c r="W484" s="152"/>
      <c r="X484" s="152"/>
    </row>
    <row r="485" spans="1:24" ht="15">
      <c r="A485" s="20" t="s">
        <v>441</v>
      </c>
      <c r="I485" s="1">
        <v>810</v>
      </c>
      <c r="J485" s="71">
        <v>3</v>
      </c>
      <c r="K485" s="71" t="s">
        <v>8</v>
      </c>
      <c r="L485" s="71"/>
      <c r="M485" s="84">
        <f aca="true" t="shared" si="183" ref="M485:R485">M486+M490</f>
        <v>22040</v>
      </c>
      <c r="N485" s="83">
        <f>N486+N490</f>
        <v>42012</v>
      </c>
      <c r="O485" s="83">
        <f t="shared" si="183"/>
        <v>45000</v>
      </c>
      <c r="P485" s="83">
        <f t="shared" si="183"/>
        <v>55000</v>
      </c>
      <c r="Q485" s="136">
        <f>Q486+Q490</f>
        <v>45000</v>
      </c>
      <c r="R485" s="108">
        <f t="shared" si="183"/>
        <v>100000</v>
      </c>
      <c r="S485" s="332">
        <f>S486+S490</f>
        <v>100000</v>
      </c>
      <c r="T485" s="451">
        <f>T486+T490</f>
        <v>110000</v>
      </c>
      <c r="U485" s="368">
        <f>T485/S485</f>
        <v>1.1</v>
      </c>
      <c r="V485" s="138">
        <f aca="true" t="shared" si="184" ref="V485:V491">P485/O485*100</f>
        <v>122.22222222222223</v>
      </c>
      <c r="W485" s="138">
        <f aca="true" t="shared" si="185" ref="W485:W491">Q485/P485*100</f>
        <v>81.81818181818183</v>
      </c>
      <c r="X485" s="138">
        <f aca="true" t="shared" si="186" ref="X485:X491">R485/Q485*100</f>
        <v>222.22222222222223</v>
      </c>
    </row>
    <row r="486" spans="1:24" ht="14.25">
      <c r="A486" s="20" t="s">
        <v>441</v>
      </c>
      <c r="I486" s="1">
        <v>810</v>
      </c>
      <c r="J486" s="24">
        <v>32</v>
      </c>
      <c r="K486" s="31" t="s">
        <v>40</v>
      </c>
      <c r="L486" s="30"/>
      <c r="M486" s="25">
        <f>M488</f>
        <v>0</v>
      </c>
      <c r="N486" s="29">
        <f>N488+N487</f>
        <v>2012</v>
      </c>
      <c r="O486" s="29">
        <f>O488</f>
        <v>5000</v>
      </c>
      <c r="P486" s="29">
        <f>P488+P487</f>
        <v>15000</v>
      </c>
      <c r="Q486" s="140">
        <f>Q488</f>
        <v>5000</v>
      </c>
      <c r="R486" s="104">
        <f>R488</f>
        <v>50000</v>
      </c>
      <c r="S486" s="542">
        <f>S488</f>
        <v>50000</v>
      </c>
      <c r="T486" s="452">
        <f>T488</f>
        <v>25000</v>
      </c>
      <c r="U486" s="369">
        <f>T486/S486</f>
        <v>0.5</v>
      </c>
      <c r="V486" s="138">
        <f t="shared" si="184"/>
        <v>300</v>
      </c>
      <c r="W486" s="138">
        <f t="shared" si="185"/>
        <v>33.33333333333333</v>
      </c>
      <c r="X486" s="138">
        <f t="shared" si="186"/>
        <v>1000</v>
      </c>
    </row>
    <row r="487" spans="1:24" ht="14.25" hidden="1">
      <c r="A487" s="20" t="s">
        <v>441</v>
      </c>
      <c r="I487" s="1">
        <v>810</v>
      </c>
      <c r="J487" s="24">
        <v>32251</v>
      </c>
      <c r="K487" s="31" t="s">
        <v>381</v>
      </c>
      <c r="L487" s="30"/>
      <c r="M487" s="25"/>
      <c r="N487" s="29">
        <v>0</v>
      </c>
      <c r="O487" s="29">
        <v>0</v>
      </c>
      <c r="P487" s="29">
        <v>0</v>
      </c>
      <c r="Q487" s="140">
        <v>0</v>
      </c>
      <c r="R487" s="108">
        <v>0</v>
      </c>
      <c r="S487" s="542">
        <v>0</v>
      </c>
      <c r="T487" s="452">
        <v>0</v>
      </c>
      <c r="U487" s="369" t="e">
        <f>S487/R487</f>
        <v>#DIV/0!</v>
      </c>
      <c r="V487" s="138"/>
      <c r="W487" s="138"/>
      <c r="X487" s="138"/>
    </row>
    <row r="488" spans="1:24" ht="14.25">
      <c r="A488" s="20" t="s">
        <v>441</v>
      </c>
      <c r="I488" s="1">
        <v>810</v>
      </c>
      <c r="J488" s="70">
        <v>323</v>
      </c>
      <c r="K488" s="70" t="s">
        <v>43</v>
      </c>
      <c r="L488" s="70"/>
      <c r="M488" s="25">
        <f aca="true" t="shared" si="187" ref="M488:T488">M489</f>
        <v>0</v>
      </c>
      <c r="N488" s="29">
        <f t="shared" si="187"/>
        <v>2012</v>
      </c>
      <c r="O488" s="29">
        <f t="shared" si="187"/>
        <v>5000</v>
      </c>
      <c r="P488" s="29">
        <f t="shared" si="187"/>
        <v>15000</v>
      </c>
      <c r="Q488" s="140">
        <f t="shared" si="187"/>
        <v>5000</v>
      </c>
      <c r="R488" s="585">
        <f t="shared" si="187"/>
        <v>50000</v>
      </c>
      <c r="S488" s="542">
        <f t="shared" si="187"/>
        <v>50000</v>
      </c>
      <c r="T488" s="452">
        <f t="shared" si="187"/>
        <v>25000</v>
      </c>
      <c r="U488" s="369">
        <f aca="true" t="shared" si="188" ref="U488:U493">T488/S488</f>
        <v>0.5</v>
      </c>
      <c r="V488" s="138">
        <f t="shared" si="184"/>
        <v>300</v>
      </c>
      <c r="W488" s="138">
        <f t="shared" si="185"/>
        <v>33.33333333333333</v>
      </c>
      <c r="X488" s="138">
        <f t="shared" si="186"/>
        <v>1000</v>
      </c>
    </row>
    <row r="489" spans="1:29" ht="14.25">
      <c r="A489" s="20" t="s">
        <v>441</v>
      </c>
      <c r="C489" s="1">
        <v>2</v>
      </c>
      <c r="D489" s="1">
        <v>3</v>
      </c>
      <c r="E489" s="1">
        <v>4</v>
      </c>
      <c r="I489" s="1">
        <v>810</v>
      </c>
      <c r="J489" s="24">
        <v>3232</v>
      </c>
      <c r="K489" s="24" t="s">
        <v>315</v>
      </c>
      <c r="L489" s="70"/>
      <c r="M489" s="25">
        <v>0</v>
      </c>
      <c r="N489" s="29">
        <v>2012</v>
      </c>
      <c r="O489" s="29">
        <v>5000</v>
      </c>
      <c r="P489" s="29">
        <v>15000</v>
      </c>
      <c r="Q489" s="140">
        <v>5000</v>
      </c>
      <c r="R489" s="585">
        <v>50000</v>
      </c>
      <c r="S489" s="542">
        <v>50000</v>
      </c>
      <c r="T489" s="452">
        <v>25000</v>
      </c>
      <c r="U489" s="369">
        <f t="shared" si="188"/>
        <v>0.5</v>
      </c>
      <c r="V489" s="138">
        <f t="shared" si="184"/>
        <v>300</v>
      </c>
      <c r="W489" s="138">
        <f t="shared" si="185"/>
        <v>33.33333333333333</v>
      </c>
      <c r="X489" s="138">
        <f t="shared" si="186"/>
        <v>1000</v>
      </c>
      <c r="Y489" s="344">
        <v>1986.9</v>
      </c>
      <c r="Z489" s="495"/>
      <c r="AA489" s="100"/>
      <c r="AB489" s="100"/>
      <c r="AC489" s="495"/>
    </row>
    <row r="490" spans="1:24" ht="14.25">
      <c r="A490" s="20" t="s">
        <v>441</v>
      </c>
      <c r="I490" s="1">
        <v>810</v>
      </c>
      <c r="J490" s="24">
        <v>38</v>
      </c>
      <c r="K490" s="24" t="s">
        <v>51</v>
      </c>
      <c r="L490" s="24"/>
      <c r="M490" s="25">
        <f aca="true" t="shared" si="189" ref="M490:T490">M491</f>
        <v>22040</v>
      </c>
      <c r="N490" s="29">
        <f t="shared" si="189"/>
        <v>40000</v>
      </c>
      <c r="O490" s="29">
        <f t="shared" si="189"/>
        <v>40000</v>
      </c>
      <c r="P490" s="29">
        <f t="shared" si="189"/>
        <v>40000</v>
      </c>
      <c r="Q490" s="140">
        <f t="shared" si="189"/>
        <v>40000</v>
      </c>
      <c r="R490" s="585">
        <f t="shared" si="189"/>
        <v>50000</v>
      </c>
      <c r="S490" s="542">
        <f t="shared" si="189"/>
        <v>50000</v>
      </c>
      <c r="T490" s="452">
        <f t="shared" si="189"/>
        <v>85000</v>
      </c>
      <c r="U490" s="369">
        <f t="shared" si="188"/>
        <v>1.7</v>
      </c>
      <c r="V490" s="138">
        <f t="shared" si="184"/>
        <v>100</v>
      </c>
      <c r="W490" s="138">
        <f t="shared" si="185"/>
        <v>100</v>
      </c>
      <c r="X490" s="138">
        <f t="shared" si="186"/>
        <v>125</v>
      </c>
    </row>
    <row r="491" spans="1:28" ht="15" thickBot="1">
      <c r="A491" s="20" t="s">
        <v>441</v>
      </c>
      <c r="B491" s="1">
        <v>1</v>
      </c>
      <c r="C491" s="1">
        <v>2</v>
      </c>
      <c r="E491" s="1">
        <v>4</v>
      </c>
      <c r="I491" s="1">
        <v>810</v>
      </c>
      <c r="J491" s="24">
        <v>3811</v>
      </c>
      <c r="K491" s="24" t="s">
        <v>237</v>
      </c>
      <c r="L491" s="24"/>
      <c r="M491" s="25">
        <v>22040</v>
      </c>
      <c r="N491" s="29">
        <v>40000</v>
      </c>
      <c r="O491" s="29">
        <v>40000</v>
      </c>
      <c r="P491" s="29">
        <v>40000</v>
      </c>
      <c r="Q491" s="140">
        <v>40000</v>
      </c>
      <c r="R491" s="585">
        <v>50000</v>
      </c>
      <c r="S491" s="542">
        <v>50000</v>
      </c>
      <c r="T491" s="453">
        <v>85000</v>
      </c>
      <c r="U491" s="401">
        <f t="shared" si="188"/>
        <v>1.7</v>
      </c>
      <c r="V491" s="138">
        <f t="shared" si="184"/>
        <v>100</v>
      </c>
      <c r="W491" s="138">
        <f t="shared" si="185"/>
        <v>100</v>
      </c>
      <c r="X491" s="138">
        <f t="shared" si="186"/>
        <v>125</v>
      </c>
      <c r="Y491" s="344">
        <v>20000</v>
      </c>
      <c r="Z491" s="498" t="s">
        <v>669</v>
      </c>
      <c r="AA491" s="100"/>
      <c r="AB491" s="100"/>
    </row>
    <row r="492" spans="1:28" ht="15.75" thickBot="1">
      <c r="A492" s="15"/>
      <c r="J492" s="185"/>
      <c r="K492" s="185" t="s">
        <v>316</v>
      </c>
      <c r="L492" s="185"/>
      <c r="M492" s="186">
        <f aca="true" t="shared" si="190" ref="M492:R492">M485</f>
        <v>22040</v>
      </c>
      <c r="N492" s="186">
        <f>N485</f>
        <v>42012</v>
      </c>
      <c r="O492" s="186">
        <f t="shared" si="190"/>
        <v>45000</v>
      </c>
      <c r="P492" s="186">
        <f t="shared" si="190"/>
        <v>55000</v>
      </c>
      <c r="Q492" s="187">
        <f>Q485</f>
        <v>45000</v>
      </c>
      <c r="R492" s="265">
        <f t="shared" si="190"/>
        <v>100000</v>
      </c>
      <c r="S492" s="557">
        <f>S485</f>
        <v>100000</v>
      </c>
      <c r="T492" s="531">
        <f>T485</f>
        <v>110000</v>
      </c>
      <c r="U492" s="427">
        <f t="shared" si="188"/>
        <v>1.1</v>
      </c>
      <c r="V492" s="188"/>
      <c r="W492" s="188"/>
      <c r="X492" s="188"/>
      <c r="Z492" s="503" t="s">
        <v>691</v>
      </c>
      <c r="AA492" s="512"/>
      <c r="AB492" s="512"/>
    </row>
    <row r="493" spans="10:24" ht="15.75" thickBot="1">
      <c r="J493" s="162"/>
      <c r="K493" s="162" t="s">
        <v>327</v>
      </c>
      <c r="L493" s="162"/>
      <c r="M493" s="163">
        <f aca="true" t="shared" si="191" ref="M493:T493">M492</f>
        <v>22040</v>
      </c>
      <c r="N493" s="163">
        <f t="shared" si="191"/>
        <v>42012</v>
      </c>
      <c r="O493" s="163">
        <f t="shared" si="191"/>
        <v>45000</v>
      </c>
      <c r="P493" s="163">
        <f t="shared" si="191"/>
        <v>55000</v>
      </c>
      <c r="Q493" s="164">
        <f t="shared" si="191"/>
        <v>45000</v>
      </c>
      <c r="R493" s="258">
        <f t="shared" si="191"/>
        <v>100000</v>
      </c>
      <c r="S493" s="549">
        <f t="shared" si="191"/>
        <v>100000</v>
      </c>
      <c r="T493" s="461">
        <f t="shared" si="191"/>
        <v>110000</v>
      </c>
      <c r="U493" s="428">
        <f t="shared" si="188"/>
        <v>1.1</v>
      </c>
      <c r="V493" s="165"/>
      <c r="W493" s="165"/>
      <c r="X493" s="165"/>
    </row>
    <row r="494" spans="10:24" ht="15.75" thickTop="1">
      <c r="J494" s="147"/>
      <c r="K494" s="147"/>
      <c r="L494" s="147"/>
      <c r="M494" s="117"/>
      <c r="N494" s="230"/>
      <c r="O494" s="117"/>
      <c r="P494" s="117"/>
      <c r="Q494" s="154"/>
      <c r="R494" s="253"/>
      <c r="S494" s="546"/>
      <c r="T494" s="457"/>
      <c r="U494" s="404"/>
      <c r="V494" s="155"/>
      <c r="W494" s="155"/>
      <c r="X494" s="155"/>
    </row>
    <row r="495" spans="1:24" ht="15">
      <c r="A495" s="20"/>
      <c r="B495" s="20"/>
      <c r="C495" s="20"/>
      <c r="D495" s="20"/>
      <c r="E495" s="20"/>
      <c r="F495" s="20"/>
      <c r="G495" s="20"/>
      <c r="H495" s="20"/>
      <c r="I495" s="20"/>
      <c r="J495" s="131" t="s">
        <v>326</v>
      </c>
      <c r="K495" s="131" t="s">
        <v>290</v>
      </c>
      <c r="L495" s="131"/>
      <c r="M495" s="175"/>
      <c r="N495" s="231"/>
      <c r="O495" s="175"/>
      <c r="P495" s="175"/>
      <c r="Q495" s="174"/>
      <c r="R495" s="262"/>
      <c r="S495" s="262"/>
      <c r="T495" s="476"/>
      <c r="U495" s="412"/>
      <c r="V495" s="176"/>
      <c r="W495" s="176"/>
      <c r="X495" s="176"/>
    </row>
    <row r="496" spans="1:24" ht="15">
      <c r="A496" s="20"/>
      <c r="B496" s="20"/>
      <c r="C496" s="20"/>
      <c r="D496" s="20"/>
      <c r="E496" s="20"/>
      <c r="F496" s="20"/>
      <c r="G496" s="20"/>
      <c r="H496" s="20"/>
      <c r="I496" s="20">
        <v>300</v>
      </c>
      <c r="J496" s="20" t="s">
        <v>251</v>
      </c>
      <c r="K496" s="20" t="s">
        <v>111</v>
      </c>
      <c r="L496" s="20"/>
      <c r="M496" s="177"/>
      <c r="N496" s="232"/>
      <c r="O496" s="177"/>
      <c r="P496" s="177"/>
      <c r="Q496" s="170"/>
      <c r="R496" s="263"/>
      <c r="S496" s="263"/>
      <c r="T496" s="477"/>
      <c r="U496" s="413"/>
      <c r="V496" s="178"/>
      <c r="W496" s="178"/>
      <c r="X496" s="178"/>
    </row>
    <row r="497" spans="1:24" ht="15">
      <c r="A497" s="7" t="s">
        <v>400</v>
      </c>
      <c r="B497" s="7"/>
      <c r="C497" s="7"/>
      <c r="D497" s="7"/>
      <c r="E497" s="7"/>
      <c r="F497" s="7"/>
      <c r="G497" s="7"/>
      <c r="H497" s="7"/>
      <c r="I497" s="7"/>
      <c r="J497" s="133" t="s">
        <v>198</v>
      </c>
      <c r="K497" s="133" t="s">
        <v>291</v>
      </c>
      <c r="L497" s="233"/>
      <c r="M497" s="16"/>
      <c r="N497" s="217"/>
      <c r="O497" s="16"/>
      <c r="P497" s="16"/>
      <c r="Q497" s="157"/>
      <c r="R497" s="256"/>
      <c r="S497" s="256"/>
      <c r="T497" s="458"/>
      <c r="U497" s="405"/>
      <c r="V497" s="158"/>
      <c r="W497" s="158"/>
      <c r="X497" s="158"/>
    </row>
    <row r="498" spans="1:24" ht="15">
      <c r="A498" s="8" t="s">
        <v>442</v>
      </c>
      <c r="B498" s="8"/>
      <c r="C498" s="8"/>
      <c r="D498" s="8"/>
      <c r="E498" s="8"/>
      <c r="F498" s="8"/>
      <c r="G498" s="8"/>
      <c r="H498" s="8"/>
      <c r="I498" s="8">
        <v>360</v>
      </c>
      <c r="J498" s="8" t="s">
        <v>135</v>
      </c>
      <c r="K498" s="8" t="s">
        <v>291</v>
      </c>
      <c r="L498" s="8"/>
      <c r="M498" s="17"/>
      <c r="N498" s="212"/>
      <c r="O498" s="17"/>
      <c r="P498" s="17"/>
      <c r="Q498" s="151"/>
      <c r="R498" s="254"/>
      <c r="S498" s="254"/>
      <c r="T498" s="456"/>
      <c r="U498" s="403"/>
      <c r="V498" s="152"/>
      <c r="W498" s="152"/>
      <c r="X498" s="152"/>
    </row>
    <row r="499" spans="1:26" ht="15">
      <c r="A499" s="20" t="s">
        <v>442</v>
      </c>
      <c r="I499" s="1">
        <v>360</v>
      </c>
      <c r="J499" s="71">
        <v>3</v>
      </c>
      <c r="K499" s="71" t="s">
        <v>8</v>
      </c>
      <c r="L499" s="71"/>
      <c r="M499" s="84">
        <f aca="true" t="shared" si="192" ref="M499:T500">M500</f>
        <v>0</v>
      </c>
      <c r="N499" s="83">
        <f t="shared" si="192"/>
        <v>0</v>
      </c>
      <c r="O499" s="84">
        <f t="shared" si="192"/>
        <v>3000</v>
      </c>
      <c r="P499" s="83">
        <f t="shared" si="192"/>
        <v>3000</v>
      </c>
      <c r="Q499" s="136">
        <f t="shared" si="192"/>
        <v>3000</v>
      </c>
      <c r="R499" s="108">
        <f t="shared" si="192"/>
        <v>3000</v>
      </c>
      <c r="S499" s="332">
        <f t="shared" si="192"/>
        <v>5000</v>
      </c>
      <c r="T499" s="451">
        <f t="shared" si="192"/>
        <v>5000</v>
      </c>
      <c r="U499" s="368">
        <f>T499/S499</f>
        <v>1</v>
      </c>
      <c r="V499" s="138">
        <f aca="true" t="shared" si="193" ref="V499:X501">P499/O499*100</f>
        <v>100</v>
      </c>
      <c r="W499" s="138">
        <f t="shared" si="193"/>
        <v>100</v>
      </c>
      <c r="X499" s="138">
        <f t="shared" si="193"/>
        <v>100</v>
      </c>
      <c r="Y499" s="497" t="s">
        <v>674</v>
      </c>
      <c r="Z499" s="100"/>
    </row>
    <row r="500" spans="1:27" ht="14.25">
      <c r="A500" s="20" t="s">
        <v>442</v>
      </c>
      <c r="I500" s="1">
        <v>360</v>
      </c>
      <c r="J500" s="24">
        <v>32</v>
      </c>
      <c r="K500" s="31" t="s">
        <v>40</v>
      </c>
      <c r="L500" s="30"/>
      <c r="M500" s="25">
        <f>M504</f>
        <v>0</v>
      </c>
      <c r="N500" s="29">
        <f>N501</f>
        <v>0</v>
      </c>
      <c r="O500" s="25">
        <f>O501</f>
        <v>3000</v>
      </c>
      <c r="P500" s="29">
        <f>P501</f>
        <v>3000</v>
      </c>
      <c r="Q500" s="140">
        <f t="shared" si="192"/>
        <v>3000</v>
      </c>
      <c r="R500" s="585">
        <f t="shared" si="192"/>
        <v>3000</v>
      </c>
      <c r="S500" s="542">
        <f t="shared" si="192"/>
        <v>5000</v>
      </c>
      <c r="T500" s="452">
        <f t="shared" si="192"/>
        <v>5000</v>
      </c>
      <c r="U500" s="381">
        <f>T500/S500</f>
        <v>1</v>
      </c>
      <c r="V500" s="138">
        <f t="shared" si="193"/>
        <v>100</v>
      </c>
      <c r="W500" s="138">
        <f t="shared" si="193"/>
        <v>100</v>
      </c>
      <c r="X500" s="138">
        <f t="shared" si="193"/>
        <v>100</v>
      </c>
      <c r="Y500" s="502" t="s">
        <v>692</v>
      </c>
      <c r="Z500" s="512"/>
      <c r="AA500" s="512"/>
    </row>
    <row r="501" spans="1:24" ht="15" thickBot="1">
      <c r="A501" s="20" t="s">
        <v>442</v>
      </c>
      <c r="C501" s="1">
        <v>2</v>
      </c>
      <c r="D501" s="1">
        <v>2</v>
      </c>
      <c r="E501" s="1">
        <v>4</v>
      </c>
      <c r="I501" s="1">
        <v>360</v>
      </c>
      <c r="J501" s="226">
        <v>323</v>
      </c>
      <c r="K501" s="226" t="s">
        <v>43</v>
      </c>
      <c r="L501" s="226"/>
      <c r="M501" s="57">
        <v>0</v>
      </c>
      <c r="N501" s="62">
        <v>0</v>
      </c>
      <c r="O501" s="57">
        <v>3000</v>
      </c>
      <c r="P501" s="62">
        <v>3000</v>
      </c>
      <c r="Q501" s="140">
        <v>3000</v>
      </c>
      <c r="R501" s="592">
        <v>3000</v>
      </c>
      <c r="S501" s="542">
        <v>5000</v>
      </c>
      <c r="T501" s="453">
        <v>5000</v>
      </c>
      <c r="U501" s="410">
        <f>T501/S501</f>
        <v>1</v>
      </c>
      <c r="V501" s="138">
        <f t="shared" si="193"/>
        <v>100</v>
      </c>
      <c r="W501" s="138">
        <f t="shared" si="193"/>
        <v>100</v>
      </c>
      <c r="X501" s="138">
        <f t="shared" si="193"/>
        <v>100</v>
      </c>
    </row>
    <row r="502" spans="1:24" ht="15.75" thickBot="1">
      <c r="A502" s="15"/>
      <c r="J502" s="185"/>
      <c r="K502" s="185" t="s">
        <v>316</v>
      </c>
      <c r="L502" s="185"/>
      <c r="M502" s="186">
        <f aca="true" t="shared" si="194" ref="M502:R502">M499</f>
        <v>0</v>
      </c>
      <c r="N502" s="186">
        <f>N499</f>
        <v>0</v>
      </c>
      <c r="O502" s="186">
        <f t="shared" si="194"/>
        <v>3000</v>
      </c>
      <c r="P502" s="186">
        <f t="shared" si="194"/>
        <v>3000</v>
      </c>
      <c r="Q502" s="187">
        <f>Q499</f>
        <v>3000</v>
      </c>
      <c r="R502" s="265">
        <f t="shared" si="194"/>
        <v>3000</v>
      </c>
      <c r="S502" s="557">
        <f>S499</f>
        <v>5000</v>
      </c>
      <c r="T502" s="598">
        <f>T499</f>
        <v>5000</v>
      </c>
      <c r="U502" s="427">
        <f>T502/S502</f>
        <v>1</v>
      </c>
      <c r="V502" s="188"/>
      <c r="W502" s="188"/>
      <c r="X502" s="188"/>
    </row>
    <row r="503" spans="10:24" ht="15.75" thickBot="1">
      <c r="J503" s="162"/>
      <c r="K503" s="162" t="s">
        <v>328</v>
      </c>
      <c r="L503" s="162"/>
      <c r="M503" s="163">
        <f aca="true" t="shared" si="195" ref="M503:T503">M502</f>
        <v>0</v>
      </c>
      <c r="N503" s="163">
        <f t="shared" si="195"/>
        <v>0</v>
      </c>
      <c r="O503" s="163">
        <f t="shared" si="195"/>
        <v>3000</v>
      </c>
      <c r="P503" s="163">
        <f t="shared" si="195"/>
        <v>3000</v>
      </c>
      <c r="Q503" s="164">
        <f t="shared" si="195"/>
        <v>3000</v>
      </c>
      <c r="R503" s="258">
        <f t="shared" si="195"/>
        <v>3000</v>
      </c>
      <c r="S503" s="549">
        <f t="shared" si="195"/>
        <v>5000</v>
      </c>
      <c r="T503" s="527">
        <f t="shared" si="195"/>
        <v>5000</v>
      </c>
      <c r="U503" s="429">
        <f>T503/S503</f>
        <v>1</v>
      </c>
      <c r="V503" s="165"/>
      <c r="W503" s="165"/>
      <c r="X503" s="165"/>
    </row>
    <row r="504" spans="10:24" ht="15" thickTop="1">
      <c r="J504" s="32"/>
      <c r="K504" s="32"/>
      <c r="L504" s="32"/>
      <c r="M504" s="33"/>
      <c r="N504" s="36"/>
      <c r="O504" s="33"/>
      <c r="P504" s="36"/>
      <c r="Q504" s="210"/>
      <c r="R504" s="266"/>
      <c r="S504" s="545"/>
      <c r="T504" s="455"/>
      <c r="U504" s="371"/>
      <c r="V504" s="211"/>
      <c r="W504" s="211"/>
      <c r="X504" s="211"/>
    </row>
    <row r="505" spans="1:24" ht="15">
      <c r="A505" s="20"/>
      <c r="B505" s="20"/>
      <c r="C505" s="20"/>
      <c r="D505" s="20"/>
      <c r="E505" s="20"/>
      <c r="F505" s="20"/>
      <c r="G505" s="20"/>
      <c r="H505" s="20"/>
      <c r="I505" s="20"/>
      <c r="J505" s="131" t="s">
        <v>289</v>
      </c>
      <c r="K505" s="131" t="s">
        <v>192</v>
      </c>
      <c r="L505" s="131"/>
      <c r="M505" s="175"/>
      <c r="N505" s="175"/>
      <c r="O505" s="175"/>
      <c r="P505" s="175"/>
      <c r="Q505" s="174"/>
      <c r="R505" s="262"/>
      <c r="S505" s="262"/>
      <c r="T505" s="476"/>
      <c r="U505" s="412"/>
      <c r="V505" s="176"/>
      <c r="W505" s="176"/>
      <c r="X505" s="176"/>
    </row>
    <row r="506" spans="1:24" ht="15">
      <c r="A506" s="20"/>
      <c r="B506" s="20"/>
      <c r="C506" s="20"/>
      <c r="D506" s="20"/>
      <c r="E506" s="20"/>
      <c r="F506" s="20"/>
      <c r="G506" s="20"/>
      <c r="H506" s="20"/>
      <c r="I506" s="20">
        <v>1000</v>
      </c>
      <c r="J506" s="20" t="s">
        <v>355</v>
      </c>
      <c r="K506" s="20"/>
      <c r="L506" s="20"/>
      <c r="M506" s="21"/>
      <c r="N506" s="21"/>
      <c r="O506" s="21"/>
      <c r="P506" s="21"/>
      <c r="Q506" s="170"/>
      <c r="R506" s="263"/>
      <c r="S506" s="263"/>
      <c r="T506" s="477"/>
      <c r="U506" s="413"/>
      <c r="V506" s="178"/>
      <c r="W506" s="178"/>
      <c r="X506" s="178"/>
    </row>
    <row r="507" spans="1:24" ht="15">
      <c r="A507" s="7" t="s">
        <v>401</v>
      </c>
      <c r="B507" s="7"/>
      <c r="C507" s="7"/>
      <c r="D507" s="7"/>
      <c r="E507" s="7"/>
      <c r="F507" s="7"/>
      <c r="G507" s="7"/>
      <c r="H507" s="7"/>
      <c r="I507" s="7"/>
      <c r="J507" s="133" t="s">
        <v>250</v>
      </c>
      <c r="K507" s="133" t="s">
        <v>193</v>
      </c>
      <c r="L507" s="133"/>
      <c r="M507" s="16"/>
      <c r="N507" s="16"/>
      <c r="O507" s="16"/>
      <c r="P507" s="16"/>
      <c r="Q507" s="157"/>
      <c r="R507" s="256"/>
      <c r="S507" s="256"/>
      <c r="T507" s="458"/>
      <c r="U507" s="405"/>
      <c r="V507" s="158"/>
      <c r="W507" s="158"/>
      <c r="X507" s="158"/>
    </row>
    <row r="508" spans="1:24" ht="15">
      <c r="A508" s="8" t="s">
        <v>443</v>
      </c>
      <c r="B508" s="8"/>
      <c r="C508" s="8"/>
      <c r="D508" s="8"/>
      <c r="E508" s="8"/>
      <c r="F508" s="8"/>
      <c r="G508" s="8"/>
      <c r="H508" s="8"/>
      <c r="I508" s="8">
        <v>1070</v>
      </c>
      <c r="J508" s="8" t="s">
        <v>91</v>
      </c>
      <c r="K508" s="8" t="s">
        <v>195</v>
      </c>
      <c r="L508" s="8"/>
      <c r="M508" s="17"/>
      <c r="N508" s="17"/>
      <c r="O508" s="17"/>
      <c r="P508" s="17"/>
      <c r="Q508" s="151"/>
      <c r="R508" s="254"/>
      <c r="S508" s="254"/>
      <c r="T508" s="456"/>
      <c r="U508" s="403"/>
      <c r="V508" s="152"/>
      <c r="W508" s="152"/>
      <c r="X508" s="152"/>
    </row>
    <row r="509" spans="1:24" ht="15">
      <c r="A509" s="20" t="s">
        <v>443</v>
      </c>
      <c r="I509" s="1">
        <v>1070</v>
      </c>
      <c r="J509" s="71">
        <v>3</v>
      </c>
      <c r="K509" s="71" t="s">
        <v>8</v>
      </c>
      <c r="L509" s="71"/>
      <c r="M509" s="84">
        <f aca="true" t="shared" si="196" ref="M509:T510">M510</f>
        <v>0</v>
      </c>
      <c r="N509" s="83">
        <f t="shared" si="196"/>
        <v>14500</v>
      </c>
      <c r="O509" s="83">
        <f t="shared" si="196"/>
        <v>10000</v>
      </c>
      <c r="P509" s="83">
        <f t="shared" si="196"/>
        <v>40000</v>
      </c>
      <c r="Q509" s="136">
        <f t="shared" si="196"/>
        <v>10000</v>
      </c>
      <c r="R509" s="108">
        <f t="shared" si="196"/>
        <v>40000</v>
      </c>
      <c r="S509" s="332">
        <f t="shared" si="196"/>
        <v>30000</v>
      </c>
      <c r="T509" s="451">
        <f t="shared" si="196"/>
        <v>40000</v>
      </c>
      <c r="U509" s="368">
        <f>T509/S509</f>
        <v>1.3333333333333333</v>
      </c>
      <c r="V509" s="138">
        <f aca="true" t="shared" si="197" ref="V509:X511">P509/O509*100</f>
        <v>400</v>
      </c>
      <c r="W509" s="138">
        <f t="shared" si="197"/>
        <v>25</v>
      </c>
      <c r="X509" s="138">
        <f t="shared" si="197"/>
        <v>400</v>
      </c>
    </row>
    <row r="510" spans="1:26" ht="14.25">
      <c r="A510" s="20" t="s">
        <v>443</v>
      </c>
      <c r="I510" s="1">
        <v>1070</v>
      </c>
      <c r="J510" s="24">
        <v>37</v>
      </c>
      <c r="K510" s="24" t="s">
        <v>101</v>
      </c>
      <c r="L510" s="24"/>
      <c r="M510" s="25">
        <f t="shared" si="196"/>
        <v>0</v>
      </c>
      <c r="N510" s="29">
        <f t="shared" si="196"/>
        <v>14500</v>
      </c>
      <c r="O510" s="29">
        <f t="shared" si="196"/>
        <v>10000</v>
      </c>
      <c r="P510" s="29">
        <f t="shared" si="196"/>
        <v>40000</v>
      </c>
      <c r="Q510" s="140">
        <f t="shared" si="196"/>
        <v>10000</v>
      </c>
      <c r="R510" s="585">
        <f t="shared" si="196"/>
        <v>40000</v>
      </c>
      <c r="S510" s="542">
        <f t="shared" si="196"/>
        <v>30000</v>
      </c>
      <c r="T510" s="452">
        <f t="shared" si="196"/>
        <v>40000</v>
      </c>
      <c r="U510" s="369">
        <f>T510/S510</f>
        <v>1.3333333333333333</v>
      </c>
      <c r="V510" s="138">
        <f t="shared" si="197"/>
        <v>400</v>
      </c>
      <c r="W510" s="138">
        <f t="shared" si="197"/>
        <v>25</v>
      </c>
      <c r="X510" s="138">
        <f t="shared" si="197"/>
        <v>400</v>
      </c>
      <c r="Y510" s="344">
        <v>16486.48</v>
      </c>
      <c r="Z510" s="493" t="s">
        <v>675</v>
      </c>
    </row>
    <row r="511" spans="1:24" ht="15" thickBot="1">
      <c r="A511" s="20" t="s">
        <v>443</v>
      </c>
      <c r="C511" s="1">
        <v>2</v>
      </c>
      <c r="E511" s="1">
        <v>4</v>
      </c>
      <c r="I511" s="1">
        <v>1070</v>
      </c>
      <c r="J511" s="70">
        <v>372</v>
      </c>
      <c r="K511" s="70" t="s">
        <v>105</v>
      </c>
      <c r="L511" s="70"/>
      <c r="M511" s="25">
        <v>0</v>
      </c>
      <c r="N511" s="29">
        <v>14500</v>
      </c>
      <c r="O511" s="29">
        <v>10000</v>
      </c>
      <c r="P511" s="29">
        <v>40000</v>
      </c>
      <c r="Q511" s="140">
        <v>10000</v>
      </c>
      <c r="R511" s="585">
        <v>40000</v>
      </c>
      <c r="S511" s="542">
        <v>30000</v>
      </c>
      <c r="T511" s="452">
        <v>40000</v>
      </c>
      <c r="U511" s="369">
        <f>T511/S511</f>
        <v>1.3333333333333333</v>
      </c>
      <c r="V511" s="138">
        <f t="shared" si="197"/>
        <v>400</v>
      </c>
      <c r="W511" s="138">
        <f t="shared" si="197"/>
        <v>25</v>
      </c>
      <c r="X511" s="138">
        <f t="shared" si="197"/>
        <v>400</v>
      </c>
    </row>
    <row r="512" spans="1:24" ht="15">
      <c r="A512" s="15"/>
      <c r="J512" s="185"/>
      <c r="K512" s="185" t="s">
        <v>316</v>
      </c>
      <c r="L512" s="185"/>
      <c r="M512" s="186">
        <f aca="true" t="shared" si="198" ref="M512:R512">M509</f>
        <v>0</v>
      </c>
      <c r="N512" s="186">
        <f>N509</f>
        <v>14500</v>
      </c>
      <c r="O512" s="186">
        <f t="shared" si="198"/>
        <v>10000</v>
      </c>
      <c r="P512" s="186">
        <f t="shared" si="198"/>
        <v>40000</v>
      </c>
      <c r="Q512" s="187">
        <f>Q509</f>
        <v>10000</v>
      </c>
      <c r="R512" s="265">
        <f t="shared" si="198"/>
        <v>40000</v>
      </c>
      <c r="S512" s="557">
        <f>S509</f>
        <v>30000</v>
      </c>
      <c r="T512" s="470">
        <f>T509</f>
        <v>40000</v>
      </c>
      <c r="U512" s="409">
        <f>T512/S512</f>
        <v>1.3333333333333333</v>
      </c>
      <c r="V512" s="188"/>
      <c r="W512" s="188"/>
      <c r="X512" s="188"/>
    </row>
    <row r="513" spans="10:24" ht="14.25">
      <c r="J513" s="227"/>
      <c r="K513" s="227"/>
      <c r="L513" s="227"/>
      <c r="M513" s="33"/>
      <c r="N513" s="36"/>
      <c r="O513" s="33"/>
      <c r="P513" s="36"/>
      <c r="Q513" s="210"/>
      <c r="R513" s="266"/>
      <c r="S513" s="545"/>
      <c r="T513" s="455"/>
      <c r="U513" s="371"/>
      <c r="V513" s="211"/>
      <c r="W513" s="211"/>
      <c r="X513" s="211"/>
    </row>
    <row r="514" spans="1:24" ht="15">
      <c r="A514" s="8" t="s">
        <v>444</v>
      </c>
      <c r="B514" s="8"/>
      <c r="C514" s="8"/>
      <c r="D514" s="8"/>
      <c r="E514" s="8"/>
      <c r="F514" s="8"/>
      <c r="G514" s="8"/>
      <c r="H514" s="8"/>
      <c r="I514" s="88" t="s">
        <v>385</v>
      </c>
      <c r="J514" s="8" t="s">
        <v>91</v>
      </c>
      <c r="K514" s="8" t="s">
        <v>196</v>
      </c>
      <c r="L514" s="8"/>
      <c r="M514" s="17"/>
      <c r="N514" s="17"/>
      <c r="O514" s="17"/>
      <c r="P514" s="17"/>
      <c r="Q514" s="151"/>
      <c r="R514" s="254"/>
      <c r="S514" s="254"/>
      <c r="T514" s="456"/>
      <c r="U514" s="403"/>
      <c r="V514" s="152"/>
      <c r="W514" s="152"/>
      <c r="X514" s="152"/>
    </row>
    <row r="515" spans="1:24" ht="15">
      <c r="A515" s="20" t="s">
        <v>444</v>
      </c>
      <c r="I515" s="89" t="s">
        <v>385</v>
      </c>
      <c r="J515" s="71">
        <v>3</v>
      </c>
      <c r="K515" s="71" t="s">
        <v>8</v>
      </c>
      <c r="L515" s="71"/>
      <c r="M515" s="84">
        <f aca="true" t="shared" si="199" ref="M515:T516">M516</f>
        <v>576209</v>
      </c>
      <c r="N515" s="83">
        <f t="shared" si="199"/>
        <v>495900</v>
      </c>
      <c r="O515" s="83">
        <f t="shared" si="199"/>
        <v>570000</v>
      </c>
      <c r="P515" s="83">
        <f t="shared" si="199"/>
        <v>510000</v>
      </c>
      <c r="Q515" s="136">
        <f t="shared" si="199"/>
        <v>570000</v>
      </c>
      <c r="R515" s="108">
        <f t="shared" si="199"/>
        <v>570000</v>
      </c>
      <c r="S515" s="332">
        <f t="shared" si="199"/>
        <v>570000</v>
      </c>
      <c r="T515" s="451">
        <f t="shared" si="199"/>
        <v>540000</v>
      </c>
      <c r="U515" s="368">
        <f>T515/S515</f>
        <v>0.9473684210526315</v>
      </c>
      <c r="V515" s="138">
        <f aca="true" t="shared" si="200" ref="V515:X517">P515/O515*100</f>
        <v>89.47368421052632</v>
      </c>
      <c r="W515" s="138">
        <f t="shared" si="200"/>
        <v>111.76470588235294</v>
      </c>
      <c r="X515" s="138">
        <f t="shared" si="200"/>
        <v>100</v>
      </c>
    </row>
    <row r="516" spans="1:25" ht="14.25">
      <c r="A516" s="20" t="s">
        <v>444</v>
      </c>
      <c r="I516" s="89" t="s">
        <v>385</v>
      </c>
      <c r="J516" s="24">
        <v>37</v>
      </c>
      <c r="K516" s="24" t="s">
        <v>101</v>
      </c>
      <c r="L516" s="24"/>
      <c r="M516" s="25">
        <f t="shared" si="199"/>
        <v>576209</v>
      </c>
      <c r="N516" s="29">
        <f t="shared" si="199"/>
        <v>495900</v>
      </c>
      <c r="O516" s="29">
        <f t="shared" si="199"/>
        <v>570000</v>
      </c>
      <c r="P516" s="29">
        <f t="shared" si="199"/>
        <v>510000</v>
      </c>
      <c r="Q516" s="140">
        <f t="shared" si="199"/>
        <v>570000</v>
      </c>
      <c r="R516" s="585">
        <f t="shared" si="199"/>
        <v>570000</v>
      </c>
      <c r="S516" s="542">
        <f t="shared" si="199"/>
        <v>570000</v>
      </c>
      <c r="T516" s="452">
        <f t="shared" si="199"/>
        <v>540000</v>
      </c>
      <c r="U516" s="369">
        <f>T516/S516</f>
        <v>0.9473684210526315</v>
      </c>
      <c r="V516" s="138">
        <f t="shared" si="200"/>
        <v>89.47368421052632</v>
      </c>
      <c r="W516" s="138">
        <f t="shared" si="200"/>
        <v>111.76470588235294</v>
      </c>
      <c r="X516" s="138">
        <f t="shared" si="200"/>
        <v>100</v>
      </c>
      <c r="Y516" s="344">
        <v>24700</v>
      </c>
    </row>
    <row r="517" spans="1:24" ht="15" thickBot="1">
      <c r="A517" s="20" t="s">
        <v>444</v>
      </c>
      <c r="C517" s="1">
        <v>2</v>
      </c>
      <c r="E517" s="1">
        <v>4</v>
      </c>
      <c r="I517" s="89" t="s">
        <v>385</v>
      </c>
      <c r="J517" s="70">
        <v>372</v>
      </c>
      <c r="K517" s="70" t="s">
        <v>105</v>
      </c>
      <c r="L517" s="70"/>
      <c r="M517" s="25">
        <v>576209</v>
      </c>
      <c r="N517" s="29">
        <v>495900</v>
      </c>
      <c r="O517" s="25">
        <v>570000</v>
      </c>
      <c r="P517" s="29">
        <v>510000</v>
      </c>
      <c r="Q517" s="140">
        <v>570000</v>
      </c>
      <c r="R517" s="585">
        <v>570000</v>
      </c>
      <c r="S517" s="544">
        <v>570000</v>
      </c>
      <c r="T517" s="460">
        <v>540000</v>
      </c>
      <c r="U517" s="369">
        <f>T517/S517</f>
        <v>0.9473684210526315</v>
      </c>
      <c r="V517" s="138">
        <f t="shared" si="200"/>
        <v>89.47368421052632</v>
      </c>
      <c r="W517" s="138">
        <f t="shared" si="200"/>
        <v>111.76470588235294</v>
      </c>
      <c r="X517" s="138">
        <f t="shared" si="200"/>
        <v>100</v>
      </c>
    </row>
    <row r="518" spans="1:24" ht="15">
      <c r="A518" s="15"/>
      <c r="J518" s="185"/>
      <c r="K518" s="185" t="s">
        <v>316</v>
      </c>
      <c r="L518" s="185"/>
      <c r="M518" s="186">
        <f aca="true" t="shared" si="201" ref="M518:R518">M515</f>
        <v>576209</v>
      </c>
      <c r="N518" s="186">
        <f>N515</f>
        <v>495900</v>
      </c>
      <c r="O518" s="186">
        <f t="shared" si="201"/>
        <v>570000</v>
      </c>
      <c r="P518" s="186">
        <f t="shared" si="201"/>
        <v>510000</v>
      </c>
      <c r="Q518" s="187">
        <f>Q515</f>
        <v>570000</v>
      </c>
      <c r="R518" s="265">
        <f t="shared" si="201"/>
        <v>570000</v>
      </c>
      <c r="S518" s="557">
        <f>S515</f>
        <v>570000</v>
      </c>
      <c r="T518" s="470">
        <f>T515</f>
        <v>540000</v>
      </c>
      <c r="U518" s="409">
        <f>T518/S518</f>
        <v>0.9473684210526315</v>
      </c>
      <c r="V518" s="188"/>
      <c r="W518" s="188"/>
      <c r="X518" s="188"/>
    </row>
    <row r="519" spans="10:24" ht="14.25">
      <c r="J519" s="227"/>
      <c r="K519" s="227"/>
      <c r="L519" s="227"/>
      <c r="M519" s="33"/>
      <c r="N519" s="36"/>
      <c r="O519" s="33"/>
      <c r="P519" s="36"/>
      <c r="Q519" s="210"/>
      <c r="R519" s="266"/>
      <c r="S519" s="545"/>
      <c r="T519" s="455"/>
      <c r="U519" s="371"/>
      <c r="V519" s="211"/>
      <c r="W519" s="211"/>
      <c r="X519" s="211"/>
    </row>
    <row r="520" spans="1:24" ht="15">
      <c r="A520" s="7" t="s">
        <v>402</v>
      </c>
      <c r="B520" s="7"/>
      <c r="C520" s="7"/>
      <c r="D520" s="7"/>
      <c r="E520" s="7"/>
      <c r="F520" s="7"/>
      <c r="G520" s="7"/>
      <c r="H520" s="7"/>
      <c r="I520" s="7"/>
      <c r="J520" s="133" t="s">
        <v>253</v>
      </c>
      <c r="K520" s="133" t="s">
        <v>197</v>
      </c>
      <c r="L520" s="133"/>
      <c r="M520" s="16"/>
      <c r="N520" s="16"/>
      <c r="O520" s="16"/>
      <c r="P520" s="16"/>
      <c r="Q520" s="157"/>
      <c r="R520" s="256"/>
      <c r="S520" s="256"/>
      <c r="T520" s="458"/>
      <c r="U520" s="405"/>
      <c r="V520" s="158"/>
      <c r="W520" s="158"/>
      <c r="X520" s="158"/>
    </row>
    <row r="521" spans="1:24" ht="15">
      <c r="A521" s="8" t="s">
        <v>445</v>
      </c>
      <c r="B521" s="8"/>
      <c r="C521" s="8"/>
      <c r="D521" s="8"/>
      <c r="E521" s="8"/>
      <c r="F521" s="8"/>
      <c r="G521" s="8"/>
      <c r="H521" s="8"/>
      <c r="I521" s="8">
        <v>1090</v>
      </c>
      <c r="J521" s="8" t="s">
        <v>91</v>
      </c>
      <c r="K521" s="8" t="s">
        <v>292</v>
      </c>
      <c r="L521" s="8"/>
      <c r="M521" s="17"/>
      <c r="N521" s="17"/>
      <c r="O521" s="17"/>
      <c r="P521" s="17"/>
      <c r="Q521" s="151"/>
      <c r="R521" s="254"/>
      <c r="S521" s="254"/>
      <c r="T521" s="456"/>
      <c r="U521" s="403"/>
      <c r="V521" s="152"/>
      <c r="W521" s="152"/>
      <c r="X521" s="152"/>
    </row>
    <row r="522" spans="1:24" ht="15">
      <c r="A522" s="20" t="s">
        <v>445</v>
      </c>
      <c r="I522" s="1">
        <v>1090</v>
      </c>
      <c r="J522" s="71">
        <v>3</v>
      </c>
      <c r="K522" s="71" t="s">
        <v>8</v>
      </c>
      <c r="L522" s="71"/>
      <c r="M522" s="84">
        <f aca="true" t="shared" si="202" ref="M522:T523">M523</f>
        <v>0</v>
      </c>
      <c r="N522" s="83">
        <f t="shared" si="202"/>
        <v>0</v>
      </c>
      <c r="O522" s="84">
        <f t="shared" si="202"/>
        <v>1500</v>
      </c>
      <c r="P522" s="83">
        <f t="shared" si="202"/>
        <v>4000</v>
      </c>
      <c r="Q522" s="136">
        <f t="shared" si="202"/>
        <v>1500</v>
      </c>
      <c r="R522" s="108">
        <f t="shared" si="202"/>
        <v>5000</v>
      </c>
      <c r="S522" s="332">
        <f t="shared" si="202"/>
        <v>5000</v>
      </c>
      <c r="T522" s="451">
        <f t="shared" si="202"/>
        <v>2000</v>
      </c>
      <c r="U522" s="368">
        <f>T522/S522</f>
        <v>0.4</v>
      </c>
      <c r="V522" s="138">
        <f aca="true" t="shared" si="203" ref="V522:X524">P522/O522*100</f>
        <v>266.66666666666663</v>
      </c>
      <c r="W522" s="138">
        <f t="shared" si="203"/>
        <v>37.5</v>
      </c>
      <c r="X522" s="138">
        <f t="shared" si="203"/>
        <v>333.33333333333337</v>
      </c>
    </row>
    <row r="523" spans="1:24" ht="14.25">
      <c r="A523" s="20" t="s">
        <v>445</v>
      </c>
      <c r="I523" s="1">
        <v>1090</v>
      </c>
      <c r="J523" s="24">
        <v>38</v>
      </c>
      <c r="K523" s="24" t="s">
        <v>51</v>
      </c>
      <c r="L523" s="24"/>
      <c r="M523" s="25">
        <f t="shared" si="202"/>
        <v>0</v>
      </c>
      <c r="N523" s="29">
        <f t="shared" si="202"/>
        <v>0</v>
      </c>
      <c r="O523" s="25">
        <f t="shared" si="202"/>
        <v>1500</v>
      </c>
      <c r="P523" s="29">
        <f t="shared" si="202"/>
        <v>4000</v>
      </c>
      <c r="Q523" s="140">
        <f t="shared" si="202"/>
        <v>1500</v>
      </c>
      <c r="R523" s="585">
        <f t="shared" si="202"/>
        <v>5000</v>
      </c>
      <c r="S523" s="542">
        <f t="shared" si="202"/>
        <v>5000</v>
      </c>
      <c r="T523" s="452">
        <f t="shared" si="202"/>
        <v>2000</v>
      </c>
      <c r="U523" s="369">
        <f>T523/S523</f>
        <v>0.4</v>
      </c>
      <c r="V523" s="138">
        <f t="shared" si="203"/>
        <v>266.66666666666663</v>
      </c>
      <c r="W523" s="138">
        <f t="shared" si="203"/>
        <v>37.5</v>
      </c>
      <c r="X523" s="138">
        <f t="shared" si="203"/>
        <v>333.33333333333337</v>
      </c>
    </row>
    <row r="524" spans="1:24" ht="15" thickBot="1">
      <c r="A524" s="20" t="s">
        <v>445</v>
      </c>
      <c r="B524" s="1">
        <v>1</v>
      </c>
      <c r="C524" s="1">
        <v>2</v>
      </c>
      <c r="E524" s="1">
        <v>4</v>
      </c>
      <c r="I524" s="1">
        <v>1090</v>
      </c>
      <c r="J524" s="24">
        <v>3811</v>
      </c>
      <c r="K524" s="24" t="s">
        <v>237</v>
      </c>
      <c r="L524" s="24"/>
      <c r="M524" s="25">
        <v>0</v>
      </c>
      <c r="N524" s="29">
        <v>0</v>
      </c>
      <c r="O524" s="25">
        <v>1500</v>
      </c>
      <c r="P524" s="29">
        <v>4000</v>
      </c>
      <c r="Q524" s="140">
        <v>1500</v>
      </c>
      <c r="R524" s="585">
        <v>5000</v>
      </c>
      <c r="S524" s="542">
        <v>5000</v>
      </c>
      <c r="T524" s="452">
        <v>2000</v>
      </c>
      <c r="U524" s="369">
        <f>T524/S524</f>
        <v>0.4</v>
      </c>
      <c r="V524" s="138">
        <f t="shared" si="203"/>
        <v>266.66666666666663</v>
      </c>
      <c r="W524" s="138">
        <f t="shared" si="203"/>
        <v>37.5</v>
      </c>
      <c r="X524" s="138">
        <f t="shared" si="203"/>
        <v>333.33333333333337</v>
      </c>
    </row>
    <row r="525" spans="1:24" ht="15">
      <c r="A525" s="15"/>
      <c r="J525" s="185"/>
      <c r="K525" s="185" t="s">
        <v>316</v>
      </c>
      <c r="L525" s="185"/>
      <c r="M525" s="186">
        <f aca="true" t="shared" si="204" ref="M525:R525">M522</f>
        <v>0</v>
      </c>
      <c r="N525" s="186">
        <f>N522</f>
        <v>0</v>
      </c>
      <c r="O525" s="186">
        <f t="shared" si="204"/>
        <v>1500</v>
      </c>
      <c r="P525" s="186">
        <f t="shared" si="204"/>
        <v>4000</v>
      </c>
      <c r="Q525" s="187">
        <f>Q522</f>
        <v>1500</v>
      </c>
      <c r="R525" s="265">
        <f t="shared" si="204"/>
        <v>5000</v>
      </c>
      <c r="S525" s="557">
        <f>S522</f>
        <v>5000</v>
      </c>
      <c r="T525" s="470">
        <f>T522</f>
        <v>2000</v>
      </c>
      <c r="U525" s="409">
        <f>T525/S525</f>
        <v>0.4</v>
      </c>
      <c r="V525" s="188"/>
      <c r="W525" s="188"/>
      <c r="X525" s="188"/>
    </row>
    <row r="526" spans="10:24" ht="14.25">
      <c r="J526" s="32"/>
      <c r="K526" s="32"/>
      <c r="L526" s="32"/>
      <c r="M526" s="33"/>
      <c r="N526" s="36"/>
      <c r="O526" s="33"/>
      <c r="P526" s="36"/>
      <c r="Q526" s="210"/>
      <c r="R526" s="266"/>
      <c r="S526" s="545"/>
      <c r="T526" s="455"/>
      <c r="U526" s="371"/>
      <c r="V526" s="211"/>
      <c r="W526" s="211"/>
      <c r="X526" s="211"/>
    </row>
    <row r="527" spans="1:24" ht="15">
      <c r="A527" s="8" t="s">
        <v>446</v>
      </c>
      <c r="B527" s="8"/>
      <c r="C527" s="8"/>
      <c r="D527" s="8"/>
      <c r="E527" s="8"/>
      <c r="F527" s="8"/>
      <c r="G527" s="8"/>
      <c r="H527" s="8"/>
      <c r="I527" s="8">
        <v>1090</v>
      </c>
      <c r="J527" s="8" t="s">
        <v>91</v>
      </c>
      <c r="K527" s="8" t="s">
        <v>199</v>
      </c>
      <c r="L527" s="8"/>
      <c r="M527" s="17"/>
      <c r="N527" s="17"/>
      <c r="O527" s="17"/>
      <c r="P527" s="17"/>
      <c r="Q527" s="151"/>
      <c r="R527" s="254"/>
      <c r="S527" s="254"/>
      <c r="T527" s="456"/>
      <c r="U527" s="403"/>
      <c r="V527" s="152"/>
      <c r="W527" s="152"/>
      <c r="X527" s="152"/>
    </row>
    <row r="528" spans="1:24" ht="15">
      <c r="A528" s="64" t="s">
        <v>446</v>
      </c>
      <c r="I528" s="1">
        <v>1090</v>
      </c>
      <c r="J528" s="71">
        <v>3</v>
      </c>
      <c r="K528" s="71" t="s">
        <v>8</v>
      </c>
      <c r="L528" s="71"/>
      <c r="M528" s="84">
        <f aca="true" t="shared" si="205" ref="M528:T529">M529</f>
        <v>0</v>
      </c>
      <c r="N528" s="83">
        <f t="shared" si="205"/>
        <v>5000</v>
      </c>
      <c r="O528" s="83">
        <f t="shared" si="205"/>
        <v>5000</v>
      </c>
      <c r="P528" s="83">
        <f t="shared" si="205"/>
        <v>10000</v>
      </c>
      <c r="Q528" s="136">
        <f t="shared" si="205"/>
        <v>5000</v>
      </c>
      <c r="R528" s="108">
        <f t="shared" si="205"/>
        <v>20000</v>
      </c>
      <c r="S528" s="332">
        <f t="shared" si="205"/>
        <v>10000</v>
      </c>
      <c r="T528" s="451">
        <f t="shared" si="205"/>
        <v>10000</v>
      </c>
      <c r="U528" s="368">
        <f>T528/S528</f>
        <v>1</v>
      </c>
      <c r="V528" s="138">
        <f aca="true" t="shared" si="206" ref="V528:X530">P528/O528*100</f>
        <v>200</v>
      </c>
      <c r="W528" s="138">
        <f t="shared" si="206"/>
        <v>50</v>
      </c>
      <c r="X528" s="138">
        <f t="shared" si="206"/>
        <v>400</v>
      </c>
    </row>
    <row r="529" spans="1:24" ht="14.25">
      <c r="A529" s="64" t="s">
        <v>446</v>
      </c>
      <c r="I529" s="1">
        <v>1090</v>
      </c>
      <c r="J529" s="24">
        <v>38</v>
      </c>
      <c r="K529" s="24" t="s">
        <v>51</v>
      </c>
      <c r="L529" s="24"/>
      <c r="M529" s="25">
        <f t="shared" si="205"/>
        <v>0</v>
      </c>
      <c r="N529" s="29">
        <f t="shared" si="205"/>
        <v>5000</v>
      </c>
      <c r="O529" s="29">
        <f t="shared" si="205"/>
        <v>5000</v>
      </c>
      <c r="P529" s="29">
        <f t="shared" si="205"/>
        <v>10000</v>
      </c>
      <c r="Q529" s="140">
        <f t="shared" si="205"/>
        <v>5000</v>
      </c>
      <c r="R529" s="585">
        <f>R530+R531</f>
        <v>20000</v>
      </c>
      <c r="S529" s="547">
        <f>S530+S531</f>
        <v>10000</v>
      </c>
      <c r="T529" s="459">
        <f>T530+T531</f>
        <v>10000</v>
      </c>
      <c r="U529" s="381">
        <f>T529/S529</f>
        <v>1</v>
      </c>
      <c r="V529" s="138">
        <f t="shared" si="206"/>
        <v>200</v>
      </c>
      <c r="W529" s="138">
        <f t="shared" si="206"/>
        <v>50</v>
      </c>
      <c r="X529" s="138">
        <f t="shared" si="206"/>
        <v>400</v>
      </c>
    </row>
    <row r="530" spans="1:24" ht="14.25">
      <c r="A530" s="64" t="s">
        <v>446</v>
      </c>
      <c r="B530" s="1">
        <v>1</v>
      </c>
      <c r="C530" s="1">
        <v>2</v>
      </c>
      <c r="E530" s="1">
        <v>4</v>
      </c>
      <c r="I530" s="1">
        <v>1090</v>
      </c>
      <c r="J530" s="24">
        <v>3811</v>
      </c>
      <c r="K530" s="24" t="s">
        <v>237</v>
      </c>
      <c r="L530" s="24"/>
      <c r="M530" s="25">
        <v>0</v>
      </c>
      <c r="N530" s="29">
        <v>5000</v>
      </c>
      <c r="O530" s="29">
        <v>5000</v>
      </c>
      <c r="P530" s="29">
        <v>10000</v>
      </c>
      <c r="Q530" s="140">
        <v>5000</v>
      </c>
      <c r="R530" s="585">
        <v>10000</v>
      </c>
      <c r="S530" s="542">
        <v>5000</v>
      </c>
      <c r="T530" s="452">
        <v>5000</v>
      </c>
      <c r="U530" s="369">
        <f>T530/S530</f>
        <v>1</v>
      </c>
      <c r="V530" s="138">
        <f t="shared" si="206"/>
        <v>200</v>
      </c>
      <c r="W530" s="138">
        <f t="shared" si="206"/>
        <v>50</v>
      </c>
      <c r="X530" s="138">
        <f t="shared" si="206"/>
        <v>200</v>
      </c>
    </row>
    <row r="531" spans="1:24" ht="15" thickBot="1">
      <c r="A531" s="64" t="s">
        <v>446</v>
      </c>
      <c r="I531" s="1">
        <v>1090</v>
      </c>
      <c r="J531" s="56">
        <v>3811</v>
      </c>
      <c r="K531" s="56" t="s">
        <v>609</v>
      </c>
      <c r="L531" s="56"/>
      <c r="M531" s="57"/>
      <c r="N531" s="62">
        <v>0</v>
      </c>
      <c r="O531" s="62">
        <v>0</v>
      </c>
      <c r="P531" s="62">
        <v>0</v>
      </c>
      <c r="Q531" s="196">
        <v>0</v>
      </c>
      <c r="R531" s="592">
        <v>10000</v>
      </c>
      <c r="S531" s="544">
        <v>5000</v>
      </c>
      <c r="T531" s="524">
        <v>5000</v>
      </c>
      <c r="U531" s="372">
        <f>T531/S531</f>
        <v>1</v>
      </c>
      <c r="V531" s="142"/>
      <c r="W531" s="142"/>
      <c r="X531" s="142"/>
    </row>
    <row r="532" spans="1:24" ht="15">
      <c r="A532" s="15"/>
      <c r="J532" s="185"/>
      <c r="K532" s="185" t="s">
        <v>316</v>
      </c>
      <c r="L532" s="185"/>
      <c r="M532" s="186">
        <f aca="true" t="shared" si="207" ref="M532:R532">M528</f>
        <v>0</v>
      </c>
      <c r="N532" s="186">
        <f>N528</f>
        <v>5000</v>
      </c>
      <c r="O532" s="186">
        <f t="shared" si="207"/>
        <v>5000</v>
      </c>
      <c r="P532" s="186">
        <f t="shared" si="207"/>
        <v>10000</v>
      </c>
      <c r="Q532" s="187">
        <f>Q528</f>
        <v>5000</v>
      </c>
      <c r="R532" s="265">
        <f t="shared" si="207"/>
        <v>20000</v>
      </c>
      <c r="S532" s="557">
        <f>S528</f>
        <v>10000</v>
      </c>
      <c r="T532" s="470">
        <f>T528</f>
        <v>10000</v>
      </c>
      <c r="U532" s="409">
        <f>T532/S532</f>
        <v>1</v>
      </c>
      <c r="V532" s="188"/>
      <c r="W532" s="188"/>
      <c r="X532" s="188"/>
    </row>
    <row r="533" spans="10:24" ht="14.25">
      <c r="J533" s="32"/>
      <c r="K533" s="32"/>
      <c r="L533" s="32"/>
      <c r="M533" s="33"/>
      <c r="N533" s="36"/>
      <c r="O533" s="33"/>
      <c r="P533" s="36"/>
      <c r="Q533" s="210"/>
      <c r="R533" s="266"/>
      <c r="S533" s="545"/>
      <c r="T533" s="455"/>
      <c r="U533" s="371"/>
      <c r="V533" s="211"/>
      <c r="W533" s="211"/>
      <c r="X533" s="211"/>
    </row>
    <row r="534" spans="1:24" ht="15">
      <c r="A534" s="7" t="s">
        <v>403</v>
      </c>
      <c r="B534" s="7"/>
      <c r="C534" s="7"/>
      <c r="D534" s="7"/>
      <c r="E534" s="7"/>
      <c r="F534" s="7"/>
      <c r="G534" s="7"/>
      <c r="H534" s="7"/>
      <c r="I534" s="7"/>
      <c r="J534" s="133" t="s">
        <v>263</v>
      </c>
      <c r="K534" s="133" t="s">
        <v>254</v>
      </c>
      <c r="L534" s="133"/>
      <c r="M534" s="16"/>
      <c r="N534" s="16"/>
      <c r="O534" s="16"/>
      <c r="P534" s="16"/>
      <c r="Q534" s="157"/>
      <c r="R534" s="256"/>
      <c r="S534" s="256"/>
      <c r="T534" s="458"/>
      <c r="U534" s="405"/>
      <c r="V534" s="158"/>
      <c r="W534" s="158"/>
      <c r="X534" s="158"/>
    </row>
    <row r="535" spans="1:24" ht="14.25">
      <c r="A535" s="8" t="s">
        <v>447</v>
      </c>
      <c r="B535" s="8"/>
      <c r="C535" s="8"/>
      <c r="D535" s="8"/>
      <c r="E535" s="8"/>
      <c r="F535" s="8"/>
      <c r="G535" s="8"/>
      <c r="H535" s="8"/>
      <c r="I535" s="8">
        <v>1012</v>
      </c>
      <c r="J535" s="8" t="s">
        <v>91</v>
      </c>
      <c r="K535" s="8" t="s">
        <v>255</v>
      </c>
      <c r="L535" s="8"/>
      <c r="M535" s="17"/>
      <c r="N535" s="17"/>
      <c r="O535" s="17"/>
      <c r="P535" s="17"/>
      <c r="Q535" s="151"/>
      <c r="R535" s="254"/>
      <c r="S535" s="558"/>
      <c r="T535" s="471"/>
      <c r="U535" s="400"/>
      <c r="V535" s="152"/>
      <c r="W535" s="152"/>
      <c r="X535" s="152"/>
    </row>
    <row r="536" spans="1:24" ht="15">
      <c r="A536" s="20" t="s">
        <v>447</v>
      </c>
      <c r="I536" s="1">
        <v>1012</v>
      </c>
      <c r="J536" s="71">
        <v>3</v>
      </c>
      <c r="K536" s="71" t="s">
        <v>8</v>
      </c>
      <c r="L536" s="71"/>
      <c r="M536" s="84">
        <f>M537+M538+M539</f>
        <v>0</v>
      </c>
      <c r="N536" s="83">
        <f aca="true" t="shared" si="208" ref="N536:S536">N537+N538+N539+N540</f>
        <v>333960</v>
      </c>
      <c r="O536" s="83">
        <f t="shared" si="208"/>
        <v>333960</v>
      </c>
      <c r="P536" s="83">
        <f t="shared" si="208"/>
        <v>305000</v>
      </c>
      <c r="Q536" s="83">
        <f t="shared" si="208"/>
        <v>333960</v>
      </c>
      <c r="R536" s="108">
        <f t="shared" si="208"/>
        <v>370000</v>
      </c>
      <c r="S536" s="332">
        <f t="shared" si="208"/>
        <v>370000</v>
      </c>
      <c r="T536" s="451">
        <f>T537+T538+T539+T540</f>
        <v>370000</v>
      </c>
      <c r="U536" s="368">
        <f>T536/S536</f>
        <v>1</v>
      </c>
      <c r="V536" s="138">
        <f aca="true" t="shared" si="209" ref="V536:X540">P536/O536*100</f>
        <v>91.32830279075338</v>
      </c>
      <c r="W536" s="138">
        <f t="shared" si="209"/>
        <v>109.49508196721311</v>
      </c>
      <c r="X536" s="138">
        <f t="shared" si="209"/>
        <v>110.79171158222543</v>
      </c>
    </row>
    <row r="537" spans="1:24" ht="14.25" hidden="1">
      <c r="A537" s="20" t="s">
        <v>447</v>
      </c>
      <c r="B537" s="1">
        <v>1</v>
      </c>
      <c r="E537" s="1">
        <v>4</v>
      </c>
      <c r="I537" s="1">
        <v>1012</v>
      </c>
      <c r="J537" s="24">
        <v>31</v>
      </c>
      <c r="K537" s="24" t="s">
        <v>36</v>
      </c>
      <c r="L537" s="24"/>
      <c r="M537" s="25">
        <v>0</v>
      </c>
      <c r="N537" s="29">
        <v>0</v>
      </c>
      <c r="O537" s="29">
        <v>0</v>
      </c>
      <c r="P537" s="29">
        <v>0</v>
      </c>
      <c r="Q537" s="140">
        <v>0</v>
      </c>
      <c r="R537" s="108">
        <v>0</v>
      </c>
      <c r="S537" s="542">
        <v>0</v>
      </c>
      <c r="T537" s="452">
        <v>0</v>
      </c>
      <c r="U537" s="369" t="e">
        <f>S537/R537</f>
        <v>#DIV/0!</v>
      </c>
      <c r="V537" s="138" t="e">
        <f t="shared" si="209"/>
        <v>#DIV/0!</v>
      </c>
      <c r="W537" s="138" t="e">
        <f t="shared" si="209"/>
        <v>#DIV/0!</v>
      </c>
      <c r="X537" s="138" t="e">
        <f t="shared" si="209"/>
        <v>#DIV/0!</v>
      </c>
    </row>
    <row r="538" spans="1:24" ht="14.25" hidden="1">
      <c r="A538" s="20" t="s">
        <v>447</v>
      </c>
      <c r="I538" s="1">
        <v>1012</v>
      </c>
      <c r="J538" s="24">
        <v>32</v>
      </c>
      <c r="K538" s="31" t="s">
        <v>256</v>
      </c>
      <c r="L538" s="30"/>
      <c r="M538" s="25">
        <v>0</v>
      </c>
      <c r="N538" s="29">
        <v>0</v>
      </c>
      <c r="O538" s="29">
        <v>0</v>
      </c>
      <c r="P538" s="29">
        <v>1400</v>
      </c>
      <c r="Q538" s="140">
        <v>0</v>
      </c>
      <c r="R538" s="108">
        <v>0</v>
      </c>
      <c r="S538" s="542">
        <v>0</v>
      </c>
      <c r="T538" s="452">
        <v>0</v>
      </c>
      <c r="U538" s="369" t="e">
        <f>S538/R538</f>
        <v>#DIV/0!</v>
      </c>
      <c r="V538" s="138" t="e">
        <f t="shared" si="209"/>
        <v>#DIV/0!</v>
      </c>
      <c r="W538" s="138">
        <f t="shared" si="209"/>
        <v>0</v>
      </c>
      <c r="X538" s="138" t="e">
        <f t="shared" si="209"/>
        <v>#DIV/0!</v>
      </c>
    </row>
    <row r="539" spans="1:24" ht="14.25" hidden="1">
      <c r="A539" s="20" t="s">
        <v>447</v>
      </c>
      <c r="I539" s="1">
        <v>1012</v>
      </c>
      <c r="J539" s="24">
        <v>34</v>
      </c>
      <c r="K539" s="31" t="s">
        <v>45</v>
      </c>
      <c r="L539" s="30"/>
      <c r="M539" s="25">
        <v>0</v>
      </c>
      <c r="N539" s="29">
        <v>0</v>
      </c>
      <c r="O539" s="25">
        <v>0</v>
      </c>
      <c r="P539" s="29">
        <v>0</v>
      </c>
      <c r="Q539" s="140">
        <v>0</v>
      </c>
      <c r="R539" s="108">
        <v>0</v>
      </c>
      <c r="S539" s="542">
        <v>0</v>
      </c>
      <c r="T539" s="452">
        <v>0</v>
      </c>
      <c r="U539" s="369" t="e">
        <f>S539/R539</f>
        <v>#DIV/0!</v>
      </c>
      <c r="V539" s="138" t="e">
        <f t="shared" si="209"/>
        <v>#DIV/0!</v>
      </c>
      <c r="W539" s="138" t="e">
        <f t="shared" si="209"/>
        <v>#DIV/0!</v>
      </c>
      <c r="X539" s="138" t="e">
        <f t="shared" si="209"/>
        <v>#DIV/0!</v>
      </c>
    </row>
    <row r="540" spans="1:25" ht="15" thickBot="1">
      <c r="A540" s="20" t="s">
        <v>447</v>
      </c>
      <c r="E540" s="1">
        <v>4</v>
      </c>
      <c r="I540" s="1">
        <v>1012</v>
      </c>
      <c r="J540" s="56">
        <v>38</v>
      </c>
      <c r="K540" s="358" t="s">
        <v>370</v>
      </c>
      <c r="L540" s="65"/>
      <c r="M540" s="57"/>
      <c r="N540" s="62">
        <v>333960</v>
      </c>
      <c r="O540" s="57">
        <v>333960</v>
      </c>
      <c r="P540" s="62">
        <v>303600</v>
      </c>
      <c r="Q540" s="196">
        <v>333960</v>
      </c>
      <c r="R540" s="592">
        <v>370000</v>
      </c>
      <c r="S540" s="560">
        <v>370000</v>
      </c>
      <c r="T540" s="473">
        <v>370000</v>
      </c>
      <c r="U540" s="372">
        <f>T540/S540</f>
        <v>1</v>
      </c>
      <c r="V540" s="142">
        <f t="shared" si="209"/>
        <v>90.9090909090909</v>
      </c>
      <c r="W540" s="142">
        <f t="shared" si="209"/>
        <v>110.00000000000001</v>
      </c>
      <c r="X540" s="142">
        <f t="shared" si="209"/>
        <v>110.79171158222543</v>
      </c>
      <c r="Y540" s="344">
        <v>163900</v>
      </c>
    </row>
    <row r="541" spans="1:24" ht="15">
      <c r="A541" s="15"/>
      <c r="J541" s="185"/>
      <c r="K541" s="185" t="s">
        <v>316</v>
      </c>
      <c r="L541" s="185"/>
      <c r="M541" s="186">
        <f aca="true" t="shared" si="210" ref="M541:R541">M536</f>
        <v>0</v>
      </c>
      <c r="N541" s="186">
        <f>N536</f>
        <v>333960</v>
      </c>
      <c r="O541" s="186">
        <f t="shared" si="210"/>
        <v>333960</v>
      </c>
      <c r="P541" s="186">
        <f t="shared" si="210"/>
        <v>305000</v>
      </c>
      <c r="Q541" s="187">
        <f>Q536</f>
        <v>333960</v>
      </c>
      <c r="R541" s="265">
        <f t="shared" si="210"/>
        <v>370000</v>
      </c>
      <c r="S541" s="557">
        <f>S536</f>
        <v>370000</v>
      </c>
      <c r="T541" s="470">
        <f>T536</f>
        <v>370000</v>
      </c>
      <c r="U541" s="409">
        <f>T541/S541</f>
        <v>1</v>
      </c>
      <c r="V541" s="188"/>
      <c r="W541" s="188"/>
      <c r="X541" s="188"/>
    </row>
    <row r="542" spans="10:24" ht="14.25">
      <c r="J542" s="52"/>
      <c r="K542" s="52"/>
      <c r="L542" s="52"/>
      <c r="M542" s="33"/>
      <c r="N542" s="36"/>
      <c r="O542" s="33"/>
      <c r="P542" s="36"/>
      <c r="Q542" s="210"/>
      <c r="R542" s="266"/>
      <c r="S542" s="545"/>
      <c r="T542" s="455"/>
      <c r="U542" s="371"/>
      <c r="V542" s="211"/>
      <c r="W542" s="211"/>
      <c r="X542" s="211"/>
    </row>
    <row r="543" spans="1:25" s="20" customFormat="1" ht="15">
      <c r="A543" s="7" t="s">
        <v>404</v>
      </c>
      <c r="B543" s="7"/>
      <c r="C543" s="7"/>
      <c r="D543" s="7"/>
      <c r="E543" s="7"/>
      <c r="F543" s="7"/>
      <c r="G543" s="7"/>
      <c r="H543" s="7"/>
      <c r="I543" s="7"/>
      <c r="J543" s="133" t="s">
        <v>293</v>
      </c>
      <c r="K543" s="133" t="s">
        <v>264</v>
      </c>
      <c r="L543" s="133"/>
      <c r="M543" s="16"/>
      <c r="N543" s="16"/>
      <c r="O543" s="16"/>
      <c r="P543" s="16"/>
      <c r="Q543" s="157"/>
      <c r="R543" s="256"/>
      <c r="S543" s="256"/>
      <c r="T543" s="458"/>
      <c r="U543" s="405"/>
      <c r="V543" s="158"/>
      <c r="W543" s="158"/>
      <c r="X543" s="158"/>
      <c r="Y543" s="345"/>
    </row>
    <row r="544" spans="1:25" s="20" customFormat="1" ht="14.25">
      <c r="A544" s="8" t="s">
        <v>448</v>
      </c>
      <c r="B544" s="8"/>
      <c r="C544" s="8"/>
      <c r="D544" s="8"/>
      <c r="E544" s="8"/>
      <c r="F544" s="8"/>
      <c r="G544" s="8"/>
      <c r="H544" s="8"/>
      <c r="I544" s="8">
        <v>760</v>
      </c>
      <c r="J544" s="8" t="s">
        <v>135</v>
      </c>
      <c r="K544" s="8" t="s">
        <v>265</v>
      </c>
      <c r="L544" s="8"/>
      <c r="M544" s="17"/>
      <c r="N544" s="17"/>
      <c r="O544" s="17"/>
      <c r="P544" s="17"/>
      <c r="Q544" s="151"/>
      <c r="R544" s="254"/>
      <c r="S544" s="558"/>
      <c r="T544" s="471"/>
      <c r="U544" s="400"/>
      <c r="V544" s="152"/>
      <c r="W544" s="152"/>
      <c r="X544" s="152"/>
      <c r="Y544" s="345"/>
    </row>
    <row r="545" spans="1:24" ht="15">
      <c r="A545" s="20" t="s">
        <v>448</v>
      </c>
      <c r="I545" s="1">
        <v>760</v>
      </c>
      <c r="J545" s="71">
        <v>3</v>
      </c>
      <c r="K545" s="71" t="s">
        <v>8</v>
      </c>
      <c r="L545" s="71"/>
      <c r="M545" s="84">
        <f aca="true" t="shared" si="211" ref="M545:T545">M546</f>
        <v>39772</v>
      </c>
      <c r="N545" s="83">
        <f t="shared" si="211"/>
        <v>25493</v>
      </c>
      <c r="O545" s="83">
        <f t="shared" si="211"/>
        <v>34000</v>
      </c>
      <c r="P545" s="83">
        <f t="shared" si="211"/>
        <v>59000</v>
      </c>
      <c r="Q545" s="136">
        <f t="shared" si="211"/>
        <v>34000</v>
      </c>
      <c r="R545" s="108">
        <f t="shared" si="211"/>
        <v>50000</v>
      </c>
      <c r="S545" s="332">
        <f t="shared" si="211"/>
        <v>43750</v>
      </c>
      <c r="T545" s="451">
        <f t="shared" si="211"/>
        <v>43750</v>
      </c>
      <c r="U545" s="368">
        <f aca="true" t="shared" si="212" ref="U545:U552">T545/S545</f>
        <v>1</v>
      </c>
      <c r="V545" s="138">
        <v>0</v>
      </c>
      <c r="W545" s="138">
        <f aca="true" t="shared" si="213" ref="W545:X549">Q545/P545</f>
        <v>0.576271186440678</v>
      </c>
      <c r="X545" s="138">
        <f t="shared" si="213"/>
        <v>1.4705882352941178</v>
      </c>
    </row>
    <row r="546" spans="1:24" ht="14.25">
      <c r="A546" s="20" t="s">
        <v>448</v>
      </c>
      <c r="I546" s="1">
        <v>760</v>
      </c>
      <c r="J546" s="24">
        <v>32</v>
      </c>
      <c r="K546" s="31" t="s">
        <v>40</v>
      </c>
      <c r="L546" s="30"/>
      <c r="M546" s="25">
        <f>M547+M548</f>
        <v>39772</v>
      </c>
      <c r="N546" s="29">
        <f aca="true" t="shared" si="214" ref="N546:S546">N547+N548+N549</f>
        <v>25493</v>
      </c>
      <c r="O546" s="29">
        <f t="shared" si="214"/>
        <v>34000</v>
      </c>
      <c r="P546" s="29">
        <f t="shared" si="214"/>
        <v>59000</v>
      </c>
      <c r="Q546" s="140">
        <f t="shared" si="214"/>
        <v>34000</v>
      </c>
      <c r="R546" s="585">
        <f t="shared" si="214"/>
        <v>50000</v>
      </c>
      <c r="S546" s="542">
        <f t="shared" si="214"/>
        <v>43750</v>
      </c>
      <c r="T546" s="452">
        <f>T547+T548+T549</f>
        <v>43750</v>
      </c>
      <c r="U546" s="381">
        <f t="shared" si="212"/>
        <v>1</v>
      </c>
      <c r="V546" s="138">
        <v>0</v>
      </c>
      <c r="W546" s="138">
        <f t="shared" si="213"/>
        <v>0.576271186440678</v>
      </c>
      <c r="X546" s="138">
        <f t="shared" si="213"/>
        <v>1.4705882352941178</v>
      </c>
    </row>
    <row r="547" spans="1:25" ht="14.25">
      <c r="A547" s="20" t="s">
        <v>448</v>
      </c>
      <c r="C547" s="1">
        <v>2</v>
      </c>
      <c r="D547" s="1">
        <v>3</v>
      </c>
      <c r="E547" s="1">
        <v>4</v>
      </c>
      <c r="I547" s="1">
        <v>760</v>
      </c>
      <c r="J547" s="24">
        <v>3234</v>
      </c>
      <c r="K547" s="24" t="s">
        <v>266</v>
      </c>
      <c r="L547" s="24"/>
      <c r="M547" s="25">
        <v>39040</v>
      </c>
      <c r="N547" s="29">
        <v>19926</v>
      </c>
      <c r="O547" s="29">
        <v>25000</v>
      </c>
      <c r="P547" s="29">
        <v>25000</v>
      </c>
      <c r="Q547" s="140">
        <v>25000</v>
      </c>
      <c r="R547" s="585">
        <v>30000</v>
      </c>
      <c r="S547" s="542">
        <v>23750</v>
      </c>
      <c r="T547" s="452">
        <v>23750</v>
      </c>
      <c r="U547" s="381">
        <f t="shared" si="212"/>
        <v>1</v>
      </c>
      <c r="V547" s="138">
        <v>0</v>
      </c>
      <c r="W547" s="138">
        <f t="shared" si="213"/>
        <v>1</v>
      </c>
      <c r="X547" s="138">
        <f t="shared" si="213"/>
        <v>1.2</v>
      </c>
      <c r="Y547" s="344">
        <v>23750</v>
      </c>
    </row>
    <row r="548" spans="1:24" ht="14.25">
      <c r="A548" s="20" t="s">
        <v>448</v>
      </c>
      <c r="C548" s="1">
        <v>2</v>
      </c>
      <c r="D548" s="1">
        <v>3</v>
      </c>
      <c r="E548" s="1">
        <v>4</v>
      </c>
      <c r="I548" s="1">
        <v>760</v>
      </c>
      <c r="J548" s="24">
        <v>3236</v>
      </c>
      <c r="K548" s="24" t="s">
        <v>267</v>
      </c>
      <c r="L548" s="24"/>
      <c r="M548" s="25">
        <v>732</v>
      </c>
      <c r="N548" s="29">
        <v>2239</v>
      </c>
      <c r="O548" s="29">
        <v>5000</v>
      </c>
      <c r="P548" s="29">
        <v>30000</v>
      </c>
      <c r="Q548" s="140">
        <v>5000</v>
      </c>
      <c r="R548" s="585">
        <v>15000</v>
      </c>
      <c r="S548" s="542">
        <v>15000</v>
      </c>
      <c r="T548" s="452">
        <v>15000</v>
      </c>
      <c r="U548" s="381">
        <f t="shared" si="212"/>
        <v>1</v>
      </c>
      <c r="V548" s="138">
        <v>0</v>
      </c>
      <c r="W548" s="138">
        <f t="shared" si="213"/>
        <v>0.16666666666666666</v>
      </c>
      <c r="X548" s="138">
        <f t="shared" si="213"/>
        <v>3</v>
      </c>
    </row>
    <row r="549" spans="1:24" ht="15" thickBot="1">
      <c r="A549" s="20" t="s">
        <v>448</v>
      </c>
      <c r="C549" s="1">
        <v>2</v>
      </c>
      <c r="D549" s="1">
        <v>3</v>
      </c>
      <c r="E549" s="1">
        <v>4</v>
      </c>
      <c r="I549" s="1">
        <v>760</v>
      </c>
      <c r="J549" s="24">
        <v>3237</v>
      </c>
      <c r="K549" s="24" t="s">
        <v>268</v>
      </c>
      <c r="L549" s="24"/>
      <c r="M549" s="25">
        <v>0</v>
      </c>
      <c r="N549" s="29">
        <v>3328</v>
      </c>
      <c r="O549" s="29">
        <v>4000</v>
      </c>
      <c r="P549" s="29">
        <v>4000</v>
      </c>
      <c r="Q549" s="140">
        <v>4000</v>
      </c>
      <c r="R549" s="585">
        <v>5000</v>
      </c>
      <c r="S549" s="542">
        <v>5000</v>
      </c>
      <c r="T549" s="460">
        <v>5000</v>
      </c>
      <c r="U549" s="410">
        <f t="shared" si="212"/>
        <v>1</v>
      </c>
      <c r="V549" s="138">
        <v>0</v>
      </c>
      <c r="W549" s="138">
        <f t="shared" si="213"/>
        <v>1</v>
      </c>
      <c r="X549" s="138">
        <f t="shared" si="213"/>
        <v>1.25</v>
      </c>
    </row>
    <row r="550" spans="1:24" ht="15.75" thickBot="1">
      <c r="A550" s="15"/>
      <c r="J550" s="185"/>
      <c r="K550" s="185" t="s">
        <v>316</v>
      </c>
      <c r="L550" s="185"/>
      <c r="M550" s="186">
        <f aca="true" t="shared" si="215" ref="M550:R550">M545</f>
        <v>39772</v>
      </c>
      <c r="N550" s="186">
        <f>N545</f>
        <v>25493</v>
      </c>
      <c r="O550" s="186">
        <f t="shared" si="215"/>
        <v>34000</v>
      </c>
      <c r="P550" s="186">
        <f t="shared" si="215"/>
        <v>59000</v>
      </c>
      <c r="Q550" s="187">
        <f>Q545</f>
        <v>34000</v>
      </c>
      <c r="R550" s="265">
        <f t="shared" si="215"/>
        <v>50000</v>
      </c>
      <c r="S550" s="557">
        <f>S545</f>
        <v>43750</v>
      </c>
      <c r="T550" s="525">
        <f>T545</f>
        <v>43750</v>
      </c>
      <c r="U550" s="422">
        <f t="shared" si="212"/>
        <v>1</v>
      </c>
      <c r="V550" s="188"/>
      <c r="W550" s="188"/>
      <c r="X550" s="188"/>
    </row>
    <row r="551" spans="10:24" ht="15.75" thickBot="1">
      <c r="J551" s="162"/>
      <c r="K551" s="162" t="s">
        <v>329</v>
      </c>
      <c r="L551" s="162"/>
      <c r="M551" s="163">
        <f aca="true" t="shared" si="216" ref="M551:T551">M512+M518+M525+M532+M541+M550</f>
        <v>615981</v>
      </c>
      <c r="N551" s="163">
        <f t="shared" si="216"/>
        <v>874853</v>
      </c>
      <c r="O551" s="163">
        <f t="shared" si="216"/>
        <v>954460</v>
      </c>
      <c r="P551" s="163">
        <f t="shared" si="216"/>
        <v>928000</v>
      </c>
      <c r="Q551" s="164">
        <f t="shared" si="216"/>
        <v>954460</v>
      </c>
      <c r="R551" s="258">
        <f t="shared" si="216"/>
        <v>1055000</v>
      </c>
      <c r="S551" s="549">
        <f t="shared" si="216"/>
        <v>1028750</v>
      </c>
      <c r="T551" s="461">
        <f t="shared" si="216"/>
        <v>1005750</v>
      </c>
      <c r="U551" s="428">
        <f t="shared" si="212"/>
        <v>0.9776427703523694</v>
      </c>
      <c r="V551" s="165"/>
      <c r="W551" s="165"/>
      <c r="X551" s="165"/>
    </row>
    <row r="552" spans="10:24" ht="16.5" thickBot="1" thickTop="1">
      <c r="J552" s="50"/>
      <c r="K552" s="166" t="s">
        <v>330</v>
      </c>
      <c r="L552" s="50"/>
      <c r="M552" s="167">
        <f aca="true" t="shared" si="217" ref="M552:T552">M446+M479+M493+M503+M551</f>
        <v>913677</v>
      </c>
      <c r="N552" s="167">
        <f t="shared" si="217"/>
        <v>1019744</v>
      </c>
      <c r="O552" s="167">
        <f t="shared" si="217"/>
        <v>1135960</v>
      </c>
      <c r="P552" s="167">
        <f t="shared" si="217"/>
        <v>1156563</v>
      </c>
      <c r="Q552" s="168">
        <f t="shared" si="217"/>
        <v>1135960</v>
      </c>
      <c r="R552" s="259">
        <f t="shared" si="217"/>
        <v>1430000</v>
      </c>
      <c r="S552" s="550">
        <f t="shared" si="217"/>
        <v>1406750</v>
      </c>
      <c r="T552" s="530">
        <f t="shared" si="217"/>
        <v>1388463</v>
      </c>
      <c r="U552" s="424">
        <f t="shared" si="212"/>
        <v>0.9870005331437711</v>
      </c>
      <c r="V552" s="169"/>
      <c r="W552" s="169"/>
      <c r="X552" s="169"/>
    </row>
    <row r="553" spans="10:24" ht="14.25" hidden="1">
      <c r="J553" s="32"/>
      <c r="K553" s="32"/>
      <c r="L553" s="32"/>
      <c r="M553" s="33"/>
      <c r="N553" s="97"/>
      <c r="O553" s="33"/>
      <c r="P553" s="36"/>
      <c r="Q553" s="210"/>
      <c r="R553" s="266"/>
      <c r="S553" s="545"/>
      <c r="T553" s="455"/>
      <c r="U553" s="371"/>
      <c r="V553" s="211"/>
      <c r="W553" s="211"/>
      <c r="X553" s="211"/>
    </row>
    <row r="554" spans="1:24" ht="15" hidden="1">
      <c r="A554" s="20"/>
      <c r="B554" s="20"/>
      <c r="C554" s="20"/>
      <c r="D554" s="20"/>
      <c r="E554" s="20"/>
      <c r="F554" s="20"/>
      <c r="G554" s="20"/>
      <c r="H554" s="20"/>
      <c r="I554" s="20"/>
      <c r="J554" s="130" t="s">
        <v>294</v>
      </c>
      <c r="K554" s="130" t="s">
        <v>343</v>
      </c>
      <c r="L554" s="130"/>
      <c r="M554" s="22"/>
      <c r="N554" s="234"/>
      <c r="O554" s="22"/>
      <c r="P554" s="22"/>
      <c r="Q554" s="172"/>
      <c r="R554" s="261"/>
      <c r="S554" s="261"/>
      <c r="T554" s="484"/>
      <c r="U554" s="425"/>
      <c r="V554" s="173"/>
      <c r="W554" s="173"/>
      <c r="X554" s="173"/>
    </row>
    <row r="555" spans="1:24" ht="15" hidden="1">
      <c r="A555" s="20"/>
      <c r="B555" s="20"/>
      <c r="C555" s="20"/>
      <c r="D555" s="20"/>
      <c r="E555" s="20"/>
      <c r="F555" s="20"/>
      <c r="G555" s="20"/>
      <c r="H555" s="20"/>
      <c r="I555" s="20"/>
      <c r="J555" s="131" t="s">
        <v>295</v>
      </c>
      <c r="K555" s="9" t="s">
        <v>344</v>
      </c>
      <c r="L555" s="9"/>
      <c r="M555" s="18"/>
      <c r="N555" s="216"/>
      <c r="O555" s="18"/>
      <c r="P555" s="18"/>
      <c r="Q555" s="174"/>
      <c r="R555" s="262"/>
      <c r="S555" s="262"/>
      <c r="T555" s="476"/>
      <c r="U555" s="412"/>
      <c r="V555" s="176"/>
      <c r="W555" s="176"/>
      <c r="X555" s="176"/>
    </row>
    <row r="556" spans="1:24" ht="15" hidden="1">
      <c r="A556" s="20"/>
      <c r="B556" s="20"/>
      <c r="C556" s="20"/>
      <c r="D556" s="20"/>
      <c r="E556" s="20"/>
      <c r="F556" s="20"/>
      <c r="G556" s="20"/>
      <c r="H556" s="20"/>
      <c r="I556" s="20">
        <v>600</v>
      </c>
      <c r="J556" s="20" t="s">
        <v>251</v>
      </c>
      <c r="K556" s="1" t="s">
        <v>117</v>
      </c>
      <c r="L556" s="20"/>
      <c r="M556" s="21"/>
      <c r="N556" s="213"/>
      <c r="O556" s="21"/>
      <c r="P556" s="21"/>
      <c r="Q556" s="170"/>
      <c r="R556" s="263"/>
      <c r="S556" s="263"/>
      <c r="T556" s="477"/>
      <c r="U556" s="413"/>
      <c r="V556" s="178"/>
      <c r="W556" s="178"/>
      <c r="X556" s="178"/>
    </row>
    <row r="557" spans="1:24" ht="15" hidden="1">
      <c r="A557" s="7" t="s">
        <v>405</v>
      </c>
      <c r="B557" s="7"/>
      <c r="C557" s="7"/>
      <c r="D557" s="7"/>
      <c r="E557" s="7"/>
      <c r="F557" s="7"/>
      <c r="G557" s="7"/>
      <c r="H557" s="7"/>
      <c r="I557" s="7"/>
      <c r="J557" s="133" t="s">
        <v>296</v>
      </c>
      <c r="K557" s="133" t="s">
        <v>345</v>
      </c>
      <c r="L557" s="133"/>
      <c r="M557" s="16"/>
      <c r="N557" s="217"/>
      <c r="O557" s="16"/>
      <c r="P557" s="16"/>
      <c r="Q557" s="157"/>
      <c r="R557" s="256"/>
      <c r="S557" s="256"/>
      <c r="T557" s="458"/>
      <c r="U557" s="405"/>
      <c r="V557" s="158"/>
      <c r="W557" s="158"/>
      <c r="X557" s="158"/>
    </row>
    <row r="558" spans="1:24" ht="15" hidden="1">
      <c r="A558" s="8" t="s">
        <v>449</v>
      </c>
      <c r="B558" s="8"/>
      <c r="C558" s="8"/>
      <c r="D558" s="8"/>
      <c r="E558" s="8"/>
      <c r="F558" s="8"/>
      <c r="G558" s="8"/>
      <c r="H558" s="8"/>
      <c r="I558" s="8">
        <v>660</v>
      </c>
      <c r="J558" s="8" t="s">
        <v>137</v>
      </c>
      <c r="K558" s="8" t="s">
        <v>257</v>
      </c>
      <c r="L558" s="8"/>
      <c r="M558" s="17"/>
      <c r="N558" s="212"/>
      <c r="O558" s="17"/>
      <c r="P558" s="17"/>
      <c r="Q558" s="151"/>
      <c r="R558" s="254"/>
      <c r="S558" s="254"/>
      <c r="T558" s="456"/>
      <c r="U558" s="403"/>
      <c r="V558" s="152"/>
      <c r="W558" s="152"/>
      <c r="X558" s="152"/>
    </row>
    <row r="559" spans="1:25" s="20" customFormat="1" ht="14.25" hidden="1">
      <c r="A559" s="20" t="s">
        <v>449</v>
      </c>
      <c r="I559" s="20">
        <v>660</v>
      </c>
      <c r="J559" s="113">
        <v>3</v>
      </c>
      <c r="K559" s="113" t="s">
        <v>8</v>
      </c>
      <c r="L559" s="113"/>
      <c r="M559" s="83">
        <f aca="true" t="shared" si="218" ref="M559:R559">M560+M568</f>
        <v>327753</v>
      </c>
      <c r="N559" s="83">
        <f>N560+N568</f>
        <v>297985</v>
      </c>
      <c r="O559" s="83">
        <f t="shared" si="218"/>
        <v>290700</v>
      </c>
      <c r="P559" s="83">
        <f t="shared" si="218"/>
        <v>362083</v>
      </c>
      <c r="Q559" s="139">
        <f>Q560+Q568</f>
        <v>290700</v>
      </c>
      <c r="R559" s="108">
        <f t="shared" si="218"/>
        <v>0</v>
      </c>
      <c r="S559" s="542">
        <f>S560+S568</f>
        <v>0</v>
      </c>
      <c r="T559" s="452">
        <f>T560+T568</f>
        <v>0</v>
      </c>
      <c r="U559" s="369" t="e">
        <f>S559/R559</f>
        <v>#DIV/0!</v>
      </c>
      <c r="V559" s="138">
        <v>0</v>
      </c>
      <c r="W559" s="138">
        <v>0</v>
      </c>
      <c r="X559" s="138">
        <v>0</v>
      </c>
      <c r="Y559" s="345"/>
    </row>
    <row r="560" spans="1:25" s="20" customFormat="1" ht="14.25" hidden="1">
      <c r="A560" s="20" t="s">
        <v>449</v>
      </c>
      <c r="I560" s="20">
        <v>660</v>
      </c>
      <c r="J560" s="28">
        <v>31</v>
      </c>
      <c r="K560" s="28" t="s">
        <v>36</v>
      </c>
      <c r="L560" s="28"/>
      <c r="M560" s="29">
        <f aca="true" t="shared" si="219" ref="M560:T560">M561</f>
        <v>246498</v>
      </c>
      <c r="N560" s="29">
        <f t="shared" si="219"/>
        <v>174964</v>
      </c>
      <c r="O560" s="29">
        <f t="shared" si="219"/>
        <v>190200</v>
      </c>
      <c r="P560" s="29">
        <f t="shared" si="219"/>
        <v>202083</v>
      </c>
      <c r="Q560" s="139">
        <f t="shared" si="219"/>
        <v>190200</v>
      </c>
      <c r="R560" s="108">
        <f t="shared" si="219"/>
        <v>0</v>
      </c>
      <c r="S560" s="542">
        <f t="shared" si="219"/>
        <v>0</v>
      </c>
      <c r="T560" s="452">
        <f t="shared" si="219"/>
        <v>0</v>
      </c>
      <c r="U560" s="369" t="e">
        <f aca="true" t="shared" si="220" ref="U560:U580">S560/R560</f>
        <v>#DIV/0!</v>
      </c>
      <c r="V560" s="138">
        <v>0</v>
      </c>
      <c r="W560" s="138">
        <v>0</v>
      </c>
      <c r="X560" s="138">
        <v>0</v>
      </c>
      <c r="Y560" s="345"/>
    </row>
    <row r="561" spans="1:25" s="20" customFormat="1" ht="14.25" hidden="1">
      <c r="A561" s="20" t="s">
        <v>449</v>
      </c>
      <c r="I561" s="20">
        <v>660</v>
      </c>
      <c r="J561" s="72">
        <v>311</v>
      </c>
      <c r="K561" s="73" t="s">
        <v>221</v>
      </c>
      <c r="L561" s="74"/>
      <c r="M561" s="29">
        <f>M562+M565+M566+M567</f>
        <v>246498</v>
      </c>
      <c r="N561" s="29">
        <f>N562+N565+N566+N567+N563</f>
        <v>174964</v>
      </c>
      <c r="O561" s="139">
        <f>O562+O565+O566+O567</f>
        <v>190200</v>
      </c>
      <c r="P561" s="139">
        <f>P562+P565+P566+P567+P564+P563</f>
        <v>202083</v>
      </c>
      <c r="Q561" s="139">
        <f>Q562+Q565+Q566+Q567</f>
        <v>190200</v>
      </c>
      <c r="R561" s="332">
        <f>R562+R565+R566+R567</f>
        <v>0</v>
      </c>
      <c r="S561" s="542">
        <f>S562+S565+S566+S567</f>
        <v>0</v>
      </c>
      <c r="T561" s="452">
        <f>T562+T565+T566+T567</f>
        <v>0</v>
      </c>
      <c r="U561" s="369" t="e">
        <f t="shared" si="220"/>
        <v>#DIV/0!</v>
      </c>
      <c r="V561" s="138">
        <v>0</v>
      </c>
      <c r="W561" s="138">
        <v>0</v>
      </c>
      <c r="X561" s="138">
        <v>0</v>
      </c>
      <c r="Y561" s="345"/>
    </row>
    <row r="562" spans="1:25" s="20" customFormat="1" ht="14.25" hidden="1">
      <c r="A562" s="20" t="s">
        <v>449</v>
      </c>
      <c r="B562" s="20">
        <v>1</v>
      </c>
      <c r="E562" s="20">
        <v>4</v>
      </c>
      <c r="I562" s="20">
        <v>660</v>
      </c>
      <c r="J562" s="28">
        <v>3111</v>
      </c>
      <c r="K562" s="28" t="s">
        <v>213</v>
      </c>
      <c r="L562" s="28"/>
      <c r="M562" s="29">
        <v>201281</v>
      </c>
      <c r="N562" s="29">
        <v>140581</v>
      </c>
      <c r="O562" s="29">
        <v>154000</v>
      </c>
      <c r="P562" s="29">
        <v>154000</v>
      </c>
      <c r="Q562" s="139">
        <v>154000</v>
      </c>
      <c r="R562" s="108">
        <v>0</v>
      </c>
      <c r="S562" s="542">
        <v>0</v>
      </c>
      <c r="T562" s="452">
        <v>0</v>
      </c>
      <c r="U562" s="369" t="e">
        <f t="shared" si="220"/>
        <v>#DIV/0!</v>
      </c>
      <c r="V562" s="138">
        <v>0</v>
      </c>
      <c r="W562" s="138">
        <v>0</v>
      </c>
      <c r="X562" s="138">
        <v>0</v>
      </c>
      <c r="Y562" s="345"/>
    </row>
    <row r="563" spans="1:25" s="20" customFormat="1" ht="14.25" hidden="1">
      <c r="A563" s="20" t="s">
        <v>449</v>
      </c>
      <c r="B563" s="20">
        <v>1</v>
      </c>
      <c r="E563" s="20">
        <v>4</v>
      </c>
      <c r="I563" s="20">
        <v>660</v>
      </c>
      <c r="J563" s="28">
        <v>3113</v>
      </c>
      <c r="K563" s="28" t="s">
        <v>486</v>
      </c>
      <c r="L563" s="28"/>
      <c r="M563" s="29"/>
      <c r="N563" s="29">
        <v>600</v>
      </c>
      <c r="O563" s="29">
        <v>0</v>
      </c>
      <c r="P563" s="29">
        <v>5000</v>
      </c>
      <c r="Q563" s="139">
        <v>0</v>
      </c>
      <c r="R563" s="108">
        <v>0</v>
      </c>
      <c r="S563" s="542">
        <v>0</v>
      </c>
      <c r="T563" s="452">
        <v>0</v>
      </c>
      <c r="U563" s="369" t="e">
        <f t="shared" si="220"/>
        <v>#DIV/0!</v>
      </c>
      <c r="V563" s="138"/>
      <c r="W563" s="138"/>
      <c r="X563" s="138"/>
      <c r="Y563" s="345"/>
    </row>
    <row r="564" spans="1:25" s="20" customFormat="1" ht="14.25" hidden="1">
      <c r="A564" s="20" t="s">
        <v>449</v>
      </c>
      <c r="I564" s="20">
        <v>660</v>
      </c>
      <c r="J564" s="28">
        <v>3113</v>
      </c>
      <c r="K564" s="28" t="s">
        <v>468</v>
      </c>
      <c r="L564" s="28"/>
      <c r="M564" s="29"/>
      <c r="N564" s="29">
        <v>0</v>
      </c>
      <c r="O564" s="29">
        <v>0</v>
      </c>
      <c r="P564" s="29">
        <v>6783</v>
      </c>
      <c r="Q564" s="139">
        <v>0</v>
      </c>
      <c r="R564" s="108">
        <v>0</v>
      </c>
      <c r="S564" s="542">
        <v>0</v>
      </c>
      <c r="T564" s="452">
        <v>0</v>
      </c>
      <c r="U564" s="369" t="e">
        <f t="shared" si="220"/>
        <v>#DIV/0!</v>
      </c>
      <c r="V564" s="138"/>
      <c r="W564" s="138"/>
      <c r="X564" s="138"/>
      <c r="Y564" s="345"/>
    </row>
    <row r="565" spans="1:25" s="20" customFormat="1" ht="14.25" hidden="1">
      <c r="A565" s="20" t="s">
        <v>449</v>
      </c>
      <c r="B565" s="20">
        <v>1</v>
      </c>
      <c r="E565" s="20">
        <v>4</v>
      </c>
      <c r="I565" s="20">
        <v>660</v>
      </c>
      <c r="J565" s="28">
        <v>3121</v>
      </c>
      <c r="K565" s="28" t="s">
        <v>38</v>
      </c>
      <c r="L565" s="28"/>
      <c r="M565" s="29">
        <v>10600</v>
      </c>
      <c r="N565" s="29">
        <v>9500</v>
      </c>
      <c r="O565" s="29">
        <v>9500</v>
      </c>
      <c r="P565" s="29">
        <v>9500</v>
      </c>
      <c r="Q565" s="139">
        <v>9500</v>
      </c>
      <c r="R565" s="108">
        <v>0</v>
      </c>
      <c r="S565" s="542">
        <v>0</v>
      </c>
      <c r="T565" s="452">
        <v>0</v>
      </c>
      <c r="U565" s="369" t="e">
        <f t="shared" si="220"/>
        <v>#DIV/0!</v>
      </c>
      <c r="V565" s="138">
        <v>0</v>
      </c>
      <c r="W565" s="138">
        <v>0</v>
      </c>
      <c r="X565" s="138">
        <v>0</v>
      </c>
      <c r="Y565" s="345"/>
    </row>
    <row r="566" spans="1:25" s="20" customFormat="1" ht="14.25" hidden="1">
      <c r="A566" s="20" t="s">
        <v>449</v>
      </c>
      <c r="B566" s="20">
        <v>1</v>
      </c>
      <c r="E566" s="20">
        <v>4</v>
      </c>
      <c r="I566" s="20">
        <v>660</v>
      </c>
      <c r="J566" s="28">
        <v>3132</v>
      </c>
      <c r="K566" s="28" t="s">
        <v>258</v>
      </c>
      <c r="L566" s="28"/>
      <c r="M566" s="29">
        <v>31195</v>
      </c>
      <c r="N566" s="29">
        <v>21883</v>
      </c>
      <c r="O566" s="29">
        <v>24000</v>
      </c>
      <c r="P566" s="29">
        <v>24000</v>
      </c>
      <c r="Q566" s="139">
        <v>24000</v>
      </c>
      <c r="R566" s="108">
        <v>0</v>
      </c>
      <c r="S566" s="542">
        <v>0</v>
      </c>
      <c r="T566" s="452">
        <v>0</v>
      </c>
      <c r="U566" s="369" t="e">
        <f t="shared" si="220"/>
        <v>#DIV/0!</v>
      </c>
      <c r="V566" s="138">
        <v>0</v>
      </c>
      <c r="W566" s="138">
        <v>0</v>
      </c>
      <c r="X566" s="138">
        <v>0</v>
      </c>
      <c r="Y566" s="345"/>
    </row>
    <row r="567" spans="1:25" s="20" customFormat="1" ht="14.25" hidden="1">
      <c r="A567" s="20" t="s">
        <v>449</v>
      </c>
      <c r="B567" s="20">
        <v>1</v>
      </c>
      <c r="E567" s="20">
        <v>4</v>
      </c>
      <c r="I567" s="20">
        <v>660</v>
      </c>
      <c r="J567" s="28">
        <v>3133</v>
      </c>
      <c r="K567" s="28" t="s">
        <v>214</v>
      </c>
      <c r="L567" s="28"/>
      <c r="M567" s="29">
        <v>3422</v>
      </c>
      <c r="N567" s="29">
        <v>2400</v>
      </c>
      <c r="O567" s="29">
        <v>2700</v>
      </c>
      <c r="P567" s="29">
        <v>2800</v>
      </c>
      <c r="Q567" s="139">
        <v>2700</v>
      </c>
      <c r="R567" s="108">
        <v>0</v>
      </c>
      <c r="S567" s="542">
        <v>0</v>
      </c>
      <c r="T567" s="452">
        <v>0</v>
      </c>
      <c r="U567" s="369" t="e">
        <f t="shared" si="220"/>
        <v>#DIV/0!</v>
      </c>
      <c r="V567" s="138">
        <v>0</v>
      </c>
      <c r="W567" s="138">
        <v>0</v>
      </c>
      <c r="X567" s="138">
        <v>0</v>
      </c>
      <c r="Y567" s="345"/>
    </row>
    <row r="568" spans="1:25" s="20" customFormat="1" ht="14.25" hidden="1">
      <c r="A568" s="20" t="s">
        <v>449</v>
      </c>
      <c r="I568" s="20">
        <v>660</v>
      </c>
      <c r="J568" s="24">
        <v>32</v>
      </c>
      <c r="K568" s="31" t="s">
        <v>40</v>
      </c>
      <c r="L568" s="30"/>
      <c r="M568" s="29">
        <f>M569</f>
        <v>81255</v>
      </c>
      <c r="N568" s="289">
        <f aca="true" t="shared" si="221" ref="N568:T568">N569</f>
        <v>123021</v>
      </c>
      <c r="O568" s="289">
        <f t="shared" si="221"/>
        <v>100500</v>
      </c>
      <c r="P568" s="289">
        <f t="shared" si="221"/>
        <v>160000</v>
      </c>
      <c r="Q568" s="289">
        <f t="shared" si="221"/>
        <v>100500</v>
      </c>
      <c r="R568" s="108">
        <f t="shared" si="221"/>
        <v>0</v>
      </c>
      <c r="S568" s="542">
        <f t="shared" si="221"/>
        <v>0</v>
      </c>
      <c r="T568" s="452">
        <f t="shared" si="221"/>
        <v>0</v>
      </c>
      <c r="U568" s="369" t="e">
        <f t="shared" si="220"/>
        <v>#DIV/0!</v>
      </c>
      <c r="V568" s="138">
        <v>0</v>
      </c>
      <c r="W568" s="138">
        <v>0</v>
      </c>
      <c r="X568" s="138">
        <v>0</v>
      </c>
      <c r="Y568" s="345"/>
    </row>
    <row r="569" spans="1:25" s="20" customFormat="1" ht="14.25" hidden="1">
      <c r="A569" s="20" t="s">
        <v>449</v>
      </c>
      <c r="I569" s="20">
        <v>660</v>
      </c>
      <c r="J569" s="68">
        <v>321</v>
      </c>
      <c r="K569" s="68" t="s">
        <v>41</v>
      </c>
      <c r="L569" s="68"/>
      <c r="M569" s="29">
        <f>M570+M571+M572+M574+M576+M580</f>
        <v>81255</v>
      </c>
      <c r="N569" s="29">
        <f>N570+N571+N572+N574+N576+N580+N573+N577+N575+N578+N579</f>
        <v>123021</v>
      </c>
      <c r="O569" s="139">
        <f aca="true" t="shared" si="222" ref="O569:T569">O570+O571+O572+O573+O574+O575+O576+O577+O578+O579+O580</f>
        <v>100500</v>
      </c>
      <c r="P569" s="139">
        <f t="shared" si="222"/>
        <v>160000</v>
      </c>
      <c r="Q569" s="139">
        <f t="shared" si="222"/>
        <v>100500</v>
      </c>
      <c r="R569" s="332">
        <f t="shared" si="222"/>
        <v>0</v>
      </c>
      <c r="S569" s="542">
        <f t="shared" si="222"/>
        <v>0</v>
      </c>
      <c r="T569" s="452">
        <f t="shared" si="222"/>
        <v>0</v>
      </c>
      <c r="U569" s="369" t="e">
        <f t="shared" si="220"/>
        <v>#DIV/0!</v>
      </c>
      <c r="V569" s="138">
        <v>0</v>
      </c>
      <c r="W569" s="138">
        <v>0</v>
      </c>
      <c r="X569" s="138">
        <v>0</v>
      </c>
      <c r="Y569" s="345"/>
    </row>
    <row r="570" spans="1:25" s="20" customFormat="1" ht="14.25" hidden="1">
      <c r="A570" s="20" t="s">
        <v>449</v>
      </c>
      <c r="E570" s="20">
        <v>4</v>
      </c>
      <c r="I570" s="20">
        <v>660</v>
      </c>
      <c r="J570" s="24">
        <v>3212</v>
      </c>
      <c r="K570" s="24" t="s">
        <v>216</v>
      </c>
      <c r="L570" s="24"/>
      <c r="M570" s="29">
        <v>14780</v>
      </c>
      <c r="N570" s="29">
        <v>10798</v>
      </c>
      <c r="O570" s="29">
        <v>12000</v>
      </c>
      <c r="P570" s="29">
        <v>11000</v>
      </c>
      <c r="Q570" s="139">
        <v>12000</v>
      </c>
      <c r="R570" s="108">
        <v>0</v>
      </c>
      <c r="S570" s="542">
        <v>0</v>
      </c>
      <c r="T570" s="452">
        <v>0</v>
      </c>
      <c r="U570" s="369" t="e">
        <f t="shared" si="220"/>
        <v>#DIV/0!</v>
      </c>
      <c r="V570" s="138">
        <v>0</v>
      </c>
      <c r="W570" s="138">
        <v>0</v>
      </c>
      <c r="X570" s="138">
        <v>0</v>
      </c>
      <c r="Y570" s="345"/>
    </row>
    <row r="571" spans="1:25" s="20" customFormat="1" ht="14.25" hidden="1">
      <c r="A571" s="20" t="s">
        <v>449</v>
      </c>
      <c r="E571" s="20">
        <v>4</v>
      </c>
      <c r="I571" s="20">
        <v>660</v>
      </c>
      <c r="J571" s="24">
        <v>3221</v>
      </c>
      <c r="K571" s="24" t="s">
        <v>297</v>
      </c>
      <c r="L571" s="24"/>
      <c r="M571" s="29">
        <v>3484</v>
      </c>
      <c r="N571" s="29">
        <v>0</v>
      </c>
      <c r="O571" s="29"/>
      <c r="P571" s="29">
        <v>0</v>
      </c>
      <c r="Q571" s="139">
        <v>0</v>
      </c>
      <c r="R571" s="108">
        <v>0</v>
      </c>
      <c r="S571" s="542">
        <v>0</v>
      </c>
      <c r="T571" s="452">
        <v>0</v>
      </c>
      <c r="U571" s="369" t="e">
        <f t="shared" si="220"/>
        <v>#DIV/0!</v>
      </c>
      <c r="V571" s="138">
        <v>0</v>
      </c>
      <c r="W571" s="138">
        <v>0</v>
      </c>
      <c r="X571" s="138">
        <v>0</v>
      </c>
      <c r="Y571" s="345"/>
    </row>
    <row r="572" spans="1:25" s="20" customFormat="1" ht="14.25" hidden="1">
      <c r="A572" s="20" t="s">
        <v>449</v>
      </c>
      <c r="E572" s="20">
        <v>4</v>
      </c>
      <c r="I572" s="20">
        <v>660</v>
      </c>
      <c r="J572" s="24">
        <v>3223</v>
      </c>
      <c r="K572" s="24" t="s">
        <v>298</v>
      </c>
      <c r="L572" s="24"/>
      <c r="M572" s="29">
        <v>38654</v>
      </c>
      <c r="N572" s="29">
        <v>36678</v>
      </c>
      <c r="O572" s="29">
        <v>42000</v>
      </c>
      <c r="P572" s="29">
        <v>50000</v>
      </c>
      <c r="Q572" s="139">
        <v>42000</v>
      </c>
      <c r="R572" s="108">
        <v>0</v>
      </c>
      <c r="S572" s="542">
        <v>0</v>
      </c>
      <c r="T572" s="452">
        <v>0</v>
      </c>
      <c r="U572" s="369" t="e">
        <f t="shared" si="220"/>
        <v>#DIV/0!</v>
      </c>
      <c r="V572" s="138">
        <v>0</v>
      </c>
      <c r="W572" s="138">
        <v>0</v>
      </c>
      <c r="X572" s="138">
        <v>0</v>
      </c>
      <c r="Y572" s="345"/>
    </row>
    <row r="573" spans="1:25" s="20" customFormat="1" ht="14.25" hidden="1">
      <c r="A573" s="20" t="s">
        <v>449</v>
      </c>
      <c r="I573" s="20">
        <v>660</v>
      </c>
      <c r="J573" s="24">
        <v>3223</v>
      </c>
      <c r="K573" s="31" t="s">
        <v>219</v>
      </c>
      <c r="L573" s="30"/>
      <c r="M573" s="29"/>
      <c r="N573" s="29">
        <v>4093</v>
      </c>
      <c r="O573" s="29">
        <v>5000</v>
      </c>
      <c r="P573" s="29">
        <v>7000</v>
      </c>
      <c r="Q573" s="139">
        <v>5000</v>
      </c>
      <c r="R573" s="108">
        <v>0</v>
      </c>
      <c r="S573" s="542">
        <v>0</v>
      </c>
      <c r="T573" s="452">
        <v>0</v>
      </c>
      <c r="U573" s="369" t="e">
        <f t="shared" si="220"/>
        <v>#DIV/0!</v>
      </c>
      <c r="V573" s="138"/>
      <c r="W573" s="138"/>
      <c r="X573" s="138"/>
      <c r="Y573" s="345"/>
    </row>
    <row r="574" spans="1:25" s="20" customFormat="1" ht="14.25" hidden="1">
      <c r="A574" s="20" t="s">
        <v>449</v>
      </c>
      <c r="E574" s="20">
        <v>4</v>
      </c>
      <c r="I574" s="20">
        <v>660</v>
      </c>
      <c r="J574" s="24">
        <v>3225</v>
      </c>
      <c r="K574" s="24" t="s">
        <v>220</v>
      </c>
      <c r="L574" s="24"/>
      <c r="M574" s="29">
        <v>0</v>
      </c>
      <c r="N574" s="29">
        <v>356</v>
      </c>
      <c r="O574" s="29">
        <v>5000</v>
      </c>
      <c r="P574" s="29">
        <v>20000</v>
      </c>
      <c r="Q574" s="140">
        <v>5000</v>
      </c>
      <c r="R574" s="108">
        <v>0</v>
      </c>
      <c r="S574" s="542">
        <v>0</v>
      </c>
      <c r="T574" s="452">
        <v>0</v>
      </c>
      <c r="U574" s="369" t="e">
        <f t="shared" si="220"/>
        <v>#DIV/0!</v>
      </c>
      <c r="V574" s="138">
        <v>0</v>
      </c>
      <c r="W574" s="138">
        <v>0</v>
      </c>
      <c r="X574" s="138">
        <v>0</v>
      </c>
      <c r="Y574" s="345"/>
    </row>
    <row r="575" spans="1:25" s="20" customFormat="1" ht="14.25" hidden="1">
      <c r="A575" s="20" t="s">
        <v>449</v>
      </c>
      <c r="I575" s="20">
        <v>660</v>
      </c>
      <c r="J575" s="24">
        <v>3227</v>
      </c>
      <c r="K575" s="24" t="s">
        <v>297</v>
      </c>
      <c r="L575" s="24"/>
      <c r="M575" s="29"/>
      <c r="N575" s="29">
        <v>3775</v>
      </c>
      <c r="O575" s="29">
        <v>4500</v>
      </c>
      <c r="P575" s="29">
        <v>4000</v>
      </c>
      <c r="Q575" s="140">
        <v>4500</v>
      </c>
      <c r="R575" s="108">
        <v>0</v>
      </c>
      <c r="S575" s="542">
        <v>0</v>
      </c>
      <c r="T575" s="452">
        <v>0</v>
      </c>
      <c r="U575" s="369" t="e">
        <f t="shared" si="220"/>
        <v>#DIV/0!</v>
      </c>
      <c r="V575" s="138"/>
      <c r="W575" s="138"/>
      <c r="X575" s="138"/>
      <c r="Y575" s="345"/>
    </row>
    <row r="576" spans="1:25" s="20" customFormat="1" ht="14.25" hidden="1">
      <c r="A576" s="20" t="s">
        <v>449</v>
      </c>
      <c r="C576" s="20">
        <v>2</v>
      </c>
      <c r="D576" s="20">
        <v>3</v>
      </c>
      <c r="E576" s="20">
        <v>4</v>
      </c>
      <c r="I576" s="20">
        <v>660</v>
      </c>
      <c r="J576" s="24">
        <v>3232</v>
      </c>
      <c r="K576" s="24" t="s">
        <v>299</v>
      </c>
      <c r="L576" s="24"/>
      <c r="M576" s="29">
        <v>6346</v>
      </c>
      <c r="N576" s="29">
        <v>44272</v>
      </c>
      <c r="O576" s="29">
        <v>10000</v>
      </c>
      <c r="P576" s="29">
        <v>45000</v>
      </c>
      <c r="Q576" s="139">
        <v>10000</v>
      </c>
      <c r="R576" s="108">
        <v>0</v>
      </c>
      <c r="S576" s="542">
        <v>0</v>
      </c>
      <c r="T576" s="452">
        <v>0</v>
      </c>
      <c r="U576" s="369" t="e">
        <f t="shared" si="220"/>
        <v>#DIV/0!</v>
      </c>
      <c r="V576" s="138">
        <v>0</v>
      </c>
      <c r="W576" s="138">
        <v>0</v>
      </c>
      <c r="X576" s="138">
        <v>0</v>
      </c>
      <c r="Y576" s="345"/>
    </row>
    <row r="577" spans="1:25" s="20" customFormat="1" ht="14.25" hidden="1">
      <c r="A577" s="20" t="s">
        <v>449</v>
      </c>
      <c r="C577" s="20">
        <v>2</v>
      </c>
      <c r="D577" s="20">
        <v>3</v>
      </c>
      <c r="E577" s="20">
        <v>4</v>
      </c>
      <c r="I577" s="20">
        <v>660</v>
      </c>
      <c r="J577" s="24">
        <v>3232</v>
      </c>
      <c r="K577" s="24" t="s">
        <v>371</v>
      </c>
      <c r="L577" s="24"/>
      <c r="M577" s="29"/>
      <c r="N577" s="29">
        <v>265</v>
      </c>
      <c r="O577" s="29">
        <v>1000</v>
      </c>
      <c r="P577" s="29">
        <v>4000</v>
      </c>
      <c r="Q577" s="139">
        <v>1000</v>
      </c>
      <c r="R577" s="108">
        <v>0</v>
      </c>
      <c r="S577" s="542">
        <v>0</v>
      </c>
      <c r="T577" s="452">
        <v>0</v>
      </c>
      <c r="U577" s="369" t="e">
        <f t="shared" si="220"/>
        <v>#DIV/0!</v>
      </c>
      <c r="V577" s="138"/>
      <c r="W577" s="138"/>
      <c r="X577" s="138"/>
      <c r="Y577" s="345"/>
    </row>
    <row r="578" spans="1:25" s="20" customFormat="1" ht="14.25" hidden="1">
      <c r="A578" s="20" t="s">
        <v>449</v>
      </c>
      <c r="C578" s="20">
        <v>2</v>
      </c>
      <c r="I578" s="20">
        <v>660</v>
      </c>
      <c r="J578" s="24">
        <v>3236</v>
      </c>
      <c r="K578" s="24" t="s">
        <v>500</v>
      </c>
      <c r="L578" s="24"/>
      <c r="M578" s="29"/>
      <c r="N578" s="29">
        <v>660</v>
      </c>
      <c r="O578" s="29">
        <v>0</v>
      </c>
      <c r="P578" s="29">
        <v>0</v>
      </c>
      <c r="Q578" s="139">
        <v>0</v>
      </c>
      <c r="R578" s="108">
        <f>R4723</f>
        <v>0</v>
      </c>
      <c r="S578" s="542">
        <v>0</v>
      </c>
      <c r="T578" s="452">
        <v>0</v>
      </c>
      <c r="U578" s="369" t="e">
        <f t="shared" si="220"/>
        <v>#DIV/0!</v>
      </c>
      <c r="V578" s="138"/>
      <c r="W578" s="138"/>
      <c r="X578" s="138"/>
      <c r="Y578" s="345"/>
    </row>
    <row r="579" spans="1:25" s="20" customFormat="1" ht="14.25" hidden="1">
      <c r="A579" s="20" t="s">
        <v>449</v>
      </c>
      <c r="C579" s="20">
        <v>2</v>
      </c>
      <c r="I579" s="20">
        <v>660</v>
      </c>
      <c r="J579" s="24">
        <v>3236</v>
      </c>
      <c r="K579" s="24" t="s">
        <v>501</v>
      </c>
      <c r="L579" s="24"/>
      <c r="M579" s="29"/>
      <c r="N579" s="29">
        <v>3000</v>
      </c>
      <c r="O579" s="29">
        <v>0</v>
      </c>
      <c r="P579" s="29">
        <v>3000</v>
      </c>
      <c r="Q579" s="139">
        <v>0</v>
      </c>
      <c r="R579" s="108">
        <v>0</v>
      </c>
      <c r="S579" s="542">
        <v>0</v>
      </c>
      <c r="T579" s="452">
        <v>0</v>
      </c>
      <c r="U579" s="369" t="e">
        <f t="shared" si="220"/>
        <v>#DIV/0!</v>
      </c>
      <c r="V579" s="138"/>
      <c r="W579" s="138"/>
      <c r="X579" s="138"/>
      <c r="Y579" s="345"/>
    </row>
    <row r="580" spans="1:25" s="20" customFormat="1" ht="15" hidden="1" thickBot="1">
      <c r="A580" s="20" t="s">
        <v>449</v>
      </c>
      <c r="C580" s="20">
        <v>2</v>
      </c>
      <c r="D580" s="20">
        <v>3</v>
      </c>
      <c r="E580" s="20">
        <v>4</v>
      </c>
      <c r="I580" s="20">
        <v>660</v>
      </c>
      <c r="J580" s="24">
        <v>3239</v>
      </c>
      <c r="K580" s="24" t="s">
        <v>300</v>
      </c>
      <c r="L580" s="24"/>
      <c r="M580" s="29">
        <v>17991</v>
      </c>
      <c r="N580" s="29">
        <v>19124</v>
      </c>
      <c r="O580" s="29">
        <v>21000</v>
      </c>
      <c r="P580" s="29">
        <v>16000</v>
      </c>
      <c r="Q580" s="139">
        <v>21000</v>
      </c>
      <c r="R580" s="108">
        <v>0</v>
      </c>
      <c r="S580" s="542">
        <v>0</v>
      </c>
      <c r="T580" s="452">
        <v>0</v>
      </c>
      <c r="U580" s="369" t="e">
        <f t="shared" si="220"/>
        <v>#DIV/0!</v>
      </c>
      <c r="V580" s="138">
        <v>0</v>
      </c>
      <c r="W580" s="138">
        <v>0</v>
      </c>
      <c r="X580" s="138">
        <v>0</v>
      </c>
      <c r="Y580" s="345"/>
    </row>
    <row r="581" spans="1:24" ht="15.75" hidden="1" thickBot="1">
      <c r="A581" s="15"/>
      <c r="J581" s="185"/>
      <c r="K581" s="185" t="s">
        <v>316</v>
      </c>
      <c r="L581" s="185"/>
      <c r="M581" s="186">
        <f aca="true" t="shared" si="223" ref="M581:R581">M559</f>
        <v>327753</v>
      </c>
      <c r="N581" s="186">
        <f>N559</f>
        <v>297985</v>
      </c>
      <c r="O581" s="186">
        <f t="shared" si="223"/>
        <v>290700</v>
      </c>
      <c r="P581" s="186">
        <f t="shared" si="223"/>
        <v>362083</v>
      </c>
      <c r="Q581" s="187">
        <f>Q559</f>
        <v>290700</v>
      </c>
      <c r="R581" s="265">
        <f t="shared" si="223"/>
        <v>0</v>
      </c>
      <c r="S581" s="557">
        <f>S559</f>
        <v>0</v>
      </c>
      <c r="T581" s="470">
        <f>T559</f>
        <v>0</v>
      </c>
      <c r="U581" s="409" t="e">
        <f>S581/R581</f>
        <v>#DIV/0!</v>
      </c>
      <c r="V581" s="188"/>
      <c r="W581" s="188"/>
      <c r="X581" s="188"/>
    </row>
    <row r="582" spans="10:24" ht="15.75" hidden="1" thickBot="1">
      <c r="J582" s="162"/>
      <c r="K582" s="162" t="s">
        <v>331</v>
      </c>
      <c r="L582" s="162"/>
      <c r="M582" s="163">
        <f>M581</f>
        <v>327753</v>
      </c>
      <c r="N582" s="163">
        <f aca="true" t="shared" si="224" ref="N582:P583">N581</f>
        <v>297985</v>
      </c>
      <c r="O582" s="163">
        <f t="shared" si="224"/>
        <v>290700</v>
      </c>
      <c r="P582" s="163">
        <f t="shared" si="224"/>
        <v>362083</v>
      </c>
      <c r="Q582" s="164">
        <f aca="true" t="shared" si="225" ref="Q582:T583">Q581</f>
        <v>290700</v>
      </c>
      <c r="R582" s="258">
        <f t="shared" si="225"/>
        <v>0</v>
      </c>
      <c r="S582" s="549">
        <f t="shared" si="225"/>
        <v>0</v>
      </c>
      <c r="T582" s="461">
        <f t="shared" si="225"/>
        <v>0</v>
      </c>
      <c r="U582" s="407" t="e">
        <f>S582/R582</f>
        <v>#DIV/0!</v>
      </c>
      <c r="V582" s="165"/>
      <c r="W582" s="165"/>
      <c r="X582" s="165"/>
    </row>
    <row r="583" spans="10:24" ht="15.75" hidden="1" thickBot="1" thickTop="1">
      <c r="J583" s="53"/>
      <c r="K583" s="235" t="s">
        <v>332</v>
      </c>
      <c r="L583" s="53"/>
      <c r="M583" s="236">
        <f>M582</f>
        <v>327753</v>
      </c>
      <c r="N583" s="236">
        <f t="shared" si="224"/>
        <v>297985</v>
      </c>
      <c r="O583" s="236">
        <f t="shared" si="224"/>
        <v>290700</v>
      </c>
      <c r="P583" s="236">
        <f t="shared" si="224"/>
        <v>362083</v>
      </c>
      <c r="Q583" s="237">
        <f t="shared" si="225"/>
        <v>290700</v>
      </c>
      <c r="R583" s="274">
        <f t="shared" si="225"/>
        <v>0</v>
      </c>
      <c r="S583" s="567">
        <f t="shared" si="225"/>
        <v>0</v>
      </c>
      <c r="T583" s="485">
        <f t="shared" si="225"/>
        <v>0</v>
      </c>
      <c r="U583" s="430" t="e">
        <f>S583/R583</f>
        <v>#DIV/0!</v>
      </c>
      <c r="V583" s="238"/>
      <c r="W583" s="238"/>
      <c r="X583" s="238"/>
    </row>
    <row r="584" spans="10:41" ht="21.75" customHeight="1" thickBot="1" thickTop="1">
      <c r="J584" s="54"/>
      <c r="K584" s="239" t="s">
        <v>333</v>
      </c>
      <c r="L584" s="55"/>
      <c r="M584" s="240">
        <f>M583+M552+M416+M59</f>
        <v>5001260</v>
      </c>
      <c r="N584" s="240">
        <f aca="true" t="shared" si="226" ref="N584:T584">N59+N416+N552+N583</f>
        <v>5917243</v>
      </c>
      <c r="O584" s="240">
        <f t="shared" si="226"/>
        <v>5504110</v>
      </c>
      <c r="P584" s="240">
        <f t="shared" si="226"/>
        <v>6907382</v>
      </c>
      <c r="Q584" s="241">
        <f t="shared" si="226"/>
        <v>5718910</v>
      </c>
      <c r="R584" s="275">
        <f t="shared" si="226"/>
        <v>8458100</v>
      </c>
      <c r="S584" s="568">
        <f t="shared" si="226"/>
        <v>9838065</v>
      </c>
      <c r="T584" s="486">
        <f t="shared" si="226"/>
        <v>8700503</v>
      </c>
      <c r="U584" s="431">
        <f>T584/S584</f>
        <v>0.8843713677435553</v>
      </c>
      <c r="V584" s="54"/>
      <c r="W584" s="54"/>
      <c r="X584" s="54"/>
      <c r="Y584" s="344">
        <f>SUM(Y19:Y583)</f>
        <v>3662192.5100000002</v>
      </c>
      <c r="AO584" s="15"/>
    </row>
    <row r="585" spans="13:19" ht="15" thickTop="1">
      <c r="M585" s="15"/>
      <c r="N585" s="15"/>
      <c r="S585" s="533"/>
    </row>
    <row r="586" spans="13:25" s="312" customFormat="1" ht="15">
      <c r="M586" s="313" t="s">
        <v>3</v>
      </c>
      <c r="N586" s="313" t="s">
        <v>3</v>
      </c>
      <c r="O586" s="314" t="s">
        <v>4</v>
      </c>
      <c r="P586" s="315" t="s">
        <v>463</v>
      </c>
      <c r="Q586" s="314" t="s">
        <v>5</v>
      </c>
      <c r="R586" s="569" t="s">
        <v>610</v>
      </c>
      <c r="S586" s="569" t="s">
        <v>612</v>
      </c>
      <c r="T586" s="583" t="s">
        <v>703</v>
      </c>
      <c r="U586" s="513" t="s">
        <v>611</v>
      </c>
      <c r="V586" s="314" t="s">
        <v>79</v>
      </c>
      <c r="W586" s="314" t="s">
        <v>79</v>
      </c>
      <c r="X586" s="314" t="s">
        <v>79</v>
      </c>
      <c r="Y586" s="350"/>
    </row>
    <row r="587" spans="13:25" s="312" customFormat="1" ht="14.25">
      <c r="M587" s="316" t="s">
        <v>348</v>
      </c>
      <c r="N587" s="316" t="s">
        <v>349</v>
      </c>
      <c r="O587" s="317" t="s">
        <v>350</v>
      </c>
      <c r="P587" s="318" t="s">
        <v>350</v>
      </c>
      <c r="Q587" s="319" t="s">
        <v>527</v>
      </c>
      <c r="R587" s="579" t="s">
        <v>527</v>
      </c>
      <c r="S587" s="570"/>
      <c r="T587" s="487"/>
      <c r="U587" s="432"/>
      <c r="V587" s="320" t="s">
        <v>82</v>
      </c>
      <c r="W587" s="321" t="s">
        <v>83</v>
      </c>
      <c r="X587" s="320" t="s">
        <v>84</v>
      </c>
      <c r="Y587" s="350"/>
    </row>
    <row r="588" spans="10:25" s="312" customFormat="1" ht="14.25">
      <c r="J588" s="322"/>
      <c r="K588" s="323"/>
      <c r="L588" s="324"/>
      <c r="M588" s="325"/>
      <c r="N588" s="325"/>
      <c r="O588" s="324"/>
      <c r="P588" s="326"/>
      <c r="Q588" s="324"/>
      <c r="R588" s="243"/>
      <c r="S588" s="535"/>
      <c r="T588" s="444"/>
      <c r="U588" s="433"/>
      <c r="V588" s="324"/>
      <c r="W588" s="324"/>
      <c r="X588" s="324"/>
      <c r="Y588" s="350"/>
    </row>
    <row r="589" spans="1:25" s="312" customFormat="1" ht="14.25">
      <c r="A589" s="327" t="s">
        <v>106</v>
      </c>
      <c r="B589" s="327"/>
      <c r="J589" s="324" t="s">
        <v>202</v>
      </c>
      <c r="K589" s="324"/>
      <c r="L589" s="324" t="s">
        <v>107</v>
      </c>
      <c r="M589" s="325">
        <f aca="true" t="shared" si="227" ref="M589:R589">M59+M191</f>
        <v>2127255</v>
      </c>
      <c r="N589" s="325">
        <f t="shared" si="227"/>
        <v>2185949</v>
      </c>
      <c r="O589" s="325">
        <f t="shared" si="227"/>
        <v>1910100</v>
      </c>
      <c r="P589" s="325">
        <f t="shared" si="227"/>
        <v>2793079</v>
      </c>
      <c r="Q589" s="325">
        <f t="shared" si="227"/>
        <v>1859900</v>
      </c>
      <c r="R589" s="580">
        <f t="shared" si="227"/>
        <v>2926500</v>
      </c>
      <c r="S589" s="571">
        <f>S59+S191</f>
        <v>2913315</v>
      </c>
      <c r="T589" s="488">
        <f>T59+T191</f>
        <v>2835915</v>
      </c>
      <c r="U589" s="433">
        <f>T589/S589</f>
        <v>0.9734323270913032</v>
      </c>
      <c r="V589" s="324">
        <f>P589/O589*100</f>
        <v>146.22684676194964</v>
      </c>
      <c r="W589" s="324">
        <f>Q589/P589*100</f>
        <v>66.58959521016055</v>
      </c>
      <c r="X589" s="324">
        <f>R589/Q589*100</f>
        <v>157.34716920264532</v>
      </c>
      <c r="Y589" s="350"/>
    </row>
    <row r="590" spans="1:25" s="312" customFormat="1" ht="14.25">
      <c r="A590" s="312" t="s">
        <v>108</v>
      </c>
      <c r="J590" s="324" t="s">
        <v>202</v>
      </c>
      <c r="K590" s="324"/>
      <c r="L590" s="324" t="s">
        <v>109</v>
      </c>
      <c r="M590" s="325"/>
      <c r="N590" s="325"/>
      <c r="O590" s="325"/>
      <c r="P590" s="325"/>
      <c r="Q590" s="325"/>
      <c r="R590" s="580"/>
      <c r="S590" s="571"/>
      <c r="T590" s="488"/>
      <c r="U590" s="433" t="e">
        <f aca="true" t="shared" si="228" ref="U590:U599">T590/S590</f>
        <v>#DIV/0!</v>
      </c>
      <c r="V590" s="324"/>
      <c r="W590" s="324"/>
      <c r="X590" s="324"/>
      <c r="Y590" s="350"/>
    </row>
    <row r="591" spans="1:25" s="312" customFormat="1" ht="14.25">
      <c r="A591" s="312" t="s">
        <v>110</v>
      </c>
      <c r="J591" s="324" t="s">
        <v>202</v>
      </c>
      <c r="K591" s="324"/>
      <c r="L591" s="324" t="s">
        <v>111</v>
      </c>
      <c r="M591" s="325">
        <f aca="true" t="shared" si="229" ref="M591:S591">M200+M210+M503</f>
        <v>94000</v>
      </c>
      <c r="N591" s="325">
        <f t="shared" si="229"/>
        <v>106284</v>
      </c>
      <c r="O591" s="325">
        <f t="shared" si="229"/>
        <v>136500</v>
      </c>
      <c r="P591" s="325">
        <f t="shared" si="229"/>
        <v>185000</v>
      </c>
      <c r="Q591" s="325">
        <f t="shared" si="229"/>
        <v>146500</v>
      </c>
      <c r="R591" s="580">
        <f t="shared" si="229"/>
        <v>171000</v>
      </c>
      <c r="S591" s="571">
        <f t="shared" si="229"/>
        <v>173000</v>
      </c>
      <c r="T591" s="488">
        <f>T200+T210+T503</f>
        <v>193000</v>
      </c>
      <c r="U591" s="433">
        <f t="shared" si="228"/>
        <v>1.115606936416185</v>
      </c>
      <c r="V591" s="324">
        <f aca="true" t="shared" si="230" ref="V591:X592">P591/O591*100</f>
        <v>135.53113553113553</v>
      </c>
      <c r="W591" s="324">
        <f t="shared" si="230"/>
        <v>79.1891891891892</v>
      </c>
      <c r="X591" s="324">
        <f t="shared" si="230"/>
        <v>116.72354948805462</v>
      </c>
      <c r="Y591" s="350"/>
    </row>
    <row r="592" spans="1:25" s="312" customFormat="1" ht="14.25">
      <c r="A592" s="312" t="s">
        <v>112</v>
      </c>
      <c r="J592" s="324" t="s">
        <v>202</v>
      </c>
      <c r="K592" s="324"/>
      <c r="L592" s="324" t="s">
        <v>113</v>
      </c>
      <c r="M592" s="325">
        <f>M227+M238+M270+M279+M285+M299+M339+M352+M361+M369+M398+M414</f>
        <v>1538575</v>
      </c>
      <c r="N592" s="325">
        <f aca="true" t="shared" si="231" ref="N592:S592">N227+N238+N270+N279+N285+N299+N339+N352+N361+N369+N398+N414+N263</f>
        <v>2307281</v>
      </c>
      <c r="O592" s="325">
        <f t="shared" si="231"/>
        <v>2033850</v>
      </c>
      <c r="P592" s="325">
        <f t="shared" si="231"/>
        <v>2413657</v>
      </c>
      <c r="Q592" s="325">
        <f t="shared" si="231"/>
        <v>2288850</v>
      </c>
      <c r="R592" s="580">
        <f t="shared" si="231"/>
        <v>3933600</v>
      </c>
      <c r="S592" s="571">
        <f t="shared" si="231"/>
        <v>5350000</v>
      </c>
      <c r="T592" s="488">
        <f>T227+T238+T270+T279+T285+T299+T339+T352+T361+T369+T398+T414+T263</f>
        <v>4288125</v>
      </c>
      <c r="U592" s="433">
        <f t="shared" si="228"/>
        <v>0.8015186915887851</v>
      </c>
      <c r="V592" s="324">
        <f t="shared" si="230"/>
        <v>118.67428768099909</v>
      </c>
      <c r="W592" s="324">
        <f t="shared" si="230"/>
        <v>94.82913272266937</v>
      </c>
      <c r="X592" s="324">
        <f t="shared" si="230"/>
        <v>171.85923061799593</v>
      </c>
      <c r="Y592" s="350"/>
    </row>
    <row r="593" spans="1:25" s="312" customFormat="1" ht="14.25">
      <c r="A593" s="312" t="s">
        <v>114</v>
      </c>
      <c r="J593" s="324" t="s">
        <v>202</v>
      </c>
      <c r="K593" s="324"/>
      <c r="L593" s="324" t="s">
        <v>115</v>
      </c>
      <c r="M593" s="325"/>
      <c r="N593" s="325"/>
      <c r="O593" s="325"/>
      <c r="P593" s="325"/>
      <c r="Q593" s="325"/>
      <c r="R593" s="580"/>
      <c r="S593" s="571"/>
      <c r="T593" s="488"/>
      <c r="U593" s="433" t="e">
        <f t="shared" si="228"/>
        <v>#DIV/0!</v>
      </c>
      <c r="V593" s="324"/>
      <c r="W593" s="324"/>
      <c r="X593" s="324"/>
      <c r="Y593" s="350"/>
    </row>
    <row r="594" spans="1:25" s="312" customFormat="1" ht="14.25">
      <c r="A594" s="312" t="s">
        <v>116</v>
      </c>
      <c r="J594" s="324" t="s">
        <v>202</v>
      </c>
      <c r="K594" s="324"/>
      <c r="L594" s="324" t="s">
        <v>117</v>
      </c>
      <c r="M594" s="325">
        <f>M581</f>
        <v>327753</v>
      </c>
      <c r="N594" s="325">
        <f>N581</f>
        <v>297985</v>
      </c>
      <c r="O594" s="325">
        <f>O581</f>
        <v>290700</v>
      </c>
      <c r="P594" s="325">
        <f>P581+Q621</f>
        <v>362083</v>
      </c>
      <c r="Q594" s="325">
        <f>Q581</f>
        <v>290700</v>
      </c>
      <c r="R594" s="580">
        <f>R581</f>
        <v>0</v>
      </c>
      <c r="S594" s="571">
        <f>S581</f>
        <v>0</v>
      </c>
      <c r="T594" s="488">
        <f>T581</f>
        <v>0</v>
      </c>
      <c r="U594" s="433" t="e">
        <f t="shared" si="228"/>
        <v>#DIV/0!</v>
      </c>
      <c r="V594" s="324">
        <f>P594/O594*100</f>
        <v>124.55555555555556</v>
      </c>
      <c r="W594" s="324">
        <f>Q594/P594*100</f>
        <v>80.28545941123997</v>
      </c>
      <c r="X594" s="324">
        <f>R594/Q594*100</f>
        <v>0</v>
      </c>
      <c r="Y594" s="350"/>
    </row>
    <row r="595" spans="1:25" s="312" customFormat="1" ht="14.25">
      <c r="A595" s="312" t="s">
        <v>118</v>
      </c>
      <c r="J595" s="324" t="s">
        <v>202</v>
      </c>
      <c r="K595" s="324"/>
      <c r="L595" s="324" t="s">
        <v>119</v>
      </c>
      <c r="M595" s="325"/>
      <c r="N595" s="325"/>
      <c r="O595" s="325"/>
      <c r="P595" s="325"/>
      <c r="Q595" s="325"/>
      <c r="R595" s="580"/>
      <c r="S595" s="571"/>
      <c r="T595" s="488"/>
      <c r="U595" s="433" t="e">
        <f t="shared" si="228"/>
        <v>#DIV/0!</v>
      </c>
      <c r="V595" s="324"/>
      <c r="W595" s="324"/>
      <c r="X595" s="324"/>
      <c r="Y595" s="350"/>
    </row>
    <row r="596" spans="1:25" s="312" customFormat="1" ht="14.25">
      <c r="A596" s="312" t="s">
        <v>120</v>
      </c>
      <c r="J596" s="324" t="s">
        <v>202</v>
      </c>
      <c r="K596" s="324"/>
      <c r="L596" s="324" t="s">
        <v>366</v>
      </c>
      <c r="M596" s="325">
        <f>M492+M459+M471+M478</f>
        <v>83294</v>
      </c>
      <c r="N596" s="325">
        <f aca="true" t="shared" si="232" ref="N596:S596">N492+N459+N471+N478+N465</f>
        <v>78512</v>
      </c>
      <c r="O596" s="325">
        <f t="shared" si="232"/>
        <v>96500</v>
      </c>
      <c r="P596" s="325">
        <f t="shared" si="232"/>
        <v>138000</v>
      </c>
      <c r="Q596" s="325">
        <f t="shared" si="232"/>
        <v>96500</v>
      </c>
      <c r="R596" s="580">
        <f t="shared" si="232"/>
        <v>220000</v>
      </c>
      <c r="S596" s="571">
        <f t="shared" si="232"/>
        <v>220000</v>
      </c>
      <c r="T596" s="488">
        <f>T492+T459+T471+T478+T465</f>
        <v>235000</v>
      </c>
      <c r="U596" s="433">
        <f t="shared" si="228"/>
        <v>1.0681818181818181</v>
      </c>
      <c r="V596" s="324">
        <f aca="true" t="shared" si="233" ref="V596:X598">P596/O596*100</f>
        <v>143.00518134715026</v>
      </c>
      <c r="W596" s="324">
        <f t="shared" si="233"/>
        <v>69.92753623188406</v>
      </c>
      <c r="X596" s="324">
        <f t="shared" si="233"/>
        <v>227.97927461139898</v>
      </c>
      <c r="Y596" s="350"/>
    </row>
    <row r="597" spans="10:25" s="312" customFormat="1" ht="14.25">
      <c r="J597" s="324" t="s">
        <v>202</v>
      </c>
      <c r="K597" s="324"/>
      <c r="L597" s="324" t="s">
        <v>121</v>
      </c>
      <c r="M597" s="325">
        <f aca="true" t="shared" si="234" ref="M597:R597">M431+M438+M445</f>
        <v>214402</v>
      </c>
      <c r="N597" s="325">
        <f t="shared" si="234"/>
        <v>66379</v>
      </c>
      <c r="O597" s="325">
        <f t="shared" si="234"/>
        <v>82000</v>
      </c>
      <c r="P597" s="325">
        <f t="shared" si="234"/>
        <v>87563</v>
      </c>
      <c r="Q597" s="325">
        <f>Q431+Q438+Q445</f>
        <v>82000</v>
      </c>
      <c r="R597" s="580">
        <f t="shared" si="234"/>
        <v>152000</v>
      </c>
      <c r="S597" s="571">
        <f>S431+S438+S445</f>
        <v>153000</v>
      </c>
      <c r="T597" s="488">
        <f>T431+T438+T445</f>
        <v>142713</v>
      </c>
      <c r="U597" s="433">
        <f t="shared" si="228"/>
        <v>0.9327647058823529</v>
      </c>
      <c r="V597" s="324">
        <f t="shared" si="233"/>
        <v>106.7841463414634</v>
      </c>
      <c r="W597" s="324">
        <f t="shared" si="233"/>
        <v>93.64685997510364</v>
      </c>
      <c r="X597" s="324">
        <f t="shared" si="233"/>
        <v>185.3658536585366</v>
      </c>
      <c r="Y597" s="350"/>
    </row>
    <row r="598" spans="10:25" s="312" customFormat="1" ht="14.25">
      <c r="J598" s="324" t="s">
        <v>202</v>
      </c>
      <c r="K598" s="324"/>
      <c r="L598" s="324" t="s">
        <v>122</v>
      </c>
      <c r="M598" s="325">
        <f aca="true" t="shared" si="235" ref="M598:R598">M512+M518+M525+M532+M541+M550</f>
        <v>615981</v>
      </c>
      <c r="N598" s="325">
        <f t="shared" si="235"/>
        <v>874853</v>
      </c>
      <c r="O598" s="325">
        <f t="shared" si="235"/>
        <v>954460</v>
      </c>
      <c r="P598" s="325">
        <f t="shared" si="235"/>
        <v>928000</v>
      </c>
      <c r="Q598" s="325">
        <f>Q512+Q518+Q525+Q532+Q541+Q550</f>
        <v>954460</v>
      </c>
      <c r="R598" s="580">
        <f t="shared" si="235"/>
        <v>1055000</v>
      </c>
      <c r="S598" s="571">
        <f>S512+S518+S525+S532+S541+S550</f>
        <v>1028750</v>
      </c>
      <c r="T598" s="488">
        <f>T512+T518+T525+T532+T541+T550</f>
        <v>1005750</v>
      </c>
      <c r="U598" s="433">
        <f t="shared" si="228"/>
        <v>0.9776427703523694</v>
      </c>
      <c r="V598" s="324">
        <f t="shared" si="233"/>
        <v>97.22775181778178</v>
      </c>
      <c r="W598" s="324">
        <f t="shared" si="233"/>
        <v>102.85129310344827</v>
      </c>
      <c r="X598" s="324">
        <f t="shared" si="233"/>
        <v>110.53370492215493</v>
      </c>
      <c r="Y598" s="350"/>
    </row>
    <row r="599" spans="13:21" ht="15">
      <c r="M599" s="15">
        <f>SUM(M589:M598)</f>
        <v>5001260</v>
      </c>
      <c r="N599" s="15">
        <f aca="true" t="shared" si="236" ref="N599:T599">SUM(N588:N598)</f>
        <v>5917243</v>
      </c>
      <c r="O599" s="15">
        <f t="shared" si="236"/>
        <v>5504110</v>
      </c>
      <c r="P599" s="63">
        <f t="shared" si="236"/>
        <v>6907382</v>
      </c>
      <c r="Q599" s="21">
        <f t="shared" si="236"/>
        <v>5718910</v>
      </c>
      <c r="R599" s="263">
        <f t="shared" si="236"/>
        <v>8458100</v>
      </c>
      <c r="S599" s="263">
        <f t="shared" si="236"/>
        <v>9838065</v>
      </c>
      <c r="T599" s="477">
        <f t="shared" si="236"/>
        <v>8700503</v>
      </c>
      <c r="U599" s="597">
        <f t="shared" si="228"/>
        <v>0.8843713677435553</v>
      </c>
    </row>
    <row r="600" spans="13:20" ht="14.25">
      <c r="M600" s="15"/>
      <c r="N600" s="15"/>
      <c r="O600" s="15"/>
      <c r="P600" s="177"/>
      <c r="Q600" s="21"/>
      <c r="R600" s="263"/>
      <c r="S600" s="572"/>
      <c r="T600" s="489"/>
    </row>
    <row r="601" spans="1:21" ht="15">
      <c r="A601" t="s">
        <v>530</v>
      </c>
      <c r="B601"/>
      <c r="C601"/>
      <c r="D601"/>
      <c r="E601"/>
      <c r="F601"/>
      <c r="G601"/>
      <c r="H601"/>
      <c r="I601"/>
      <c r="J601"/>
      <c r="K601"/>
      <c r="L601"/>
      <c r="M601" s="291"/>
      <c r="N601"/>
      <c r="O601"/>
      <c r="P601" s="292"/>
      <c r="Q601" s="45"/>
      <c r="R601" s="110"/>
      <c r="S601" s="110"/>
      <c r="T601" s="82"/>
      <c r="U601" s="434"/>
    </row>
    <row r="602" spans="1:21" ht="11.25">
      <c r="A602" s="612" t="s">
        <v>462</v>
      </c>
      <c r="B602" s="612"/>
      <c r="C602" s="612"/>
      <c r="D602" s="612"/>
      <c r="E602" s="612"/>
      <c r="F602" s="612"/>
      <c r="G602" s="612"/>
      <c r="H602" s="612"/>
      <c r="I602" s="612"/>
      <c r="J602" s="612"/>
      <c r="K602" s="612"/>
      <c r="L602" s="612"/>
      <c r="M602" s="612"/>
      <c r="N602" s="612"/>
      <c r="O602" s="612"/>
      <c r="P602" s="612"/>
      <c r="Q602" s="612"/>
      <c r="R602" s="612"/>
      <c r="S602" s="612"/>
      <c r="T602" s="612"/>
      <c r="U602" s="612"/>
    </row>
    <row r="603" spans="1:21" ht="15">
      <c r="A603" t="s">
        <v>537</v>
      </c>
      <c r="B603"/>
      <c r="C603"/>
      <c r="D603"/>
      <c r="E603"/>
      <c r="F603"/>
      <c r="G603"/>
      <c r="H603"/>
      <c r="I603"/>
      <c r="J603"/>
      <c r="K603"/>
      <c r="L603"/>
      <c r="M603" s="291"/>
      <c r="N603"/>
      <c r="O603"/>
      <c r="P603" s="292"/>
      <c r="Q603" s="45"/>
      <c r="R603" s="110"/>
      <c r="S603" s="110"/>
      <c r="T603" s="82"/>
      <c r="U603" s="434"/>
    </row>
    <row r="604" spans="1:25" ht="14.25">
      <c r="A604" s="293"/>
      <c r="J604" s="92"/>
      <c r="K604" s="290"/>
      <c r="L604" s="290"/>
      <c r="M604" s="15"/>
      <c r="P604" s="294"/>
      <c r="Q604" s="295"/>
      <c r="R604" s="110"/>
      <c r="S604" s="110"/>
      <c r="T604" s="82"/>
      <c r="U604" s="435"/>
      <c r="V604" s="91"/>
      <c r="W604" s="91"/>
      <c r="X604" s="91"/>
      <c r="Y604" s="349"/>
    </row>
    <row r="605" spans="1:25" s="306" customFormat="1" ht="24.75">
      <c r="A605" s="613" t="s">
        <v>75</v>
      </c>
      <c r="B605" s="614"/>
      <c r="C605" s="614"/>
      <c r="D605" s="614"/>
      <c r="E605" s="614"/>
      <c r="F605" s="614"/>
      <c r="G605" s="614"/>
      <c r="H605" s="614"/>
      <c r="I605" s="615"/>
      <c r="J605" s="301"/>
      <c r="K605" s="302"/>
      <c r="L605" s="303"/>
      <c r="M605" s="304" t="s">
        <v>531</v>
      </c>
      <c r="N605" s="307" t="s">
        <v>534</v>
      </c>
      <c r="O605" s="308" t="s">
        <v>535</v>
      </c>
      <c r="P605" s="308" t="s">
        <v>538</v>
      </c>
      <c r="Q605" s="310" t="s">
        <v>536</v>
      </c>
      <c r="R605" s="581" t="s">
        <v>610</v>
      </c>
      <c r="S605" s="573" t="s">
        <v>614</v>
      </c>
      <c r="T605" s="584" t="s">
        <v>704</v>
      </c>
      <c r="U605" s="436"/>
      <c r="V605" s="305"/>
      <c r="W605" s="305"/>
      <c r="X605" s="305"/>
      <c r="Y605" s="351"/>
    </row>
    <row r="606" spans="1:21" ht="14.25">
      <c r="A606" s="608"/>
      <c r="B606" s="616"/>
      <c r="C606" s="616"/>
      <c r="D606" s="616"/>
      <c r="E606" s="616"/>
      <c r="F606" s="616"/>
      <c r="G606" s="616"/>
      <c r="H606" s="616"/>
      <c r="I606" s="617"/>
      <c r="J606" s="298"/>
      <c r="K606" s="296"/>
      <c r="L606" s="297"/>
      <c r="M606" s="25"/>
      <c r="N606" s="309">
        <v>1</v>
      </c>
      <c r="O606" s="309">
        <v>2</v>
      </c>
      <c r="P606" s="309">
        <v>3</v>
      </c>
      <c r="Q606" s="299"/>
      <c r="R606" s="574"/>
      <c r="S606" s="574"/>
      <c r="T606" s="490"/>
      <c r="U606" s="437"/>
    </row>
    <row r="607" spans="1:21" ht="14.25">
      <c r="A607" s="608">
        <v>4</v>
      </c>
      <c r="B607" s="609"/>
      <c r="C607" s="609"/>
      <c r="D607" s="609"/>
      <c r="E607" s="609"/>
      <c r="F607" s="609"/>
      <c r="G607" s="609"/>
      <c r="H607" s="609"/>
      <c r="I607" s="610"/>
      <c r="J607" s="298" t="s">
        <v>532</v>
      </c>
      <c r="K607" s="296"/>
      <c r="L607" s="297"/>
      <c r="M607" s="25"/>
      <c r="N607" s="105">
        <f>N608</f>
        <v>2250500</v>
      </c>
      <c r="O607" s="288">
        <f>O608</f>
        <v>2536500</v>
      </c>
      <c r="P607" s="288">
        <f>P608</f>
        <v>1.6054517962372425</v>
      </c>
      <c r="Q607" s="311">
        <f>O607/N607</f>
        <v>1.127082870473228</v>
      </c>
      <c r="R607" s="575">
        <f>'opći dio'!O111</f>
        <v>2250500</v>
      </c>
      <c r="S607" s="575">
        <f>'opći dio'!P111</f>
        <v>2536500</v>
      </c>
      <c r="T607" s="491">
        <f>'opći dio'!Q111</f>
        <v>1106175</v>
      </c>
      <c r="U607" s="438"/>
    </row>
    <row r="608" spans="1:21" ht="14.25">
      <c r="A608" s="608">
        <v>42</v>
      </c>
      <c r="B608" s="609"/>
      <c r="C608" s="609"/>
      <c r="D608" s="609"/>
      <c r="E608" s="609"/>
      <c r="F608" s="609"/>
      <c r="G608" s="609"/>
      <c r="H608" s="609"/>
      <c r="I608" s="610"/>
      <c r="J608" s="300" t="s">
        <v>98</v>
      </c>
      <c r="K608" s="296"/>
      <c r="L608" s="297"/>
      <c r="M608" s="25"/>
      <c r="N608" s="105">
        <f>N609+N610+N611</f>
        <v>2250500</v>
      </c>
      <c r="O608" s="288">
        <f>O609+O610+O611</f>
        <v>2536500</v>
      </c>
      <c r="P608" s="288">
        <f>P609+P610+P611</f>
        <v>1.6054517962372425</v>
      </c>
      <c r="Q608" s="311">
        <f>O608/N608</f>
        <v>1.127082870473228</v>
      </c>
      <c r="R608" s="575">
        <f>'opći dio'!O114</f>
        <v>2250500</v>
      </c>
      <c r="S608" s="575">
        <f>'opći dio'!P114</f>
        <v>2536500</v>
      </c>
      <c r="T608" s="491">
        <f>'opći dio'!Q114</f>
        <v>1106175</v>
      </c>
      <c r="U608" s="439"/>
    </row>
    <row r="609" spans="1:21" ht="14.25">
      <c r="A609" s="608">
        <v>421</v>
      </c>
      <c r="B609" s="609"/>
      <c r="C609" s="609"/>
      <c r="D609" s="609"/>
      <c r="E609" s="609"/>
      <c r="F609" s="609"/>
      <c r="G609" s="609"/>
      <c r="H609" s="609"/>
      <c r="I609" s="610"/>
      <c r="J609" s="300" t="s">
        <v>57</v>
      </c>
      <c r="K609" s="296"/>
      <c r="L609" s="297"/>
      <c r="M609" s="25"/>
      <c r="N609" s="105">
        <f>'opći dio'!O115</f>
        <v>1225000</v>
      </c>
      <c r="O609" s="288">
        <f>'opći dio'!P115</f>
        <v>893300</v>
      </c>
      <c r="P609" s="288">
        <f>'opći dio'!R115</f>
        <v>0.3115414754281876</v>
      </c>
      <c r="Q609" s="311">
        <f>O609/N609</f>
        <v>0.7292244897959184</v>
      </c>
      <c r="R609" s="575">
        <f>'opći dio'!O115</f>
        <v>1225000</v>
      </c>
      <c r="S609" s="575">
        <f>'opći dio'!P115</f>
        <v>893300</v>
      </c>
      <c r="T609" s="491">
        <f>'opći dio'!Q115</f>
        <v>278300</v>
      </c>
      <c r="U609" s="437"/>
    </row>
    <row r="610" spans="1:21" ht="14.25">
      <c r="A610" s="608">
        <v>422</v>
      </c>
      <c r="B610" s="609"/>
      <c r="C610" s="609"/>
      <c r="D610" s="609"/>
      <c r="E610" s="609"/>
      <c r="F610" s="609"/>
      <c r="G610" s="609"/>
      <c r="H610" s="609"/>
      <c r="I610" s="610"/>
      <c r="J610" s="300" t="s">
        <v>58</v>
      </c>
      <c r="K610" s="296"/>
      <c r="L610" s="297"/>
      <c r="M610" s="25"/>
      <c r="N610" s="105">
        <f>'opći dio'!O116</f>
        <v>228500</v>
      </c>
      <c r="O610" s="288">
        <f>'opći dio'!P116</f>
        <v>1216600</v>
      </c>
      <c r="P610" s="288">
        <f>'opći dio'!R116</f>
        <v>0.3492314647377939</v>
      </c>
      <c r="Q610" s="311">
        <f>O610/N610</f>
        <v>5.324288840262582</v>
      </c>
      <c r="R610" s="575">
        <f>'opći dio'!O116</f>
        <v>228500</v>
      </c>
      <c r="S610" s="575">
        <f>'opći dio'!P116</f>
        <v>1216600</v>
      </c>
      <c r="T610" s="491">
        <f>'opći dio'!Q116</f>
        <v>424875</v>
      </c>
      <c r="U610" s="437"/>
    </row>
    <row r="611" spans="1:21" ht="14.25">
      <c r="A611" s="608">
        <v>426</v>
      </c>
      <c r="B611" s="609"/>
      <c r="C611" s="609"/>
      <c r="D611" s="609"/>
      <c r="E611" s="609"/>
      <c r="F611" s="609"/>
      <c r="G611" s="609"/>
      <c r="H611" s="609"/>
      <c r="I611" s="610"/>
      <c r="J611" s="300" t="s">
        <v>100</v>
      </c>
      <c r="K611" s="296"/>
      <c r="L611" s="297"/>
      <c r="M611" s="25"/>
      <c r="N611" s="105">
        <f>'opći dio'!O119</f>
        <v>797000</v>
      </c>
      <c r="O611" s="288">
        <f>'opći dio'!P119</f>
        <v>426600</v>
      </c>
      <c r="P611" s="288">
        <f>'opći dio'!R119</f>
        <v>0.9446788560712611</v>
      </c>
      <c r="Q611" s="311">
        <f>O611/N611</f>
        <v>0.5352572145545796</v>
      </c>
      <c r="R611" s="575">
        <f>'opći dio'!O119</f>
        <v>797000</v>
      </c>
      <c r="S611" s="575">
        <f>'opći dio'!P119</f>
        <v>426600</v>
      </c>
      <c r="T611" s="491">
        <f>'opći dio'!Q119</f>
        <v>403000</v>
      </c>
      <c r="U611" s="437"/>
    </row>
    <row r="612" spans="12:22" ht="15">
      <c r="L612" s="127" t="s">
        <v>533</v>
      </c>
      <c r="M612" s="15"/>
      <c r="N612" s="15"/>
      <c r="O612" s="15"/>
      <c r="P612" s="177"/>
      <c r="Q612" s="21"/>
      <c r="R612" s="263"/>
      <c r="S612" s="572"/>
      <c r="T612" s="489"/>
      <c r="U612" s="364"/>
      <c r="V612" s="393"/>
    </row>
    <row r="613" spans="13:22" ht="15">
      <c r="M613" s="15"/>
      <c r="S613" s="533"/>
      <c r="U613" s="395"/>
      <c r="V613" s="393"/>
    </row>
    <row r="614" spans="1:22" ht="15">
      <c r="A614" s="1" t="s">
        <v>706</v>
      </c>
      <c r="M614" s="15"/>
      <c r="S614" s="533"/>
      <c r="U614" s="395"/>
      <c r="V614" s="393"/>
    </row>
    <row r="615" spans="1:22" ht="15">
      <c r="A615" s="1" t="s">
        <v>642</v>
      </c>
      <c r="M615" s="15"/>
      <c r="O615" s="91"/>
      <c r="Q615" s="91"/>
      <c r="R615" s="276"/>
      <c r="S615" s="576"/>
      <c r="T615" s="81"/>
      <c r="U615" s="440"/>
      <c r="V615" s="394"/>
    </row>
    <row r="616" spans="13:21" ht="14.25">
      <c r="M616" s="15"/>
      <c r="O616" s="91"/>
      <c r="Q616" s="91"/>
      <c r="R616" s="276"/>
      <c r="S616" s="576"/>
      <c r="T616" s="81"/>
      <c r="U616" s="441"/>
    </row>
    <row r="617" spans="1:13" ht="14.25">
      <c r="A617" s="1" t="s">
        <v>714</v>
      </c>
      <c r="M617" s="15"/>
    </row>
    <row r="618" spans="1:13" ht="14.25">
      <c r="A618" s="1" t="s">
        <v>713</v>
      </c>
      <c r="M618" s="15"/>
    </row>
    <row r="619" spans="1:13" ht="14.25">
      <c r="A619" s="1" t="s">
        <v>712</v>
      </c>
      <c r="M619" s="66" t="s">
        <v>364</v>
      </c>
    </row>
    <row r="620" spans="1:21" ht="14.25" customHeight="1">
      <c r="A620" s="611" t="s">
        <v>707</v>
      </c>
      <c r="B620" s="611"/>
      <c r="C620" s="611"/>
      <c r="D620" s="611"/>
      <c r="E620" s="611"/>
      <c r="F620" s="611"/>
      <c r="G620" s="611"/>
      <c r="H620" s="611"/>
      <c r="I620" s="611"/>
      <c r="J620" s="611"/>
      <c r="K620" s="611"/>
      <c r="L620" s="611"/>
      <c r="M620" s="611"/>
      <c r="N620" s="611"/>
      <c r="O620" s="611"/>
      <c r="P620" s="611"/>
      <c r="Q620" s="611"/>
      <c r="R620" s="611"/>
      <c r="S620" s="611"/>
      <c r="T620" s="611"/>
      <c r="U620" s="611"/>
    </row>
    <row r="621" spans="1:21" ht="14.25" customHeight="1">
      <c r="A621" s="611" t="s">
        <v>708</v>
      </c>
      <c r="B621" s="611"/>
      <c r="C621" s="611"/>
      <c r="D621" s="611"/>
      <c r="E621" s="611"/>
      <c r="F621" s="611"/>
      <c r="G621" s="611"/>
      <c r="H621" s="611"/>
      <c r="I621" s="611"/>
      <c r="J621" s="611"/>
      <c r="K621" s="611"/>
      <c r="L621" s="611"/>
      <c r="M621" s="611"/>
      <c r="N621" s="611"/>
      <c r="O621" s="611"/>
      <c r="P621" s="611"/>
      <c r="Q621" s="611"/>
      <c r="R621" s="611"/>
      <c r="S621" s="611"/>
      <c r="T621" s="611"/>
      <c r="U621" s="611"/>
    </row>
    <row r="622" spans="1:21" ht="14.25" customHeight="1">
      <c r="A622" s="611" t="s">
        <v>528</v>
      </c>
      <c r="B622" s="611"/>
      <c r="C622" s="611"/>
      <c r="D622" s="611"/>
      <c r="E622" s="611"/>
      <c r="F622" s="611"/>
      <c r="G622" s="611"/>
      <c r="H622" s="611"/>
      <c r="I622" s="611"/>
      <c r="J622" s="611"/>
      <c r="K622" s="611"/>
      <c r="L622" s="611"/>
      <c r="M622" s="611"/>
      <c r="N622" s="611"/>
      <c r="O622" s="611"/>
      <c r="P622" s="611"/>
      <c r="Q622" s="611"/>
      <c r="R622" s="611"/>
      <c r="S622" s="611"/>
      <c r="T622" s="611"/>
      <c r="U622" s="611"/>
    </row>
    <row r="623" spans="1:21" ht="14.25" customHeight="1">
      <c r="A623" s="611" t="s">
        <v>709</v>
      </c>
      <c r="B623" s="611"/>
      <c r="C623" s="611"/>
      <c r="D623" s="611"/>
      <c r="E623" s="611"/>
      <c r="F623" s="611"/>
      <c r="G623" s="611"/>
      <c r="H623" s="611"/>
      <c r="I623" s="611"/>
      <c r="J623" s="611"/>
      <c r="K623" s="611"/>
      <c r="L623" s="611"/>
      <c r="M623" s="611"/>
      <c r="N623" s="611"/>
      <c r="O623" s="611"/>
      <c r="P623" s="611"/>
      <c r="Q623" s="611"/>
      <c r="R623" s="611"/>
      <c r="S623" s="611"/>
      <c r="T623" s="611"/>
      <c r="U623" s="611"/>
    </row>
    <row r="624" ht="14.25">
      <c r="M624" s="15"/>
    </row>
    <row r="625" ht="14.25">
      <c r="M625" s="15"/>
    </row>
    <row r="626" ht="14.25">
      <c r="M626" s="15"/>
    </row>
    <row r="627" ht="14.25">
      <c r="M627" s="15"/>
    </row>
    <row r="628" ht="14.25">
      <c r="M628" s="15"/>
    </row>
    <row r="629" ht="14.25">
      <c r="M629" s="15"/>
    </row>
    <row r="630" ht="14.25">
      <c r="M630" s="15"/>
    </row>
    <row r="631" ht="14.25">
      <c r="M631" s="15"/>
    </row>
    <row r="632" ht="14.25">
      <c r="M632" s="15"/>
    </row>
    <row r="633" ht="14.25">
      <c r="M633" s="15"/>
    </row>
    <row r="634" ht="14.25">
      <c r="M634" s="15"/>
    </row>
    <row r="635" ht="14.25">
      <c r="M635" s="15"/>
    </row>
    <row r="636" ht="14.25">
      <c r="M636" s="15"/>
    </row>
    <row r="637" ht="14.25">
      <c r="M637" s="15"/>
    </row>
    <row r="638" ht="14.25">
      <c r="M638" s="15"/>
    </row>
    <row r="639" ht="14.25">
      <c r="M639" s="15"/>
    </row>
    <row r="640" ht="14.25">
      <c r="M640" s="15"/>
    </row>
    <row r="641" ht="14.25">
      <c r="M641" s="15"/>
    </row>
    <row r="642" ht="14.25">
      <c r="M642" s="15"/>
    </row>
    <row r="643" ht="14.25">
      <c r="M643" s="15"/>
    </row>
    <row r="644" ht="14.25">
      <c r="M644" s="15"/>
    </row>
    <row r="645" ht="14.25">
      <c r="M645" s="15"/>
    </row>
    <row r="646" ht="14.25">
      <c r="M646" s="15"/>
    </row>
    <row r="647" ht="14.25">
      <c r="M647" s="15"/>
    </row>
    <row r="648" ht="14.25">
      <c r="M648" s="15"/>
    </row>
    <row r="649" ht="14.25">
      <c r="M649" s="15"/>
    </row>
    <row r="650" ht="14.25">
      <c r="M650" s="15"/>
    </row>
    <row r="651" ht="14.25">
      <c r="M651" s="15"/>
    </row>
    <row r="652" ht="14.25">
      <c r="M652" s="15"/>
    </row>
    <row r="653" ht="14.25">
      <c r="M653" s="15"/>
    </row>
    <row r="654" ht="14.25">
      <c r="M654" s="15"/>
    </row>
    <row r="655" ht="14.25">
      <c r="M655" s="15"/>
    </row>
    <row r="656" ht="14.25">
      <c r="M656" s="15"/>
    </row>
    <row r="657" ht="14.25">
      <c r="M657" s="15"/>
    </row>
    <row r="658" ht="14.25">
      <c r="M658" s="15"/>
    </row>
    <row r="659" ht="14.25">
      <c r="M659" s="15"/>
    </row>
    <row r="660" ht="14.25">
      <c r="M660" s="15"/>
    </row>
    <row r="661" ht="14.25">
      <c r="M661" s="15"/>
    </row>
    <row r="662" ht="14.25">
      <c r="M662" s="15"/>
    </row>
    <row r="663" ht="14.25">
      <c r="M663" s="15"/>
    </row>
    <row r="664" ht="14.25">
      <c r="M664" s="15"/>
    </row>
    <row r="665" ht="14.25">
      <c r="M665" s="15"/>
    </row>
    <row r="666" ht="14.25">
      <c r="M666" s="15"/>
    </row>
    <row r="667" ht="14.25">
      <c r="M667" s="15"/>
    </row>
    <row r="668" ht="14.25">
      <c r="M668" s="15"/>
    </row>
    <row r="669" ht="14.25">
      <c r="M669" s="15"/>
    </row>
    <row r="670" ht="14.25">
      <c r="M670" s="15"/>
    </row>
    <row r="671" ht="14.25">
      <c r="M671" s="15"/>
    </row>
    <row r="672" ht="14.25">
      <c r="M672" s="15"/>
    </row>
    <row r="673" ht="14.25">
      <c r="M673" s="15"/>
    </row>
    <row r="674" ht="14.25">
      <c r="M674" s="15"/>
    </row>
    <row r="675" ht="14.25">
      <c r="M675" s="15"/>
    </row>
    <row r="676" ht="14.25">
      <c r="M676" s="15"/>
    </row>
    <row r="677" ht="14.25">
      <c r="M677" s="15"/>
    </row>
    <row r="678" ht="14.25">
      <c r="M678" s="15"/>
    </row>
    <row r="679" ht="14.25">
      <c r="M679" s="15"/>
    </row>
    <row r="680" ht="14.25">
      <c r="M680" s="15"/>
    </row>
    <row r="681" ht="14.25">
      <c r="M681" s="15"/>
    </row>
    <row r="682" ht="14.25">
      <c r="M682" s="15"/>
    </row>
    <row r="683" ht="14.25">
      <c r="M683" s="15"/>
    </row>
    <row r="684" ht="14.25">
      <c r="M684" s="15"/>
    </row>
    <row r="685" ht="14.25">
      <c r="M685" s="15"/>
    </row>
    <row r="686" ht="14.25">
      <c r="M686" s="15"/>
    </row>
    <row r="687" ht="14.25">
      <c r="M687" s="15"/>
    </row>
    <row r="688" ht="14.25">
      <c r="M688" s="15"/>
    </row>
    <row r="689" ht="14.25">
      <c r="M689" s="15"/>
    </row>
    <row r="690" ht="14.25">
      <c r="M690" s="15"/>
    </row>
    <row r="691" ht="14.25">
      <c r="M691" s="15"/>
    </row>
    <row r="692" ht="14.25">
      <c r="M692" s="15"/>
    </row>
    <row r="693" ht="14.25">
      <c r="M693" s="15"/>
    </row>
    <row r="694" ht="14.25">
      <c r="M694" s="15"/>
    </row>
    <row r="695" ht="14.25">
      <c r="M695" s="15"/>
    </row>
    <row r="696" ht="14.25">
      <c r="M696" s="15"/>
    </row>
    <row r="697" ht="14.25">
      <c r="M697" s="15"/>
    </row>
    <row r="698" ht="14.25">
      <c r="M698" s="15"/>
    </row>
    <row r="699" ht="14.25">
      <c r="M699" s="15"/>
    </row>
    <row r="700" ht="14.25">
      <c r="M700" s="15"/>
    </row>
    <row r="701" ht="14.25">
      <c r="M701" s="15"/>
    </row>
    <row r="702" ht="14.25">
      <c r="M702" s="15"/>
    </row>
    <row r="703" ht="14.25">
      <c r="M703" s="15"/>
    </row>
    <row r="704" ht="14.25">
      <c r="M704" s="15"/>
    </row>
    <row r="705" ht="14.25">
      <c r="M705" s="15"/>
    </row>
    <row r="706" ht="14.25">
      <c r="M706" s="15"/>
    </row>
    <row r="707" ht="14.25">
      <c r="M707" s="15"/>
    </row>
    <row r="708" ht="14.25">
      <c r="M708" s="15"/>
    </row>
    <row r="709" ht="14.25">
      <c r="M709" s="15"/>
    </row>
    <row r="710" ht="14.25">
      <c r="M710" s="15"/>
    </row>
    <row r="711" ht="14.25">
      <c r="M711" s="15"/>
    </row>
    <row r="712" ht="14.25">
      <c r="M712" s="15"/>
    </row>
    <row r="713" ht="14.25">
      <c r="M713" s="15"/>
    </row>
    <row r="714" ht="14.25">
      <c r="M714" s="15"/>
    </row>
    <row r="715" ht="14.25">
      <c r="M715" s="15"/>
    </row>
    <row r="716" ht="14.25">
      <c r="M716" s="15"/>
    </row>
    <row r="717" ht="14.25">
      <c r="M717" s="15"/>
    </row>
    <row r="718" ht="14.25">
      <c r="M718" s="15"/>
    </row>
    <row r="719" ht="14.25">
      <c r="M719" s="15"/>
    </row>
    <row r="720" ht="14.25">
      <c r="M720" s="15"/>
    </row>
    <row r="721" ht="14.25">
      <c r="M721" s="15"/>
    </row>
    <row r="722" ht="14.25">
      <c r="M722" s="15"/>
    </row>
    <row r="723" ht="14.25">
      <c r="M723" s="15"/>
    </row>
    <row r="724" ht="14.25">
      <c r="M724" s="15"/>
    </row>
    <row r="725" ht="14.25">
      <c r="M725" s="15"/>
    </row>
    <row r="726" ht="14.25">
      <c r="M726" s="15"/>
    </row>
    <row r="727" ht="14.25">
      <c r="M727" s="15"/>
    </row>
    <row r="728" ht="14.25">
      <c r="M728" s="15"/>
    </row>
    <row r="729" ht="14.25">
      <c r="M729" s="15"/>
    </row>
    <row r="730" ht="14.25">
      <c r="M730" s="15"/>
    </row>
    <row r="731" ht="14.25">
      <c r="M731" s="15"/>
    </row>
    <row r="732" ht="14.25">
      <c r="M732" s="15"/>
    </row>
    <row r="733" ht="14.25">
      <c r="M733" s="15"/>
    </row>
    <row r="734" ht="14.25">
      <c r="M734" s="15"/>
    </row>
    <row r="735" ht="14.25">
      <c r="M735" s="15"/>
    </row>
    <row r="736" ht="14.25">
      <c r="M736" s="15"/>
    </row>
    <row r="737" ht="14.25">
      <c r="M737" s="15"/>
    </row>
    <row r="738" ht="14.25">
      <c r="M738" s="15"/>
    </row>
    <row r="739" ht="14.25">
      <c r="M739" s="15"/>
    </row>
    <row r="740" ht="14.25">
      <c r="M740" s="15"/>
    </row>
    <row r="741" ht="14.25">
      <c r="M741" s="15"/>
    </row>
    <row r="742" ht="14.25">
      <c r="M742" s="15"/>
    </row>
    <row r="743" ht="14.25">
      <c r="M743" s="15"/>
    </row>
    <row r="744" ht="14.25">
      <c r="M744" s="15"/>
    </row>
    <row r="745" ht="14.25">
      <c r="M745" s="15"/>
    </row>
    <row r="746" ht="14.25">
      <c r="M746" s="15"/>
    </row>
    <row r="747" ht="14.25">
      <c r="M747" s="15"/>
    </row>
    <row r="748" ht="14.25">
      <c r="M748" s="15"/>
    </row>
    <row r="749" ht="14.25">
      <c r="M749" s="15"/>
    </row>
    <row r="750" ht="14.25">
      <c r="M750" s="15"/>
    </row>
    <row r="751" ht="14.25">
      <c r="M751" s="15"/>
    </row>
    <row r="752" ht="14.25">
      <c r="M752" s="15"/>
    </row>
    <row r="753" ht="14.25">
      <c r="M753" s="15"/>
    </row>
    <row r="754" ht="14.25">
      <c r="M754" s="15"/>
    </row>
    <row r="755" ht="14.25">
      <c r="M755" s="15"/>
    </row>
    <row r="756" ht="14.25">
      <c r="M756" s="15"/>
    </row>
    <row r="757" ht="14.25">
      <c r="M757" s="15"/>
    </row>
    <row r="758" ht="14.25">
      <c r="M758" s="15"/>
    </row>
    <row r="759" ht="14.25">
      <c r="M759" s="15"/>
    </row>
    <row r="760" ht="14.25">
      <c r="M760" s="15"/>
    </row>
    <row r="761" ht="14.25">
      <c r="M761" s="15"/>
    </row>
    <row r="762" ht="14.25">
      <c r="M762" s="15"/>
    </row>
    <row r="763" ht="14.25">
      <c r="M763" s="15"/>
    </row>
    <row r="764" ht="14.25">
      <c r="M764" s="15"/>
    </row>
    <row r="765" ht="14.25">
      <c r="M765" s="15"/>
    </row>
    <row r="766" ht="14.25">
      <c r="M766" s="15"/>
    </row>
    <row r="767" ht="14.25">
      <c r="M767" s="15"/>
    </row>
    <row r="768" ht="14.25">
      <c r="M768" s="15"/>
    </row>
    <row r="769" ht="14.25">
      <c r="M769" s="15"/>
    </row>
    <row r="770" ht="14.25">
      <c r="M770" s="15"/>
    </row>
    <row r="771" ht="14.25">
      <c r="M771" s="15"/>
    </row>
    <row r="772" ht="14.25">
      <c r="M772" s="15"/>
    </row>
    <row r="773" ht="14.25">
      <c r="M773" s="15"/>
    </row>
    <row r="774" ht="14.25">
      <c r="M774" s="15"/>
    </row>
    <row r="775" ht="14.25">
      <c r="M775" s="15"/>
    </row>
    <row r="776" ht="14.25">
      <c r="M776" s="15"/>
    </row>
    <row r="777" ht="14.25">
      <c r="M777" s="15"/>
    </row>
    <row r="778" ht="14.25">
      <c r="M778" s="15"/>
    </row>
    <row r="779" ht="14.25">
      <c r="M779" s="15"/>
    </row>
    <row r="780" ht="14.25">
      <c r="M780" s="15"/>
    </row>
    <row r="781" ht="14.25">
      <c r="M781" s="15"/>
    </row>
    <row r="782" ht="14.25">
      <c r="M782" s="15"/>
    </row>
    <row r="783" ht="14.25">
      <c r="M783" s="15"/>
    </row>
    <row r="784" ht="14.25">
      <c r="M784" s="15"/>
    </row>
    <row r="785" ht="14.25">
      <c r="M785" s="15"/>
    </row>
    <row r="786" ht="14.25">
      <c r="M786" s="15"/>
    </row>
    <row r="787" ht="14.25">
      <c r="M787" s="15"/>
    </row>
    <row r="788" ht="14.25">
      <c r="M788" s="15"/>
    </row>
    <row r="789" ht="14.25">
      <c r="M789" s="15"/>
    </row>
    <row r="790" ht="14.25">
      <c r="M790" s="15"/>
    </row>
    <row r="791" ht="14.25">
      <c r="M791" s="15"/>
    </row>
    <row r="792" ht="14.25">
      <c r="M792" s="15"/>
    </row>
    <row r="793" ht="14.25">
      <c r="M793" s="15"/>
    </row>
    <row r="794" ht="14.25">
      <c r="M794" s="15"/>
    </row>
    <row r="795" ht="14.25">
      <c r="M795" s="15"/>
    </row>
    <row r="796" ht="14.25">
      <c r="M796" s="15"/>
    </row>
    <row r="797" ht="14.25">
      <c r="M797" s="15"/>
    </row>
    <row r="798" ht="14.25">
      <c r="M798" s="15"/>
    </row>
    <row r="799" ht="14.25">
      <c r="M799" s="15"/>
    </row>
    <row r="800" ht="14.25">
      <c r="M800" s="15"/>
    </row>
    <row r="801" ht="14.25">
      <c r="M801" s="15"/>
    </row>
    <row r="802" ht="14.25">
      <c r="M802" s="15"/>
    </row>
    <row r="803" ht="14.25">
      <c r="M803" s="15"/>
    </row>
    <row r="804" ht="14.25">
      <c r="M804" s="15"/>
    </row>
    <row r="805" ht="14.25">
      <c r="M805" s="15"/>
    </row>
    <row r="806" ht="14.25">
      <c r="M806" s="15"/>
    </row>
    <row r="807" ht="14.25">
      <c r="M807" s="15"/>
    </row>
    <row r="808" ht="14.25">
      <c r="M808" s="15"/>
    </row>
    <row r="809" ht="14.25">
      <c r="M809" s="15"/>
    </row>
    <row r="810" ht="14.25">
      <c r="M810" s="15"/>
    </row>
    <row r="811" ht="14.25">
      <c r="M811" s="15"/>
    </row>
    <row r="812" ht="14.25">
      <c r="M812" s="15"/>
    </row>
    <row r="813" ht="14.25">
      <c r="M813" s="15"/>
    </row>
    <row r="814" ht="14.25">
      <c r="M814" s="15"/>
    </row>
    <row r="815" ht="14.25">
      <c r="M815" s="15"/>
    </row>
    <row r="816" ht="14.25">
      <c r="M816" s="15"/>
    </row>
    <row r="817" ht="14.25">
      <c r="M817" s="15"/>
    </row>
    <row r="818" ht="14.25">
      <c r="M818" s="15"/>
    </row>
    <row r="819" ht="14.25">
      <c r="M819" s="15"/>
    </row>
    <row r="820" ht="14.25">
      <c r="M820" s="15"/>
    </row>
    <row r="821" ht="14.25">
      <c r="M821" s="15"/>
    </row>
    <row r="822" ht="14.25">
      <c r="M822" s="15"/>
    </row>
    <row r="823" ht="14.25">
      <c r="M823" s="15"/>
    </row>
    <row r="824" ht="14.25">
      <c r="M824" s="15"/>
    </row>
    <row r="825" ht="14.25">
      <c r="M825" s="15"/>
    </row>
    <row r="826" ht="14.25">
      <c r="M826" s="15"/>
    </row>
    <row r="827" ht="14.25">
      <c r="M827" s="15"/>
    </row>
    <row r="828" ht="14.25">
      <c r="M828" s="15"/>
    </row>
    <row r="829" ht="14.25">
      <c r="M829" s="15"/>
    </row>
    <row r="830" ht="14.25">
      <c r="M830" s="15"/>
    </row>
    <row r="831" ht="14.25">
      <c r="M831" s="15"/>
    </row>
    <row r="832" ht="14.25">
      <c r="M832" s="15"/>
    </row>
    <row r="833" ht="14.25">
      <c r="M833" s="15"/>
    </row>
    <row r="834" ht="14.25">
      <c r="M834" s="15"/>
    </row>
    <row r="835" ht="14.25">
      <c r="M835" s="15"/>
    </row>
    <row r="836" ht="14.25">
      <c r="M836" s="15"/>
    </row>
    <row r="837" ht="14.25">
      <c r="M837" s="15"/>
    </row>
    <row r="838" ht="14.25">
      <c r="M838" s="15"/>
    </row>
    <row r="839" ht="14.25">
      <c r="M839" s="15"/>
    </row>
    <row r="840" ht="14.25">
      <c r="M840" s="15"/>
    </row>
    <row r="841" ht="14.25">
      <c r="M841" s="15"/>
    </row>
    <row r="842" ht="14.25">
      <c r="M842" s="15"/>
    </row>
    <row r="843" ht="14.25">
      <c r="M843" s="15"/>
    </row>
    <row r="844" ht="14.25">
      <c r="M844" s="15"/>
    </row>
    <row r="845" ht="14.25">
      <c r="M845" s="15"/>
    </row>
    <row r="846" ht="14.25">
      <c r="M846" s="15"/>
    </row>
    <row r="847" ht="14.25">
      <c r="M847" s="15"/>
    </row>
    <row r="848" ht="14.25">
      <c r="M848" s="15"/>
    </row>
    <row r="849" ht="14.25">
      <c r="M849" s="15"/>
    </row>
    <row r="850" ht="14.25">
      <c r="M850" s="15"/>
    </row>
    <row r="851" ht="14.25">
      <c r="M851" s="15"/>
    </row>
    <row r="852" ht="14.25">
      <c r="M852" s="15"/>
    </row>
    <row r="853" ht="14.25">
      <c r="M853" s="15"/>
    </row>
    <row r="854" ht="14.25">
      <c r="M854" s="15"/>
    </row>
    <row r="855" ht="14.25">
      <c r="M855" s="15"/>
    </row>
    <row r="856" ht="14.25">
      <c r="M856" s="15"/>
    </row>
    <row r="857" ht="14.25">
      <c r="M857" s="15"/>
    </row>
    <row r="858" ht="14.25">
      <c r="M858" s="15"/>
    </row>
    <row r="859" ht="14.25">
      <c r="M859" s="15"/>
    </row>
    <row r="860" ht="14.25">
      <c r="M860" s="15"/>
    </row>
    <row r="861" ht="14.25">
      <c r="M861" s="15"/>
    </row>
    <row r="862" ht="14.25">
      <c r="M862" s="15"/>
    </row>
    <row r="863" ht="14.25">
      <c r="M863" s="15"/>
    </row>
    <row r="864" ht="14.25">
      <c r="M864" s="15"/>
    </row>
    <row r="865" ht="14.25">
      <c r="M865" s="15"/>
    </row>
    <row r="866" ht="14.25">
      <c r="M866" s="15"/>
    </row>
    <row r="867" ht="14.25">
      <c r="M867" s="15"/>
    </row>
    <row r="868" ht="14.25">
      <c r="M868" s="15"/>
    </row>
    <row r="869" ht="14.25">
      <c r="M869" s="15"/>
    </row>
    <row r="870" ht="14.25">
      <c r="M870" s="15"/>
    </row>
    <row r="871" ht="14.25">
      <c r="M871" s="15"/>
    </row>
    <row r="872" ht="14.25">
      <c r="M872" s="15"/>
    </row>
    <row r="873" ht="14.25">
      <c r="M873" s="15"/>
    </row>
    <row r="874" ht="14.25">
      <c r="M874" s="15"/>
    </row>
    <row r="875" ht="14.25">
      <c r="M875" s="15"/>
    </row>
    <row r="876" ht="14.25">
      <c r="M876" s="15"/>
    </row>
    <row r="877" ht="14.25">
      <c r="M877" s="15"/>
    </row>
    <row r="878" ht="14.25">
      <c r="M878" s="15"/>
    </row>
    <row r="879" ht="14.25">
      <c r="M879" s="15"/>
    </row>
    <row r="880" ht="14.25">
      <c r="M880" s="15"/>
    </row>
    <row r="881" ht="14.25">
      <c r="M881" s="15"/>
    </row>
    <row r="882" ht="14.25">
      <c r="M882" s="15"/>
    </row>
    <row r="883" ht="14.25">
      <c r="M883" s="15"/>
    </row>
    <row r="884" ht="14.25">
      <c r="M884" s="15"/>
    </row>
    <row r="885" ht="14.25">
      <c r="M885" s="15"/>
    </row>
    <row r="886" ht="14.25">
      <c r="M886" s="15"/>
    </row>
    <row r="887" ht="14.25">
      <c r="M887" s="15"/>
    </row>
    <row r="888" ht="14.25">
      <c r="M888" s="15"/>
    </row>
    <row r="889" ht="14.25">
      <c r="M889" s="15"/>
    </row>
    <row r="890" ht="14.25">
      <c r="M890" s="15"/>
    </row>
    <row r="891" ht="14.25">
      <c r="M891" s="15"/>
    </row>
    <row r="892" ht="14.25">
      <c r="M892" s="15"/>
    </row>
    <row r="893" ht="14.25">
      <c r="M893" s="15"/>
    </row>
    <row r="894" ht="14.25">
      <c r="M894" s="15"/>
    </row>
    <row r="895" ht="14.25">
      <c r="M895" s="15"/>
    </row>
    <row r="896" ht="14.25">
      <c r="M896" s="15"/>
    </row>
    <row r="897" ht="14.25">
      <c r="M897" s="15"/>
    </row>
    <row r="898" ht="14.25">
      <c r="M898" s="15"/>
    </row>
    <row r="899" ht="14.25">
      <c r="M899" s="15"/>
    </row>
    <row r="900" ht="14.25">
      <c r="M900" s="15"/>
    </row>
    <row r="901" ht="14.25">
      <c r="M901" s="15"/>
    </row>
    <row r="902" ht="14.25">
      <c r="M902" s="15"/>
    </row>
    <row r="903" ht="14.25">
      <c r="M903" s="15"/>
    </row>
    <row r="904" ht="14.25">
      <c r="M904" s="15"/>
    </row>
    <row r="905" ht="14.25">
      <c r="M905" s="15"/>
    </row>
    <row r="906" ht="14.25">
      <c r="M906" s="15"/>
    </row>
    <row r="907" ht="14.25">
      <c r="M907" s="15"/>
    </row>
    <row r="908" ht="14.25">
      <c r="M908" s="15"/>
    </row>
    <row r="909" ht="14.25">
      <c r="M909" s="15"/>
    </row>
    <row r="910" ht="14.25">
      <c r="M910" s="15"/>
    </row>
    <row r="911" ht="14.25">
      <c r="M911" s="15"/>
    </row>
    <row r="912" ht="14.25">
      <c r="M912" s="15"/>
    </row>
    <row r="913" ht="14.25">
      <c r="M913" s="15"/>
    </row>
    <row r="914" ht="14.25">
      <c r="M914" s="15"/>
    </row>
    <row r="915" ht="14.25">
      <c r="M915" s="15"/>
    </row>
    <row r="916" ht="14.25">
      <c r="M916" s="15"/>
    </row>
    <row r="917" ht="14.25">
      <c r="M917" s="15"/>
    </row>
    <row r="918" ht="14.25">
      <c r="M918" s="15"/>
    </row>
    <row r="919" ht="14.25">
      <c r="M919" s="15"/>
    </row>
    <row r="920" ht="14.25">
      <c r="M920" s="15"/>
    </row>
    <row r="921" ht="14.25">
      <c r="M921" s="15"/>
    </row>
    <row r="922" ht="14.25">
      <c r="M922" s="15"/>
    </row>
    <row r="923" ht="14.25">
      <c r="M923" s="15"/>
    </row>
    <row r="924" ht="14.25">
      <c r="M924" s="15"/>
    </row>
    <row r="925" ht="14.25">
      <c r="M925" s="15"/>
    </row>
    <row r="926" ht="14.25">
      <c r="M926" s="15"/>
    </row>
    <row r="927" ht="14.25">
      <c r="M927" s="15"/>
    </row>
    <row r="928" ht="14.25">
      <c r="M928" s="15"/>
    </row>
    <row r="929" ht="14.25">
      <c r="M929" s="15"/>
    </row>
    <row r="930" ht="14.25">
      <c r="M930" s="15"/>
    </row>
    <row r="931" ht="14.25">
      <c r="M931" s="15"/>
    </row>
    <row r="932" ht="14.25">
      <c r="M932" s="15"/>
    </row>
    <row r="933" ht="14.25">
      <c r="M933" s="15"/>
    </row>
    <row r="934" ht="14.25">
      <c r="M934" s="15"/>
    </row>
    <row r="935" ht="14.25">
      <c r="M935" s="15"/>
    </row>
    <row r="936" ht="14.25">
      <c r="M936" s="15"/>
    </row>
    <row r="937" ht="14.25">
      <c r="M937" s="15"/>
    </row>
    <row r="938" ht="14.25">
      <c r="M938" s="15"/>
    </row>
    <row r="939" ht="14.25">
      <c r="M939" s="15"/>
    </row>
    <row r="940" ht="14.25">
      <c r="M940" s="15"/>
    </row>
    <row r="941" ht="14.25">
      <c r="M941" s="15"/>
    </row>
    <row r="942" ht="14.25">
      <c r="M942" s="15"/>
    </row>
    <row r="943" ht="14.25">
      <c r="M943" s="15"/>
    </row>
    <row r="944" ht="14.25">
      <c r="M944" s="15"/>
    </row>
    <row r="945" ht="14.25">
      <c r="M945" s="15"/>
    </row>
    <row r="946" ht="14.25">
      <c r="M946" s="15"/>
    </row>
    <row r="947" ht="14.25">
      <c r="M947" s="15"/>
    </row>
    <row r="948" ht="14.25">
      <c r="M948" s="15"/>
    </row>
    <row r="949" ht="14.25">
      <c r="M949" s="15"/>
    </row>
    <row r="950" ht="14.25">
      <c r="M950" s="15"/>
    </row>
    <row r="951" ht="14.25">
      <c r="M951" s="15"/>
    </row>
    <row r="952" ht="14.25">
      <c r="M952" s="15"/>
    </row>
    <row r="953" ht="14.25">
      <c r="M953" s="15"/>
    </row>
    <row r="954" ht="14.25">
      <c r="M954" s="15"/>
    </row>
    <row r="955" ht="14.25">
      <c r="M955" s="15"/>
    </row>
    <row r="956" ht="14.25">
      <c r="M956" s="15"/>
    </row>
    <row r="957" ht="14.25">
      <c r="M957" s="15"/>
    </row>
    <row r="958" ht="14.25">
      <c r="M958" s="15"/>
    </row>
    <row r="959" ht="14.25">
      <c r="M959" s="15"/>
    </row>
    <row r="960" ht="14.25">
      <c r="M960" s="15"/>
    </row>
    <row r="961" ht="14.25">
      <c r="M961" s="15"/>
    </row>
    <row r="962" ht="14.25">
      <c r="M962" s="15"/>
    </row>
    <row r="963" ht="14.25">
      <c r="M963" s="15"/>
    </row>
    <row r="964" ht="14.25">
      <c r="M964" s="15"/>
    </row>
    <row r="965" ht="14.25">
      <c r="M965" s="15"/>
    </row>
    <row r="966" ht="14.25">
      <c r="M966" s="15"/>
    </row>
    <row r="967" ht="14.25">
      <c r="M967" s="15"/>
    </row>
    <row r="968" ht="14.25">
      <c r="M968" s="15"/>
    </row>
    <row r="969" ht="14.25">
      <c r="M969" s="15"/>
    </row>
    <row r="970" ht="14.25">
      <c r="M970" s="15"/>
    </row>
    <row r="971" ht="14.25">
      <c r="M971" s="15"/>
    </row>
    <row r="972" ht="14.25">
      <c r="M972" s="15"/>
    </row>
    <row r="973" ht="14.25">
      <c r="M973" s="15"/>
    </row>
    <row r="974" ht="14.25">
      <c r="M974" s="15"/>
    </row>
    <row r="975" ht="14.25">
      <c r="M975" s="15"/>
    </row>
    <row r="976" ht="14.25">
      <c r="M976" s="15"/>
    </row>
    <row r="977" ht="14.25">
      <c r="M977" s="15"/>
    </row>
    <row r="978" ht="14.25">
      <c r="M978" s="15"/>
    </row>
    <row r="979" ht="14.25">
      <c r="M979" s="15"/>
    </row>
    <row r="980" ht="14.25">
      <c r="M980" s="15"/>
    </row>
    <row r="981" ht="14.25">
      <c r="M981" s="15"/>
    </row>
    <row r="982" ht="14.25">
      <c r="M982" s="15"/>
    </row>
    <row r="983" ht="14.25">
      <c r="M983" s="15"/>
    </row>
    <row r="984" ht="14.25">
      <c r="M984" s="15"/>
    </row>
    <row r="985" ht="14.25">
      <c r="M985" s="15"/>
    </row>
    <row r="986" ht="14.25">
      <c r="M986" s="15"/>
    </row>
    <row r="987" ht="14.25">
      <c r="M987" s="15"/>
    </row>
    <row r="988" ht="14.25">
      <c r="M988" s="15"/>
    </row>
    <row r="989" ht="14.25">
      <c r="M989" s="15"/>
    </row>
    <row r="990" ht="14.25">
      <c r="M990" s="15"/>
    </row>
    <row r="991" ht="14.25">
      <c r="M991" s="15"/>
    </row>
    <row r="992" ht="14.25">
      <c r="M992" s="15"/>
    </row>
    <row r="993" ht="14.25">
      <c r="M993" s="15"/>
    </row>
    <row r="994" ht="14.25">
      <c r="M994" s="15"/>
    </row>
    <row r="995" ht="14.25">
      <c r="M995" s="15"/>
    </row>
    <row r="996" ht="14.25">
      <c r="M996" s="15"/>
    </row>
    <row r="997" ht="14.25">
      <c r="M997" s="15"/>
    </row>
    <row r="998" ht="14.25">
      <c r="M998" s="15"/>
    </row>
    <row r="999" ht="14.25">
      <c r="M999" s="15"/>
    </row>
    <row r="1000" ht="14.25">
      <c r="M1000" s="15"/>
    </row>
    <row r="1001" ht="14.25">
      <c r="M1001" s="15"/>
    </row>
    <row r="1002" ht="14.25">
      <c r="M1002" s="15"/>
    </row>
    <row r="1003" ht="14.25">
      <c r="M1003" s="15"/>
    </row>
    <row r="1004" ht="14.25">
      <c r="M1004" s="15"/>
    </row>
    <row r="1005" ht="14.25">
      <c r="M1005" s="15"/>
    </row>
    <row r="1006" ht="14.25">
      <c r="M1006" s="15"/>
    </row>
    <row r="1007" ht="14.25">
      <c r="M1007" s="15"/>
    </row>
    <row r="1008" ht="14.25">
      <c r="M1008" s="15"/>
    </row>
    <row r="1009" ht="14.25">
      <c r="M1009" s="15"/>
    </row>
    <row r="1010" ht="14.25">
      <c r="M1010" s="15"/>
    </row>
    <row r="1011" ht="14.25">
      <c r="M1011" s="15"/>
    </row>
    <row r="1012" ht="14.25">
      <c r="M1012" s="15"/>
    </row>
    <row r="1013" ht="14.25">
      <c r="M1013" s="15"/>
    </row>
    <row r="1014" ht="14.25">
      <c r="M1014" s="15"/>
    </row>
    <row r="1015" ht="14.25">
      <c r="M1015" s="15"/>
    </row>
    <row r="1016" ht="14.25">
      <c r="M1016" s="15"/>
    </row>
    <row r="1017" ht="14.25">
      <c r="M1017" s="15"/>
    </row>
    <row r="1018" ht="14.25">
      <c r="M1018" s="15"/>
    </row>
    <row r="1019" ht="14.25">
      <c r="M1019" s="15"/>
    </row>
    <row r="1020" ht="14.25">
      <c r="M1020" s="15"/>
    </row>
    <row r="1021" ht="14.25">
      <c r="M1021" s="15"/>
    </row>
    <row r="1022" ht="14.25">
      <c r="M1022" s="15"/>
    </row>
    <row r="1023" ht="14.25">
      <c r="M1023" s="15"/>
    </row>
    <row r="1024" ht="14.25">
      <c r="M1024" s="15"/>
    </row>
    <row r="1025" ht="14.25">
      <c r="M1025" s="15"/>
    </row>
    <row r="1026" ht="14.25">
      <c r="M1026" s="15"/>
    </row>
    <row r="1027" ht="14.25">
      <c r="M1027" s="15"/>
    </row>
    <row r="1028" ht="14.25">
      <c r="M1028" s="15"/>
    </row>
    <row r="1029" ht="14.25">
      <c r="M1029" s="15"/>
    </row>
    <row r="1030" ht="14.25">
      <c r="M1030" s="15"/>
    </row>
    <row r="1031" ht="14.25">
      <c r="M1031" s="15"/>
    </row>
    <row r="1032" ht="14.25">
      <c r="M1032" s="15"/>
    </row>
    <row r="1033" ht="14.25">
      <c r="M1033" s="15"/>
    </row>
    <row r="1034" ht="14.25">
      <c r="M1034" s="15"/>
    </row>
    <row r="1035" ht="14.25">
      <c r="M1035" s="15"/>
    </row>
    <row r="1036" ht="14.25">
      <c r="M1036" s="15"/>
    </row>
    <row r="1037" ht="14.25">
      <c r="M1037" s="15"/>
    </row>
    <row r="1038" ht="14.25">
      <c r="M1038" s="15"/>
    </row>
    <row r="1039" ht="14.25">
      <c r="M1039" s="15"/>
    </row>
    <row r="1040" ht="14.25">
      <c r="M1040" s="15"/>
    </row>
    <row r="1041" ht="14.25">
      <c r="M1041" s="15"/>
    </row>
    <row r="1042" ht="14.25">
      <c r="M1042" s="15"/>
    </row>
    <row r="1043" ht="14.25">
      <c r="M1043" s="15"/>
    </row>
    <row r="1044" ht="14.25">
      <c r="M1044" s="15"/>
    </row>
    <row r="1045" ht="14.25">
      <c r="M1045" s="15"/>
    </row>
    <row r="1046" ht="14.25">
      <c r="M1046" s="15"/>
    </row>
    <row r="1047" ht="14.25">
      <c r="M1047" s="15"/>
    </row>
    <row r="1048" ht="14.25">
      <c r="M1048" s="15"/>
    </row>
    <row r="1049" ht="14.25">
      <c r="M1049" s="15"/>
    </row>
    <row r="1050" ht="14.25">
      <c r="M1050" s="15"/>
    </row>
    <row r="1051" ht="14.25">
      <c r="M1051" s="15"/>
    </row>
    <row r="1052" ht="14.25">
      <c r="M1052" s="15"/>
    </row>
    <row r="1053" ht="14.25">
      <c r="M1053" s="15"/>
    </row>
    <row r="1054" ht="14.25">
      <c r="M1054" s="15"/>
    </row>
    <row r="1055" ht="14.25">
      <c r="M1055" s="15"/>
    </row>
    <row r="1056" ht="14.25">
      <c r="M1056" s="15"/>
    </row>
    <row r="1057" ht="14.25">
      <c r="M1057" s="15"/>
    </row>
    <row r="1058" ht="14.25">
      <c r="M1058" s="15"/>
    </row>
    <row r="1059" ht="14.25">
      <c r="M1059" s="15"/>
    </row>
    <row r="1060" ht="14.25">
      <c r="M1060" s="15"/>
    </row>
    <row r="1061" ht="14.25">
      <c r="M1061" s="15"/>
    </row>
    <row r="1062" ht="14.25">
      <c r="M1062" s="15"/>
    </row>
    <row r="1063" ht="14.25">
      <c r="M1063" s="15"/>
    </row>
    <row r="1064" ht="14.25">
      <c r="M1064" s="15"/>
    </row>
    <row r="1065" ht="14.25">
      <c r="M1065" s="15"/>
    </row>
    <row r="1066" ht="14.25">
      <c r="M1066" s="15"/>
    </row>
    <row r="1067" ht="14.25">
      <c r="M1067" s="15"/>
    </row>
    <row r="1068" ht="14.25">
      <c r="M1068" s="15"/>
    </row>
    <row r="1069" ht="14.25">
      <c r="M1069" s="15"/>
    </row>
    <row r="1070" ht="14.25">
      <c r="M1070" s="15"/>
    </row>
    <row r="1071" ht="14.25">
      <c r="M1071" s="15"/>
    </row>
    <row r="1072" ht="14.25">
      <c r="M1072" s="15"/>
    </row>
    <row r="1073" ht="14.25">
      <c r="M1073" s="15"/>
    </row>
    <row r="1074" ht="14.25">
      <c r="M1074" s="15"/>
    </row>
    <row r="1075" ht="14.25">
      <c r="M1075" s="15"/>
    </row>
    <row r="1076" ht="14.25">
      <c r="M1076" s="15"/>
    </row>
    <row r="1077" ht="14.25">
      <c r="M1077" s="15"/>
    </row>
    <row r="1078" ht="14.25">
      <c r="M1078" s="15"/>
    </row>
    <row r="1079" ht="14.25">
      <c r="M1079" s="15"/>
    </row>
    <row r="1080" ht="14.25">
      <c r="M1080" s="15"/>
    </row>
    <row r="1081" ht="14.25">
      <c r="M1081" s="15"/>
    </row>
    <row r="1082" ht="14.25">
      <c r="M1082" s="15"/>
    </row>
    <row r="1083" ht="14.25">
      <c r="M1083" s="15"/>
    </row>
    <row r="1084" ht="14.25">
      <c r="M1084" s="15"/>
    </row>
    <row r="1085" ht="14.25">
      <c r="M1085" s="15"/>
    </row>
    <row r="1086" ht="14.25">
      <c r="M1086" s="15"/>
    </row>
    <row r="1087" ht="14.25">
      <c r="M1087" s="15"/>
    </row>
    <row r="1088" ht="14.25">
      <c r="M1088" s="15"/>
    </row>
    <row r="1089" ht="14.25">
      <c r="M1089" s="15"/>
    </row>
    <row r="1090" ht="14.25">
      <c r="M1090" s="15"/>
    </row>
    <row r="1091" ht="14.25">
      <c r="M1091" s="15"/>
    </row>
    <row r="1092" ht="14.25">
      <c r="M1092" s="15"/>
    </row>
    <row r="1093" ht="14.25">
      <c r="M1093" s="15"/>
    </row>
    <row r="1094" ht="14.25">
      <c r="M1094" s="15"/>
    </row>
    <row r="1095" ht="14.25">
      <c r="M1095" s="15"/>
    </row>
    <row r="1096" ht="14.25">
      <c r="M1096" s="15"/>
    </row>
    <row r="1097" ht="14.25">
      <c r="M1097" s="15"/>
    </row>
    <row r="1098" ht="14.25">
      <c r="M1098" s="15"/>
    </row>
    <row r="1099" ht="14.25">
      <c r="M1099" s="15"/>
    </row>
    <row r="1100" ht="14.25">
      <c r="M1100" s="15"/>
    </row>
    <row r="1101" ht="14.25">
      <c r="M1101" s="15"/>
    </row>
    <row r="1102" ht="14.25">
      <c r="M1102" s="15"/>
    </row>
    <row r="1103" ht="14.25">
      <c r="M1103" s="15"/>
    </row>
    <row r="1104" ht="14.25">
      <c r="M1104" s="15"/>
    </row>
    <row r="1105" ht="14.25">
      <c r="M1105" s="15"/>
    </row>
    <row r="1106" ht="14.25">
      <c r="M1106" s="15"/>
    </row>
    <row r="1107" ht="14.25">
      <c r="M1107" s="15"/>
    </row>
    <row r="1108" ht="14.25">
      <c r="M1108" s="15"/>
    </row>
    <row r="1109" ht="14.25">
      <c r="M1109" s="15"/>
    </row>
    <row r="1110" ht="14.25">
      <c r="M1110" s="15"/>
    </row>
    <row r="1111" ht="14.25">
      <c r="M1111" s="15"/>
    </row>
    <row r="1112" ht="14.25">
      <c r="M1112" s="15"/>
    </row>
    <row r="1113" ht="14.25">
      <c r="M1113" s="15"/>
    </row>
    <row r="1114" ht="14.25">
      <c r="M1114" s="15"/>
    </row>
    <row r="1115" ht="14.25">
      <c r="M1115" s="15"/>
    </row>
    <row r="1116" ht="14.25">
      <c r="M1116" s="15"/>
    </row>
    <row r="1117" ht="14.25">
      <c r="M1117" s="15"/>
    </row>
    <row r="1118" ht="14.25">
      <c r="M1118" s="15"/>
    </row>
    <row r="1119" ht="14.25">
      <c r="M1119" s="15"/>
    </row>
    <row r="1120" ht="14.25">
      <c r="M1120" s="15"/>
    </row>
    <row r="1121" ht="14.25">
      <c r="M1121" s="15"/>
    </row>
    <row r="1122" ht="14.25">
      <c r="M1122" s="15"/>
    </row>
    <row r="1123" ht="14.25">
      <c r="M1123" s="15"/>
    </row>
    <row r="1124" ht="14.25">
      <c r="M1124" s="15"/>
    </row>
    <row r="1125" ht="14.25">
      <c r="M1125" s="15"/>
    </row>
    <row r="1126" ht="14.25">
      <c r="M1126" s="15"/>
    </row>
    <row r="1127" ht="14.25">
      <c r="M1127" s="15"/>
    </row>
    <row r="1128" ht="14.25">
      <c r="M1128" s="15"/>
    </row>
    <row r="1129" ht="14.25">
      <c r="M1129" s="15"/>
    </row>
    <row r="1130" ht="14.25">
      <c r="M1130" s="15"/>
    </row>
    <row r="1131" ht="14.25">
      <c r="M1131" s="15"/>
    </row>
    <row r="1132" ht="14.25">
      <c r="M1132" s="15"/>
    </row>
    <row r="1133" ht="14.25">
      <c r="M1133" s="15"/>
    </row>
    <row r="1134" ht="14.25">
      <c r="M1134" s="15"/>
    </row>
    <row r="1135" ht="14.25">
      <c r="M1135" s="15"/>
    </row>
    <row r="1136" ht="14.25">
      <c r="M1136" s="15"/>
    </row>
    <row r="1137" ht="14.25">
      <c r="M1137" s="15"/>
    </row>
    <row r="1138" ht="14.25">
      <c r="M1138" s="15"/>
    </row>
    <row r="1139" ht="14.25">
      <c r="M1139" s="15"/>
    </row>
    <row r="1140" ht="14.25">
      <c r="M1140" s="15"/>
    </row>
    <row r="1141" ht="14.25">
      <c r="M1141" s="15"/>
    </row>
    <row r="1142" ht="14.25">
      <c r="M1142" s="15"/>
    </row>
    <row r="1143" ht="14.25">
      <c r="M1143" s="15"/>
    </row>
    <row r="1144" ht="14.25">
      <c r="M1144" s="15"/>
    </row>
    <row r="1145" ht="14.25">
      <c r="M1145" s="15"/>
    </row>
    <row r="1146" ht="14.25">
      <c r="M1146" s="15"/>
    </row>
    <row r="1147" ht="14.25">
      <c r="M1147" s="15"/>
    </row>
    <row r="1148" ht="14.25">
      <c r="M1148" s="15"/>
    </row>
    <row r="1149" ht="14.25">
      <c r="M1149" s="15"/>
    </row>
    <row r="1150" ht="14.25">
      <c r="M1150" s="15"/>
    </row>
    <row r="1151" ht="14.25">
      <c r="M1151" s="15"/>
    </row>
    <row r="1152" ht="14.25">
      <c r="M1152" s="15"/>
    </row>
    <row r="1153" ht="14.25">
      <c r="M1153" s="15"/>
    </row>
    <row r="1154" ht="14.25">
      <c r="M1154" s="15"/>
    </row>
    <row r="1155" ht="14.25">
      <c r="M1155" s="15"/>
    </row>
    <row r="1156" ht="14.25">
      <c r="M1156" s="15"/>
    </row>
    <row r="1157" ht="14.25">
      <c r="M1157" s="15"/>
    </row>
    <row r="1158" ht="14.25">
      <c r="M1158" s="15"/>
    </row>
    <row r="1159" ht="14.25">
      <c r="M1159" s="15"/>
    </row>
    <row r="1160" ht="14.25">
      <c r="M1160" s="15"/>
    </row>
    <row r="1161" ht="14.25">
      <c r="M1161" s="15"/>
    </row>
    <row r="1162" ht="14.25">
      <c r="M1162" s="15"/>
    </row>
    <row r="1163" ht="14.25">
      <c r="M1163" s="15"/>
    </row>
    <row r="1164" ht="14.25">
      <c r="M1164" s="15"/>
    </row>
    <row r="1165" ht="14.25">
      <c r="M1165" s="15"/>
    </row>
    <row r="1166" ht="14.25">
      <c r="M1166" s="15"/>
    </row>
    <row r="1167" ht="14.25">
      <c r="M1167" s="15"/>
    </row>
    <row r="1168" ht="14.25">
      <c r="M1168" s="15"/>
    </row>
    <row r="1169" ht="14.25">
      <c r="M1169" s="15"/>
    </row>
  </sheetData>
  <sheetProtection/>
  <mergeCells count="12">
    <mergeCell ref="A602:U602"/>
    <mergeCell ref="A605:I605"/>
    <mergeCell ref="A606:I606"/>
    <mergeCell ref="A607:I607"/>
    <mergeCell ref="A608:I608"/>
    <mergeCell ref="A609:I609"/>
    <mergeCell ref="A610:I610"/>
    <mergeCell ref="A611:I611"/>
    <mergeCell ref="A621:U621"/>
    <mergeCell ref="A620:U620"/>
    <mergeCell ref="A622:U622"/>
    <mergeCell ref="A623:U6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2013-12-15T13:11:02Z</cp:lastPrinted>
  <dcterms:created xsi:type="dcterms:W3CDTF">2009-10-25T14:18:30Z</dcterms:created>
  <dcterms:modified xsi:type="dcterms:W3CDTF">2013-12-15T13:21:39Z</dcterms:modified>
  <cp:category/>
  <cp:version/>
  <cp:contentType/>
  <cp:contentStatus/>
</cp:coreProperties>
</file>