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70" windowWidth="15600" windowHeight="8535" activeTab="1"/>
  </bookViews>
  <sheets>
    <sheet name="Opći dio" sheetId="1" r:id="rId1"/>
    <sheet name="Posebni dio" sheetId="2" r:id="rId2"/>
    <sheet name="Compatibility Report" sheetId="3" r:id="rId3"/>
  </sheets>
  <definedNames/>
  <calcPr fullCalcOnLoad="1"/>
</workbook>
</file>

<file path=xl/sharedStrings.xml><?xml version="1.0" encoding="utf-8"?>
<sst xmlns="http://schemas.openxmlformats.org/spreadsheetml/2006/main" count="1514" uniqueCount="685">
  <si>
    <t>Rashodi poslovanja</t>
  </si>
  <si>
    <t>Rashodi za nabavu nefinancijske imovine</t>
  </si>
  <si>
    <t>Rashodi za zaposlene</t>
  </si>
  <si>
    <t>Ostali rashodi za zaposlene</t>
  </si>
  <si>
    <t>Doprinosi na plaće</t>
  </si>
  <si>
    <t>Materijalni rashodi</t>
  </si>
  <si>
    <t>Naknade troškova zaposlenima</t>
  </si>
  <si>
    <t>Rashodi za usluge</t>
  </si>
  <si>
    <t>Financijski rashodi</t>
  </si>
  <si>
    <t>Ostali financijski rashodi</t>
  </si>
  <si>
    <t>Subvencije</t>
  </si>
  <si>
    <t>Donacije i ostali rashodi</t>
  </si>
  <si>
    <t>Tekuće donacije</t>
  </si>
  <si>
    <t>Građevinski objekti</t>
  </si>
  <si>
    <t>Postrojenja i oprema</t>
  </si>
  <si>
    <t>Prijevozna sredstva</t>
  </si>
  <si>
    <t>Šifra</t>
  </si>
  <si>
    <t>ŠIFRA</t>
  </si>
  <si>
    <t>ŠIFRA BROJ</t>
  </si>
  <si>
    <t>Programska</t>
  </si>
  <si>
    <t>izvor</t>
  </si>
  <si>
    <t>Program/projekt</t>
  </si>
  <si>
    <t>Aktivnosti</t>
  </si>
  <si>
    <t>Račun</t>
  </si>
  <si>
    <t>UKUPNO RASHODI I IZDACI</t>
  </si>
  <si>
    <t>Aktivnost:</t>
  </si>
  <si>
    <t>Rashodi za materijal i energiju</t>
  </si>
  <si>
    <t>Rashodi za nabavu nefinanc.imovine</t>
  </si>
  <si>
    <t>Rashodi za nabavu proizvedene dugotrajne imovine</t>
  </si>
  <si>
    <t>Rashod.za nabavu neproizvedene dugotrajne imovine</t>
  </si>
  <si>
    <t>Nematerijalna proizvedena imovina</t>
  </si>
  <si>
    <t>Naknade građanima i kućanstvima na temelju osiguranja i dr.</t>
  </si>
  <si>
    <t>Ostale naknade građan.i kućanst.iz proračuna</t>
  </si>
  <si>
    <t>Naknade građanima i kućanstv.na temelju osiguranja i dr.</t>
  </si>
  <si>
    <t>Ostali nespomenuti rashodi poslovanja</t>
  </si>
  <si>
    <t>Ostale naknade građan.i kućanstvima iz proračuna</t>
  </si>
  <si>
    <t>Šifra izvora:</t>
  </si>
  <si>
    <t>01-Opće javne usluge</t>
  </si>
  <si>
    <t>02-Obrana</t>
  </si>
  <si>
    <t>03-Javni red i sigurnost</t>
  </si>
  <si>
    <t>04-Ekonomski poslovi</t>
  </si>
  <si>
    <t>05-Zaštita okoliša</t>
  </si>
  <si>
    <t>06-Usluge unapređenja stanovanja i zajedn.</t>
  </si>
  <si>
    <t>07-Zdravstvo</t>
  </si>
  <si>
    <t>09-Obrazovanje</t>
  </si>
  <si>
    <t>10-Socijalna skrb</t>
  </si>
  <si>
    <t xml:space="preserve">   VRSTA RASHODA</t>
  </si>
  <si>
    <t xml:space="preserve">   I IZDATAKA</t>
  </si>
  <si>
    <t>Rashodi za nabavu proizv.dugotr.imovine</t>
  </si>
  <si>
    <t>Donošenje akata i mjera iz djelokruga</t>
  </si>
  <si>
    <t xml:space="preserve"> predstavničkog i izvršnog tijela i mjesne samouprave</t>
  </si>
  <si>
    <t xml:space="preserve">Program 01: </t>
  </si>
  <si>
    <t xml:space="preserve">                      </t>
  </si>
  <si>
    <t xml:space="preserve">Aktivnost:  </t>
  </si>
  <si>
    <t>Djelokrug mjesne samouprave</t>
  </si>
  <si>
    <t xml:space="preserve">Aktivnost: </t>
  </si>
  <si>
    <t>Prostorno planiranje</t>
  </si>
  <si>
    <t>VATROGASTVO I CIVILNA ZAŠTITA</t>
  </si>
  <si>
    <t xml:space="preserve"> Civilna zaštita</t>
  </si>
  <si>
    <t>Održavanje cesta i drugih javnih površina</t>
  </si>
  <si>
    <t xml:space="preserve">Aktivnost :  </t>
  </si>
  <si>
    <t>Aktivnosti:</t>
  </si>
  <si>
    <t>Mala škola-Odgojno i administrativno osoblje</t>
  </si>
  <si>
    <t>Potpore za novorođeno dijete</t>
  </si>
  <si>
    <t>Manifestacije u kulturi</t>
  </si>
  <si>
    <t>Osnovna djelatnost športskih udruga</t>
  </si>
  <si>
    <t>Pomoć u novcu pojedincima i obiteljima</t>
  </si>
  <si>
    <t>GLAVA 00101:</t>
  </si>
  <si>
    <t>Općinsko vijeće i povjerenstva</t>
  </si>
  <si>
    <t>Funkcijska klasifikacija:</t>
  </si>
  <si>
    <t>Administrativno, tehničko i stručno osoblje</t>
  </si>
  <si>
    <t>Ugovor o djelu</t>
  </si>
  <si>
    <t>Usluge promidžbe i informiranja</t>
  </si>
  <si>
    <t>Reprezentacija</t>
  </si>
  <si>
    <t>Reprezentacija - općinske manifestacije</t>
  </si>
  <si>
    <t>Plaće za redovan rad</t>
  </si>
  <si>
    <t>Službena putovanja</t>
  </si>
  <si>
    <t>Naknade za prijevoz</t>
  </si>
  <si>
    <t>Stručno usavršavanje djelatnika</t>
  </si>
  <si>
    <t>Uredski materijal i ostali materijalni rashodi</t>
  </si>
  <si>
    <t>Energija</t>
  </si>
  <si>
    <t>Sitni inventar i autogume</t>
  </si>
  <si>
    <t>Usluge telefona, pošte i prijevoza</t>
  </si>
  <si>
    <t>Usluge tekućeg i invest.održavanja postrojenja i opreme</t>
  </si>
  <si>
    <t>Komunalne usluge</t>
  </si>
  <si>
    <t>Ugovori o djelu</t>
  </si>
  <si>
    <t>Usluge odvjetnika i pravnog savjetnika</t>
  </si>
  <si>
    <t>Ostale intelektualne usluge</t>
  </si>
  <si>
    <t>Računalne usluge</t>
  </si>
  <si>
    <t>Ostale usluge</t>
  </si>
  <si>
    <t>Premije osiguranja</t>
  </si>
  <si>
    <t>Članarine</t>
  </si>
  <si>
    <t>Bankarske usluge i usluge platnog prometa</t>
  </si>
  <si>
    <t>Računala i računalna oprema</t>
  </si>
  <si>
    <t>Uredska oprema i namještaj</t>
  </si>
  <si>
    <t>Ostala nematerijalna proizvedena imovina</t>
  </si>
  <si>
    <t>Tekuće donacije u novcu</t>
  </si>
  <si>
    <t>Ostale intelektualne usluge - Plan zaštite i spašavanja</t>
  </si>
  <si>
    <t>Rashodi za uređaje i javnu rasvjetu - održavanje</t>
  </si>
  <si>
    <t>Usluge tekućeg i invest.održavanja</t>
  </si>
  <si>
    <t>Održavanje objekata i uređaja odvodnje - taložnik i kanalizacija</t>
  </si>
  <si>
    <t>Komunalne usluge - taložnik</t>
  </si>
  <si>
    <t>Nabava opreme (npr.kante za smeće, nadstrešnice i sl.)</t>
  </si>
  <si>
    <t>Održavanje vodovodnog sustava i uređaja</t>
  </si>
  <si>
    <t>Ostali rashodi</t>
  </si>
  <si>
    <t>Tekuće donacije u novcu - OŠ Kistanje</t>
  </si>
  <si>
    <t>Dodatne usluge u zdravstvu i preventiva</t>
  </si>
  <si>
    <t>Komunalne usluge (deratizacija)</t>
  </si>
  <si>
    <t>Zdravstvene i veterinarske usluge</t>
  </si>
  <si>
    <t>Usluge nadzora za provedbu deratizacije</t>
  </si>
  <si>
    <t>Naknade štete pravnim i fizičkim osobama</t>
  </si>
  <si>
    <t xml:space="preserve">Ostali rashodi   </t>
  </si>
  <si>
    <t>OPĆINSKO VIJEĆE</t>
  </si>
  <si>
    <t xml:space="preserve">RAZDJEL  001  </t>
  </si>
  <si>
    <t xml:space="preserve">GLAVA 00301: </t>
  </si>
  <si>
    <t>PREVENCIJA KRIMINALITETA U ZAJEDNICI</t>
  </si>
  <si>
    <t>Prevencija kriminaliteta u zajednici</t>
  </si>
  <si>
    <t>Geodetsko katastarske usluge-ostalo</t>
  </si>
  <si>
    <t>Izrada glavnog projekta sanacije odlagališta Macure</t>
  </si>
  <si>
    <t>Uredski materijal-školski pribor</t>
  </si>
  <si>
    <t>Usluge tekućeg i investicijskog održavanja športskih objekata</t>
  </si>
  <si>
    <t>UKUPNO AKTIVNOST:</t>
  </si>
  <si>
    <t>Ostale intelektualne usluge-održavanje web stranice</t>
  </si>
  <si>
    <t>Uslu. tekućeg i inv.održa.-planiranje terena odlagališta</t>
  </si>
  <si>
    <t>Usluge tekućeg i invest.održa. prijevoznih sredstava</t>
  </si>
  <si>
    <t>08-Rekreacija, kultura i religija</t>
  </si>
  <si>
    <t>Tekuće donacije - UNICEF Zagreb</t>
  </si>
  <si>
    <t>Tekuće donacije - HZZ Šibenik</t>
  </si>
  <si>
    <t>Sanacija divljih odlagališta na širem području općine Kistanje</t>
  </si>
  <si>
    <t>Službena, radna i zaštitna odjeća i obuća</t>
  </si>
  <si>
    <t>Ostali materijali za potrebe redovnog poslovanja</t>
  </si>
  <si>
    <t>Ostale zdravstvene i veterinarske usluge-liječ.pregled</t>
  </si>
  <si>
    <t>Dječje igralište - izgradnja/opremanje Kistanje</t>
  </si>
  <si>
    <t>0180</t>
  </si>
  <si>
    <t>P1000</t>
  </si>
  <si>
    <t>T100001</t>
  </si>
  <si>
    <t>T200001</t>
  </si>
  <si>
    <t>Poticaj razvoja gospodarstva</t>
  </si>
  <si>
    <t>Tekuće donacije - HGSS Šibenik</t>
  </si>
  <si>
    <t>Bonus za uspješan rad</t>
  </si>
  <si>
    <t>Nagrade jubilarne</t>
  </si>
  <si>
    <t>Naknada za korištenje priv.automobila u služb.svrhe</t>
  </si>
  <si>
    <t>Zdravstvene usluge - zaštita na radu</t>
  </si>
  <si>
    <t>Zdravstvene usluge - sistematski pregled</t>
  </si>
  <si>
    <t>Ostale intelek.usluge - stručno-tehničko savjetovanje</t>
  </si>
  <si>
    <t>Pristojbe i naknade</t>
  </si>
  <si>
    <t>Ostale intelektualne usluge - konzultantske usluge</t>
  </si>
  <si>
    <t>Plaće za prekovremeni rad</t>
  </si>
  <si>
    <t>Naknada za korišt.priv.automobila u služb.svrhe</t>
  </si>
  <si>
    <t>Naknada troškova osobama izvan radnog odnosa</t>
  </si>
  <si>
    <t>Nak.troš.sl.puta osobama koje nisu u radnom odnosu</t>
  </si>
  <si>
    <t>Nak.ostalih troš. osobama koje nisu u radnom odnosu</t>
  </si>
  <si>
    <t>Nadzor - modern.neraz.cesta</t>
  </si>
  <si>
    <t>Ostale intelektualne usluge - osposobljavanje</t>
  </si>
  <si>
    <t>Ceste, želj. i sl. građ.objekti-Zvonimirova ulica</t>
  </si>
  <si>
    <t>Proj.dok.za Dom staraca u B.Selu - ex škola</t>
  </si>
  <si>
    <t>Plaće za redovan rad - službenici</t>
  </si>
  <si>
    <t>Naknade za prijevoz - službenici</t>
  </si>
  <si>
    <t>Naknade - referendum</t>
  </si>
  <si>
    <t>Komunalne usluge - VD sanacija odlagališta</t>
  </si>
  <si>
    <t>Komunalne usluge - VD sanitarno-fekalna kanal.</t>
  </si>
  <si>
    <t>Usluge tekućeg i invest. održ. - čišćenje snijega</t>
  </si>
  <si>
    <t>Sitni inventar</t>
  </si>
  <si>
    <t>Rashodi za nabavu neproizvedene dugotrajne imovine</t>
  </si>
  <si>
    <t>Oprema</t>
  </si>
  <si>
    <t>Sanacija i održavanje septičkih jama</t>
  </si>
  <si>
    <t>Naknade - EU izbori</t>
  </si>
  <si>
    <t>Tekuće donacije - financiranje izborne promidžbe</t>
  </si>
  <si>
    <t xml:space="preserve">Tekuće donacije  </t>
  </si>
  <si>
    <t>Usluge tekućeg i invest.održavanja - ostalo</t>
  </si>
  <si>
    <t>Usluge telefona - bonovi</t>
  </si>
  <si>
    <t>Reprezentacija - izvršni čelnik</t>
  </si>
  <si>
    <t>GLAVA 00102:</t>
  </si>
  <si>
    <t>GLAVA 00201:</t>
  </si>
  <si>
    <t>RAZDJEL 003</t>
  </si>
  <si>
    <t>Izgradnja reciklažnog dvorišta</t>
  </si>
  <si>
    <t xml:space="preserve">Izvršno tijelo </t>
  </si>
  <si>
    <t>Poslovi deratizacije i dezinsekcije,veterinarstva i zdrav.usluge</t>
  </si>
  <si>
    <t>T500003</t>
  </si>
  <si>
    <t>Funkcijska klasifikacija:03-Javni red i sigurnost</t>
  </si>
  <si>
    <t>Funkcijska klasifikacija 09-Obrazovanje</t>
  </si>
  <si>
    <t>Rashodi za nabavu nematerijalne  proizvedene imovine</t>
  </si>
  <si>
    <t xml:space="preserve">Usluge promidžbe i informiranja </t>
  </si>
  <si>
    <t>Uredski materijal i ostali materijalni  rashodi</t>
  </si>
  <si>
    <t>Naknade za rad predst.i izvrš.tijela,povjer.i ostalo</t>
  </si>
  <si>
    <t>Održavanje objekata Mjesnih odbora</t>
  </si>
  <si>
    <t>Usluge tekućeg i investicijskog održavanja</t>
  </si>
  <si>
    <t>UKUPNO AKTIVNOSTI:</t>
  </si>
  <si>
    <t xml:space="preserve">Rashodi za zaposlene </t>
  </si>
  <si>
    <t>Plaće za zaposlene (načelnik + 2 zamjenika načelnika)</t>
  </si>
  <si>
    <t xml:space="preserve">Plaće (bruto) za redovni rad </t>
  </si>
  <si>
    <t>Doprinos za zdravstveno osiguranje</t>
  </si>
  <si>
    <t>Doprinos za obvezno zdravstveno osiguranje</t>
  </si>
  <si>
    <t>Doprinos za zapošljavanje</t>
  </si>
  <si>
    <t>Ostali nespomenuti rashodi poslovanja-protokol</t>
  </si>
  <si>
    <t>Usluge tek.i invest.održa.zgrada u vlasništvu Općine Kistanje</t>
  </si>
  <si>
    <t>Naknade za rad predstavničkih i izvršnih tijela-
Naknade za rad vijeća srpske nacionalne manjine</t>
  </si>
  <si>
    <t>Materijali rashodi</t>
  </si>
  <si>
    <t>Plaće za vježbenike</t>
  </si>
  <si>
    <t>Darovi</t>
  </si>
  <si>
    <t>Otpremnine</t>
  </si>
  <si>
    <t>Naknade za bolest,invalidnost i smrtni slučaj</t>
  </si>
  <si>
    <t>Doprinos za mirovinsko osiguranje</t>
  </si>
  <si>
    <t>Rashodi za zaposlene-službenici i namještenici</t>
  </si>
  <si>
    <t>Plaće (bruto)-službenici i namještenici</t>
  </si>
  <si>
    <t>Rashodi poslovanja-samo službenici i namještenici</t>
  </si>
  <si>
    <t>Doprinos na plaće</t>
  </si>
  <si>
    <t>Doprinosi za obvezno osiguranje za slučaj nezaposlenosti</t>
  </si>
  <si>
    <t>Tekuće donacije -Hrvatski crveni križ</t>
  </si>
  <si>
    <t>Redovna djelatnost mjesnih odbora</t>
  </si>
  <si>
    <t>1.Opći prihodi i primici</t>
  </si>
  <si>
    <t>2017.</t>
  </si>
  <si>
    <t>Financiranja</t>
  </si>
  <si>
    <t>Redovna djelatnost općinskog vijeća</t>
  </si>
  <si>
    <t>A100101</t>
  </si>
  <si>
    <t>P1001</t>
  </si>
  <si>
    <t>A100102</t>
  </si>
  <si>
    <t>A100103</t>
  </si>
  <si>
    <t>Financiranje političkih stranaka</t>
  </si>
  <si>
    <t>MJESNI ODBORI</t>
  </si>
  <si>
    <t>P1002</t>
  </si>
  <si>
    <t>A100201</t>
  </si>
  <si>
    <t>T100201</t>
  </si>
  <si>
    <t>P1003</t>
  </si>
  <si>
    <t>A100301</t>
  </si>
  <si>
    <t>UKUPNO RAZDJEL 001</t>
  </si>
  <si>
    <t>Ukupno GLAVA 00102</t>
  </si>
  <si>
    <t>UKUPNO RAZDJEL 002-IZVRŠNO TIJELO</t>
  </si>
  <si>
    <t>GLAVA 00103:</t>
  </si>
  <si>
    <t xml:space="preserve">RAZDJEL  002  </t>
  </si>
  <si>
    <t xml:space="preserve"> Predstavničko tijelo</t>
  </si>
  <si>
    <t>P1004</t>
  </si>
  <si>
    <t>A100401</t>
  </si>
  <si>
    <t>Program 03</t>
  </si>
  <si>
    <t>UKUPNO GLAVA 00103</t>
  </si>
  <si>
    <t>UKUPNO GLAVA 00104-Izvršno tijelo</t>
  </si>
  <si>
    <t>Ukupno GLAVA    00101</t>
  </si>
  <si>
    <t>Program 04:</t>
  </si>
  <si>
    <t xml:space="preserve">Program 05: </t>
  </si>
  <si>
    <t>P1005</t>
  </si>
  <si>
    <t>A100501</t>
  </si>
  <si>
    <t>o43</t>
  </si>
  <si>
    <t>JAVNA UPRAVA I ADMINISTRACIJA-JEDINSTVENI UPRAVNI ODJEL</t>
  </si>
  <si>
    <t>P1006</t>
  </si>
  <si>
    <t xml:space="preserve">Tekuće investicijsko održavanje zgrada za redovno korištenje </t>
  </si>
  <si>
    <t>A100601</t>
  </si>
  <si>
    <t>Kazne,penali i naknada štete</t>
  </si>
  <si>
    <t>A100602</t>
  </si>
  <si>
    <t>PROGRAM 06</t>
  </si>
  <si>
    <t>Aktivnost</t>
  </si>
  <si>
    <t>PROGRAM 07</t>
  </si>
  <si>
    <t>P1007</t>
  </si>
  <si>
    <t>K100701</t>
  </si>
  <si>
    <t>UPRAVLJANJE IMOVINOM</t>
  </si>
  <si>
    <t>Postrojenja i opreme</t>
  </si>
  <si>
    <t>Ulaganje u računalne programe</t>
  </si>
  <si>
    <t>Ostali građevinski objekti</t>
  </si>
  <si>
    <t>JAČANJE GOSPODARSTVA-Poticaj razvoja gospodarstva</t>
  </si>
  <si>
    <t>PROGRAM 08</t>
  </si>
  <si>
    <t>P1008</t>
  </si>
  <si>
    <t>A100801</t>
  </si>
  <si>
    <t>Subvenc. trg.društ.,poljoprivrednicima izvan javn. Sekt.</t>
  </si>
  <si>
    <t>Subvencije poljoprivrednicima i obrtnicima</t>
  </si>
  <si>
    <t>PROGRAM 09</t>
  </si>
  <si>
    <t>P1009</t>
  </si>
  <si>
    <t>A100901</t>
  </si>
  <si>
    <t>POTICANJE  RAZVOJA TURIZMA</t>
  </si>
  <si>
    <t>PROGRAM  10</t>
  </si>
  <si>
    <t>PROSTORNO UREĐENJE I UNAPREĐENJE STANOVANJA</t>
  </si>
  <si>
    <t>P10010</t>
  </si>
  <si>
    <t>PROGRAM 11                      ORGANIZIRANJE I PROVOĐENJE ZAŠTITE I SPAŠAVANJA</t>
  </si>
  <si>
    <t>P10011</t>
  </si>
  <si>
    <t>A100111</t>
  </si>
  <si>
    <t>ODRŽAVANJE KOMUNALNE INFRASTRUKTURE</t>
  </si>
  <si>
    <t>PROGRAM 12</t>
  </si>
  <si>
    <t>P10012</t>
  </si>
  <si>
    <t>Održavanje groblja i drugih javnih površina</t>
  </si>
  <si>
    <t>T100112</t>
  </si>
  <si>
    <t>T100121</t>
  </si>
  <si>
    <t>T100122</t>
  </si>
  <si>
    <t xml:space="preserve">JAVNI RADOVI </t>
  </si>
  <si>
    <t>PROGRAM 13</t>
  </si>
  <si>
    <t>P10013</t>
  </si>
  <si>
    <t>A100131</t>
  </si>
  <si>
    <t>Doprinosi za obvezno zdravstveno osiguranje</t>
  </si>
  <si>
    <t>PROGRAM  14</t>
  </si>
  <si>
    <t>ODRŽAVANJE JAVNE RASVJETE</t>
  </si>
  <si>
    <t>P10014</t>
  </si>
  <si>
    <t>A100141</t>
  </si>
  <si>
    <t>PROGRAM 15</t>
  </si>
  <si>
    <t>P10015</t>
  </si>
  <si>
    <t>A100151</t>
  </si>
  <si>
    <t>A100152</t>
  </si>
  <si>
    <t xml:space="preserve">Održavanje vodovodne infrastrukture- sufinanciranje </t>
  </si>
  <si>
    <t>ZAŠTITA OKOLIŠA</t>
  </si>
  <si>
    <t>P10016</t>
  </si>
  <si>
    <t>K100161</t>
  </si>
  <si>
    <t>PROGRAM 16</t>
  </si>
  <si>
    <t>KOMUNALNA INFRASTRUKTURA -IZGRADNJA</t>
  </si>
  <si>
    <t>PROGRAM 17</t>
  </si>
  <si>
    <t>P10017</t>
  </si>
  <si>
    <t>PROGRAM 18</t>
  </si>
  <si>
    <t>MODERNIZACIJA JAVNE RASVJETE</t>
  </si>
  <si>
    <t>Izgradnja pročistača otpadnih voda</t>
  </si>
  <si>
    <t>P10018</t>
  </si>
  <si>
    <t>K100181</t>
  </si>
  <si>
    <t>Nabava i ugradnja led rasvjete</t>
  </si>
  <si>
    <t>Kapitalni projek</t>
  </si>
  <si>
    <t>Kapitalni projekt</t>
  </si>
  <si>
    <t>IZRADA PROJEKTNE DOKUMENTACIJE</t>
  </si>
  <si>
    <t>PROGRAM 19</t>
  </si>
  <si>
    <t>Projektna dokumentacija za kanalizacijski sustav</t>
  </si>
  <si>
    <t>P10019</t>
  </si>
  <si>
    <t>K100191</t>
  </si>
  <si>
    <t>Odvoz otpada  na odlagalište i sanacija  divljih odlagališta</t>
  </si>
  <si>
    <t>A100171</t>
  </si>
  <si>
    <t>Plan gospodarenja otpadom-ažuriranje</t>
  </si>
  <si>
    <t>PROGRAM 20</t>
  </si>
  <si>
    <t>P10020</t>
  </si>
  <si>
    <t>K100201</t>
  </si>
  <si>
    <t>PROGRAM 21</t>
  </si>
  <si>
    <t>PREDŠKOLSKI ODGOJ</t>
  </si>
  <si>
    <t>PROGRAM 22</t>
  </si>
  <si>
    <t>PROGRAM 23</t>
  </si>
  <si>
    <t>OSNOVNO I SREDNJOŠKOLSKO OBRAZOVANJE</t>
  </si>
  <si>
    <t>POTICANJE MJERA DEMOGRAFSKE OBNOVE</t>
  </si>
  <si>
    <t>P100211</t>
  </si>
  <si>
    <t>P10022</t>
  </si>
  <si>
    <t>A100221</t>
  </si>
  <si>
    <t>P10023</t>
  </si>
  <si>
    <t>A100231</t>
  </si>
  <si>
    <t>PROMICANJE KULTURE</t>
  </si>
  <si>
    <t>A100241</t>
  </si>
  <si>
    <t xml:space="preserve">Tekuće donacije </t>
  </si>
  <si>
    <t>RAZVOJ SPORTA I REKREACIJE</t>
  </si>
  <si>
    <t>P10025</t>
  </si>
  <si>
    <t>A100251</t>
  </si>
  <si>
    <t>Tekuće donacije u novcu sportskim udrugama i društvima</t>
  </si>
  <si>
    <t>PROGRAM 26</t>
  </si>
  <si>
    <t>P10026</t>
  </si>
  <si>
    <t>A100261</t>
  </si>
  <si>
    <t xml:space="preserve">SOCIJALNA SKRB </t>
  </si>
  <si>
    <t>P10027</t>
  </si>
  <si>
    <t>PROGRAM 27</t>
  </si>
  <si>
    <t>A100271</t>
  </si>
  <si>
    <t>A100272</t>
  </si>
  <si>
    <t xml:space="preserve"> Pomoć starim i nemoćnim osobama-u kući</t>
  </si>
  <si>
    <t>A100273</t>
  </si>
  <si>
    <t>ZAŠTITA,OČUVANJE I UNAPREĐENJE ZDRAVLJA</t>
  </si>
  <si>
    <t>P10028</t>
  </si>
  <si>
    <t>A100281</t>
  </si>
  <si>
    <t>UKUPNO GLAVA 00301</t>
  </si>
  <si>
    <t>UKUPNO RAZDJEL 003</t>
  </si>
  <si>
    <t>Izbori za mjesne odbore</t>
  </si>
  <si>
    <t>Zaštita prava nacionalnih manjina</t>
  </si>
  <si>
    <t>Naknade za prijevoz - dužnosnici</t>
  </si>
  <si>
    <t>042</t>
  </si>
  <si>
    <t>0474</t>
  </si>
  <si>
    <t>RAZVOJ I UPRAVLJANJE SUSTAVA VODOOPSKRBE, ODVODNJE I ZAŠTITE VODA</t>
  </si>
  <si>
    <t xml:space="preserve">Rashodi za usluge </t>
  </si>
  <si>
    <t>Uređenje Trga P.Preradovića</t>
  </si>
  <si>
    <t>Uređenje Trga sv.Nikole</t>
  </si>
  <si>
    <t xml:space="preserve">Tekuće donacije   </t>
  </si>
  <si>
    <t>Tekuće donacije u novcu - udruge</t>
  </si>
  <si>
    <t>Tekuće donacije u novcu -  vjerske zajednice</t>
  </si>
  <si>
    <t>Tekuće donacije u novcu - kulturno umjetnička društva</t>
  </si>
  <si>
    <t>Tekuće donacije u novcu - braniteljska udruga</t>
  </si>
  <si>
    <t>Naknade građanima i kućanstvima u novcu</t>
  </si>
  <si>
    <t>Tekuće donacije u novcu - OGI Osijek</t>
  </si>
  <si>
    <t>Tekuće donacije u novcu - Udruga MI Split</t>
  </si>
  <si>
    <t>Prijevozna sredstva u cestovnom prometu - osobni automobil</t>
  </si>
  <si>
    <t>Plaće (bruto)</t>
  </si>
  <si>
    <t>Doprinosi za obvezno osiguranje u slučaju nezaposlenosti</t>
  </si>
  <si>
    <t>U funkciji održavanja groblja i drugih javnih površina</t>
  </si>
  <si>
    <t>PROGRAM 02</t>
  </si>
  <si>
    <t>DJELOKRUG RADA MJESNE SAMOUPRAVE</t>
  </si>
  <si>
    <t>PREDSTAVNIČKA I IZVRŠNA TIJELA</t>
  </si>
  <si>
    <t>TEKUĆE DONACIJE VSNM OPĆINE KISTANJE</t>
  </si>
  <si>
    <t>REDOVNA DJELATNOST IZVRŠNOG ČELNIKA</t>
  </si>
  <si>
    <t>PRIPREMA I DONOŠENJE AKATA IZ DJELOKRUGA TIJELA</t>
  </si>
  <si>
    <t xml:space="preserve"> ORGANIZIRANJE I PROVOĐENJE ZAŠTITE I SPAŠAVANJA</t>
  </si>
  <si>
    <t>0320</t>
  </si>
  <si>
    <t>Komunalna infrastruktura - izgradnja</t>
  </si>
  <si>
    <t>Ugradnja led rasvjete</t>
  </si>
  <si>
    <t>Projektna dokumentacija</t>
  </si>
  <si>
    <t>Naknade za rad predstavničkih tijela, povjerenstava i sl.</t>
  </si>
  <si>
    <t>Naknade za rad pred. i izvršnih tijela, povj. i sl.</t>
  </si>
  <si>
    <t>Članak 1.</t>
  </si>
  <si>
    <t>Šifra izvora</t>
  </si>
  <si>
    <t>A.RAČUN PRIHODA I RASHODA</t>
  </si>
  <si>
    <t xml:space="preserve">Prihodi poslovanja </t>
  </si>
  <si>
    <t>Prihodi od prodaje nefinancijske imovine</t>
  </si>
  <si>
    <t>RAZLIKA-MANJAK</t>
  </si>
  <si>
    <t>B.RAČUN ZADUŽIVANJA/FINANCIRANJA</t>
  </si>
  <si>
    <t>Račun od financijske imovine i zaduživanja</t>
  </si>
  <si>
    <t>Izdaci za financijsku imovinu i otplate zajmova</t>
  </si>
  <si>
    <t>NETO ZADUŽIVANJE/FINANCIRANJE</t>
  </si>
  <si>
    <t>C.RASPOLOŽIVA SREDSTVA IZ PRETHODNIH GODINA(VIŠAK PRIHODA I REZERVIRANJA)</t>
  </si>
  <si>
    <t>Vlastiti izvori</t>
  </si>
  <si>
    <t>D. PRORAČUN UKUPNO</t>
  </si>
  <si>
    <t>Prihodi i primici</t>
  </si>
  <si>
    <t>Rashodi i izdaci</t>
  </si>
  <si>
    <t>Razlika - višak/manjak</t>
  </si>
  <si>
    <t>U tekuću pričuvu Proračuna izdvaja se 10.000,00 kuna.</t>
  </si>
  <si>
    <t>Br.konta</t>
  </si>
  <si>
    <t>VRSTA PRIHODA/RASHODA</t>
  </si>
  <si>
    <t>Prihodi poslovanja</t>
  </si>
  <si>
    <t>Prihodi od poreza</t>
  </si>
  <si>
    <t>Porez i prirez na dohodak</t>
  </si>
  <si>
    <t>Porez na dobit</t>
  </si>
  <si>
    <t>Porez na imovinu</t>
  </si>
  <si>
    <t>Porez na robu i usluge</t>
  </si>
  <si>
    <t>Ostali prihodi od poreza</t>
  </si>
  <si>
    <t>Potpore</t>
  </si>
  <si>
    <t>Pomoći iz proračuna-država</t>
  </si>
  <si>
    <t>Potpore iz proračuna-MRRFEU</t>
  </si>
  <si>
    <t>Potpore iz proračuna-Ministarstvo prosvjete</t>
  </si>
  <si>
    <t>Potpore iz proračuna-županija</t>
  </si>
  <si>
    <t>Tekuće pomoći od ostalih subjekata-žup.sud</t>
  </si>
  <si>
    <t>Tekuće pomoći od ostalih subjekata-FZOEU</t>
  </si>
  <si>
    <t>Tekuće pom. od ostalih subjekata-IPA EU projekt</t>
  </si>
  <si>
    <t>Tekuće pomoći od ostalih subjekata-HZZ</t>
  </si>
  <si>
    <t>Ured za ljudska prava i manjine</t>
  </si>
  <si>
    <t>Prihodi od imovine</t>
  </si>
  <si>
    <t>Prihodi od financijske imovine</t>
  </si>
  <si>
    <t>Prihodi od nefinancijske imovine</t>
  </si>
  <si>
    <t>Prih.od adm.prist.po poseb.propis.</t>
  </si>
  <si>
    <t>Administrativne(upravne)pristojbe</t>
  </si>
  <si>
    <t>Prih.po poseb.propisima</t>
  </si>
  <si>
    <t>Komunalni doprinosi i naknade</t>
  </si>
  <si>
    <t>Ostali prihodi</t>
  </si>
  <si>
    <t>Vlastiti prihodi</t>
  </si>
  <si>
    <t>Prihodi od prodaje nefinanc.imovi.</t>
  </si>
  <si>
    <t>Prih.od prodaje neproizved.imovine</t>
  </si>
  <si>
    <t>Prihod.od prodaje mater.imovine</t>
  </si>
  <si>
    <t>Prih.od prodaje proizv.dugot.imov.</t>
  </si>
  <si>
    <t>Plaće</t>
  </si>
  <si>
    <t>Rashodi  za materijal i energiju</t>
  </si>
  <si>
    <t>Naknade troš. osobama izvan radnog odnosa</t>
  </si>
  <si>
    <t>Ostali nespome.rashodi poslova.</t>
  </si>
  <si>
    <t>Kamate za primljene zajmove</t>
  </si>
  <si>
    <t>Subvencije trgovačkim druš.i obrt.izvan jav.sekt.</t>
  </si>
  <si>
    <t>Pomoći dane u inozemst. i unutar opće države</t>
  </si>
  <si>
    <t>Pomoći unutar opće države</t>
  </si>
  <si>
    <t>Naknade kućanstvima i građanima</t>
  </si>
  <si>
    <t>Ostale naknad.građ.i kućanst.</t>
  </si>
  <si>
    <t>Kapitalne donacije</t>
  </si>
  <si>
    <t>Kazne, penali i naknade šteta</t>
  </si>
  <si>
    <t>Izvanredni rashodi</t>
  </si>
  <si>
    <t>Kapitalne pomoći</t>
  </si>
  <si>
    <t>Rash.za nabavu nefinan-imovine</t>
  </si>
  <si>
    <t>Rashodi za nabavu neproizv.imovine</t>
  </si>
  <si>
    <t>Nematerijalna proizved.imovina</t>
  </si>
  <si>
    <t>Rashodi za nabavu proizv.dugot.imovine</t>
  </si>
  <si>
    <t>Knjige,umjet.djela itd.</t>
  </si>
  <si>
    <t>Rashodi za dodatna ulag.na nefinancijsku imovinu</t>
  </si>
  <si>
    <t>Primici od financijske imovine i zaduživanja</t>
  </si>
  <si>
    <t>Izdaci za dane zajmove trg. društvima</t>
  </si>
  <si>
    <t>C.RASPOLOŽIVA SREDSTVA IZ PRETHODIH GODINA (VIŠAK PRIHODA I REZERVIRANJA)</t>
  </si>
  <si>
    <t>Rezultat poslovanja</t>
  </si>
  <si>
    <t>Višak/manjak prihoda</t>
  </si>
  <si>
    <t>Opći prihodi i primici</t>
  </si>
  <si>
    <t>Doprinosi</t>
  </si>
  <si>
    <t>Prihodi za posebne namjene</t>
  </si>
  <si>
    <t>Pomoći  uključujući i one iz inozemtva,međun.organ.drugih proračuna i ostalih subjekata unutar  općeg proračuna</t>
  </si>
  <si>
    <t>Namjenski primici-uključuju se primici od financijske imovine i zaduživanja , čija je namjena utvrđena posebnim ugovorima i ili/propisima.</t>
  </si>
  <si>
    <t xml:space="preserve">UKUPNO </t>
  </si>
  <si>
    <t>Uređaji, strojevi i oprema za ostale namjene</t>
  </si>
  <si>
    <t>Poticaj poljoprivredi i ruralnom razvoju - LAG</t>
  </si>
  <si>
    <t>Usluge tek. i inv.održ.javnih površina - KP Kistanje</t>
  </si>
  <si>
    <t>Geodetsko-katastarske usluge</t>
  </si>
  <si>
    <t>Projektna dokumentacija-centar Kistanje</t>
  </si>
  <si>
    <t>Projektna dokumentacija - ul.Hrv.branitelja</t>
  </si>
  <si>
    <t>Naknade - izbori za mjesne odbore</t>
  </si>
  <si>
    <t>Tekuće donacije - Hitna pomoć</t>
  </si>
  <si>
    <t>OPREMANJE OPĆINSKE UPRAVE</t>
  </si>
  <si>
    <t>Ostale intelektualne usl.-program za zadr.nez.izgr.zgrada</t>
  </si>
  <si>
    <t>Rashodi za zajmove</t>
  </si>
  <si>
    <t>Rashodi ukupno:</t>
  </si>
  <si>
    <t>Prihodi ukupno:</t>
  </si>
  <si>
    <t>5. Pomoći</t>
  </si>
  <si>
    <t>2. Doprinosi</t>
  </si>
  <si>
    <t>3. Vlastiti prihodi</t>
  </si>
  <si>
    <t>4. Prihodi za posebne namjene</t>
  </si>
  <si>
    <t>6. Donacije</t>
  </si>
  <si>
    <t>8. Namjenski primici</t>
  </si>
  <si>
    <t>049</t>
  </si>
  <si>
    <t>Naknade - izbori za VSNM</t>
  </si>
  <si>
    <t>Usluge tekućeg i inv.održavanja - groblja i spomen ploče</t>
  </si>
  <si>
    <t>Odvoz glomaznog otpada</t>
  </si>
  <si>
    <t>Naknade građanima i kućanstvima - pogrebni troškovi</t>
  </si>
  <si>
    <t>Uređenje Centra za posjetitelje</t>
  </si>
  <si>
    <t>Poduzetnički inkubator</t>
  </si>
  <si>
    <t>Nagrade učenicima</t>
  </si>
  <si>
    <t>Sitni inventar - nabava klupa i druge urbane opreme</t>
  </si>
  <si>
    <t>Tekuće pomoći od ostalih subjekata- Hrvatske ceste</t>
  </si>
  <si>
    <t>Tekuće pomoći od ostalih subjekata - Vodovod</t>
  </si>
  <si>
    <t>Prometnice i odvodnja Novo naselje Kistanje 1 II. Faza</t>
  </si>
  <si>
    <t>Naknade - lokalni izbori</t>
  </si>
  <si>
    <t>Potpore iz proračuna - Ministarstvo turizma</t>
  </si>
  <si>
    <t>Dodatna ulaganja na prijevoznim sredstvima</t>
  </si>
  <si>
    <t>Izgradnja ruralnog poduz.centra - inkubatora Krka Kistanje</t>
  </si>
  <si>
    <t>Dodatna ulaganja na prijevoznim srestvima</t>
  </si>
  <si>
    <t>Ceste, želj. i sl. građ.objekti-Ulica Nikole Tesle (nogostup)</t>
  </si>
  <si>
    <t>Ceste, želj. i sl. građ.objekti-Ulica Hrv. branitelja (nogostup)</t>
  </si>
  <si>
    <t>Pregled stanja i izvješće o javnoj rasvjeti</t>
  </si>
  <si>
    <t>Ostale intelektualne usluge-pravo na pristup informacijama</t>
  </si>
  <si>
    <t>Ostali nespom.građ.obj. - precrpnica</t>
  </si>
  <si>
    <t>Ostale intelektualne usluge - revizorske usluge</t>
  </si>
  <si>
    <t>Potpore iz proračuna - DUOSZ</t>
  </si>
  <si>
    <t>Tekuće pomoći od ostalih subjekata- NP Krka</t>
  </si>
  <si>
    <t>PROGRAM  24</t>
  </si>
  <si>
    <t>PROGRAM 25</t>
  </si>
  <si>
    <t>Biciklistička staza</t>
  </si>
  <si>
    <t>Projektna dokumentacija za Eko centar sa tržnicom i pratećim objektima</t>
  </si>
  <si>
    <t>Izgradnja mobilnog reciklažnog dvorišta</t>
  </si>
  <si>
    <t>Izgradnja stacionarnog reciklažnog dvorišta</t>
  </si>
  <si>
    <t>Dani zajmovi trg.društvu u javnom sektoru - dugoročni</t>
  </si>
  <si>
    <t>Izdaci za otplatu glavnice primljenih zajmova</t>
  </si>
  <si>
    <t>Otplata glavnice primljenih zajmova od banaka i ostalih fin.inst. izvan javnog sektora</t>
  </si>
  <si>
    <t>Indeks</t>
  </si>
  <si>
    <t>Umjetnička, literarna i znanstvena djela - Izmjene PP UO/GUP Kistanje</t>
  </si>
  <si>
    <t>Potpore iz proračuna-Ministarstvo prostornog uređenja i gradnje</t>
  </si>
  <si>
    <t>Nabava mobilnog reciklažnog dvorišta - tip kontejner</t>
  </si>
  <si>
    <t>Donacije - uključujući i  prihode od fizičkih osoba,neprofitnih organ.trgov.društava i ostalih subjekata izvan općeg proračuna</t>
  </si>
  <si>
    <t>Prihodi od prodaje ili zamjne nefinancijske imovine i naknade s naslova osiguranja (i one od prodaje ili zamjene nef.imov. i od nakn.štete s osnova osiguranja)</t>
  </si>
  <si>
    <t>Troškovi za izbore članova vijeća MO</t>
  </si>
  <si>
    <t>Poticaj razvoja gospodarstva-savjetovanja, seminari i drugo</t>
  </si>
  <si>
    <t>Ceste - sanacija i moderniz.nerazavrstane ceste - razno</t>
  </si>
  <si>
    <t>Projektna dokumentacija za uređenje Trga P.Preradovića</t>
  </si>
  <si>
    <t>Proj.dokum.za uređenje Trga sv. Nikole</t>
  </si>
  <si>
    <t>Projektna dokum.za sanaciju, obnovu, rekonstrukciju ili izgradnju građ.objekata na grobljima (kapelice, ograde)</t>
  </si>
  <si>
    <t>Projektna dokumentacija za uređenje cesta</t>
  </si>
  <si>
    <t>Natječajna dokumentacija - poduzetnički inkubator za EU fondove</t>
  </si>
  <si>
    <t>Igraonice za djecu - cjelogodišnji program</t>
  </si>
  <si>
    <t>Pomoć u novcu (ogrjev)</t>
  </si>
  <si>
    <t>Rashodi za nabavu nematerijalne proizvedene imovine</t>
  </si>
  <si>
    <t>Projektna dokumentacija - izgradnja eko pijace</t>
  </si>
  <si>
    <t>Ostala zemljišta</t>
  </si>
  <si>
    <t>Materijalna imovina-prirodna bogatstva</t>
  </si>
  <si>
    <t>Proj.dokum.za izgradnju parka u Novom naselju Kistanje 1</t>
  </si>
  <si>
    <t>K100182</t>
  </si>
  <si>
    <t>K100183</t>
  </si>
  <si>
    <t>Ostala nespom.prirod.mat.imov.-izgradnja parka u NN Kistanje 1</t>
  </si>
  <si>
    <t>Ostali nespom.građ.objekti - izgradnja autokampa</t>
  </si>
  <si>
    <t>Uređenje temelja za postavljanje nadstrešnice</t>
  </si>
  <si>
    <t>Oprema za ostale namjene - autobusna nadstrešnica</t>
  </si>
  <si>
    <t>Uređenje zelenih površina uz D59 kroz Kistanje</t>
  </si>
  <si>
    <t>Oprema za ostale namjene - kosilica za priključak na kamion za protupožarnu zaštitu</t>
  </si>
  <si>
    <t>Tekuće pomoći od ostalih subjekata-Hrvatske vode</t>
  </si>
  <si>
    <t>Uređaji, str. i oprema za ostale namj. - komposteri za kućni otpad</t>
  </si>
  <si>
    <t>Ostali nespom.građevinski objekti - precrpnica</t>
  </si>
  <si>
    <t>Teretno-motorno vozilo s priključcima (ralica, kosilica)</t>
  </si>
  <si>
    <t>Izgradnja Eko centra sa tržnicom i pratećim objektima I.faza
-uređenje okoliša u funkciji budućeg centra</t>
  </si>
  <si>
    <t>Izgradnja mobilnog reciklažnog dvorišta - betonski radovi-temelji</t>
  </si>
  <si>
    <t>Izgradnja kapelice-ograde groblja-sufinanciranje</t>
  </si>
  <si>
    <t xml:space="preserve">Završetak Izgradnje ulice Gospe Letničke </t>
  </si>
  <si>
    <t>Materijal i dijelovi za tekuće i investicijsko održavanje</t>
  </si>
  <si>
    <t>Tekuće donacije - udruga antifašista</t>
  </si>
  <si>
    <t>Članak 4.</t>
  </si>
  <si>
    <t xml:space="preserve">Prihodi i rashodi te primici i izdaci po ekonomskoj klasifikaciji utvrđuju se u Računu prihoda i rashoda i Računu </t>
  </si>
  <si>
    <t>financiranja za 2017. godinu kako slijedi:</t>
  </si>
  <si>
    <t>Projektna dokumentacija za uređenje centra u B.Selu</t>
  </si>
  <si>
    <t>Potpore iz proračuna-Ministarstvo kulture</t>
  </si>
  <si>
    <t>Središnji državni ured za Hrvate izvan RH</t>
  </si>
  <si>
    <t>Ostali prometni objekti - biciklisti.staza, šetnica,autokamp, itd../ slično</t>
  </si>
  <si>
    <t>Sanacija zidova lokve Lalića / lokve u Varivodama /I.faza</t>
  </si>
  <si>
    <t>Sanacija kanalizacijskog sustava/priključci i sl.</t>
  </si>
  <si>
    <t xml:space="preserve">Izgradnja vodovoda - Reljići/ Macure </t>
  </si>
  <si>
    <t>Projektna dokumentacija -za:
-sanaciju odlagališta
-izgradnju reciklažnog dvorišta kom.otpada
-izgradnju reciklažnog dovrišta građevinskog otpada</t>
  </si>
  <si>
    <t>Prihodi od prodaje građev.objekta/zemljišta</t>
  </si>
  <si>
    <t>Oprema za održavanje i zaštitu (i/ili civilnu zaštitu)</t>
  </si>
  <si>
    <t xml:space="preserve">Fekalna kanalizacija - ul.dr. F.Tuđmana i druge </t>
  </si>
  <si>
    <t>Oprema za održavanje i zaštitu-klima</t>
  </si>
  <si>
    <t>Socijalna skrb-naknade -pomoći socijalne skrbi</t>
  </si>
  <si>
    <t>Potpore iz proračuna - Ministarstvo gospodarstva EU projekt</t>
  </si>
  <si>
    <t>Ostale intelektualne usluge-održavanje digitalne arhive i računovodstvenog programa</t>
  </si>
  <si>
    <t>A100502</t>
  </si>
  <si>
    <t>A100503</t>
  </si>
  <si>
    <t>A100504</t>
  </si>
  <si>
    <t>Tekuće donacije - Ambulanta Kistanje</t>
  </si>
  <si>
    <t xml:space="preserve">PROJEKT  SUFINANCIRAN OD NACIONALNIH I EU
SREDSTAVA-IZGRADNJA RURALNOG PODUZETNIČKOG CENTRA-INKUBATORA KRKA,KISTANJE 
04-Ekonomski poslovi/Višenamjenski razvojni projekti
</t>
  </si>
  <si>
    <t>K100802</t>
  </si>
  <si>
    <t>Rashodi za nabavu  nefinancijske imovine</t>
  </si>
  <si>
    <t>Izvođenje građevinskih radova  na izgradnji Ruralnog poduzetničkog centra inkubator "Krka",Kistanje.</t>
  </si>
  <si>
    <t>Troškovi komunalnog doprinosa,vodnih i energetskih priključaka</t>
  </si>
  <si>
    <t>Usluga glavnog stručnog nadzora nad izgradnjom građevine i usluge stručnog nadzora arhitektonsko-građevinske grupe radova</t>
  </si>
  <si>
    <t>Usluge projektantskog nadzora nad izgradnjom građevine</t>
  </si>
  <si>
    <t xml:space="preserve">Postrojenja i oprema </t>
  </si>
  <si>
    <t xml:space="preserve">Nabava ,i isporuka i opremanje ruralnog poduzetničkog centra-inkubatora Krka,Kistanje
Broj elemenata i aktivnosti:E1   A2 </t>
  </si>
  <si>
    <t>Izrada Tehnološkog projekta i troškovnika za opremu ruralnog poduzetničkog centra-inkubatora Krka,Kistanje
Broj elemenata i aktivnosti:E2</t>
  </si>
  <si>
    <t>Plaće (bruto II)</t>
  </si>
  <si>
    <t>Usluge vanjskog savjetovanja stručnjaka za  izradu natječajne dokumentacije  i administracija projekta ruralnog poduzetničkog centra-inkubatora Krka,Kistanje
Broj elemenata i aktivnosti: E2</t>
  </si>
  <si>
    <t>Troškovi informiranja i vidljivosti projekta ruralnog poduzetničkog centra-inkubatora Krka,Kistanje-web stranica 
Broj elemenata i aktivnosti:E3</t>
  </si>
  <si>
    <t>Troškovi informiranja i vidljivosti projekta ruralnog poduzetničkog centra-inkubatora Krka,Kistanje-tiskanje romotivnog materijala 
Broj elemenata i aktivnosti:E3</t>
  </si>
  <si>
    <t>Izrada revizije projekta ruralnog poduzetničkog centra-inkubatora Krka,Kistanje
Broj elemenata i aktivnosti: E2</t>
  </si>
  <si>
    <t>Plaće za upravljanje projektom članova projektnog tima zaposlenih u Općini Kistanje, 50% plaće financira se iz sredstava projekta, i to za:
-voditelja projektnog tima
-zamjenika voditelja projektnog tima
-člana projektnog tima za financijsko upravljanje</t>
  </si>
  <si>
    <t>Ostale naknade građanima i kućanstvima</t>
  </si>
  <si>
    <t>Naknade građanima i kućanstvima</t>
  </si>
  <si>
    <t>Nagrade vatrogascima</t>
  </si>
  <si>
    <t>Nabava hrane za snage zaštite i spašavanja (vatrogasce i dr.)</t>
  </si>
  <si>
    <t>Uređaji, strojevi za ostale namjene - dron</t>
  </si>
  <si>
    <t>Sanacija i pojačano održavanje mreže ulica u mjestu Kistanje</t>
  </si>
  <si>
    <t>Ostali građevinski objekti - ograda groblja u Biovičinom Selu</t>
  </si>
  <si>
    <t xml:space="preserve">Aktivnost </t>
  </si>
  <si>
    <t>Rashodi za nabavu fotonaponskih uređaja-panela</t>
  </si>
  <si>
    <t>Funkcijska klasi.</t>
  </si>
  <si>
    <t xml:space="preserve">  06-Usluge unaprjeđenja stanovanja i zajednice</t>
  </si>
  <si>
    <t>Fotonaponski paneli za elektrifikaciju i drugi uređaji za 
naselje Parčić</t>
  </si>
  <si>
    <t>A100142</t>
  </si>
  <si>
    <r>
      <t xml:space="preserve">Proj.vodovoda od ul.N.Tesle do manastira Krka-
</t>
    </r>
    <r>
      <rPr>
        <strike/>
        <sz val="8"/>
        <rFont val="Arial"/>
        <family val="2"/>
      </rPr>
      <t xml:space="preserve">Tender dokumentacija- </t>
    </r>
    <r>
      <rPr>
        <sz val="8"/>
        <rFont val="Arial"/>
        <family val="2"/>
      </rPr>
      <t>Elaborat  izvlaštenja  cestovnog zemčljišta</t>
    </r>
  </si>
  <si>
    <t>Igraonice za djecu i mladež-predškolski odgoj/mala škola/
Prvo polugodište</t>
  </si>
  <si>
    <t>Modernizacija nerazvrstanih cesta na širem području Općine Kistanje / sa uslugom stručnog nadzora /</t>
  </si>
  <si>
    <t>Sanacija i pojačano održavanje dijelova n. cesta-razno/Zečevo / Ardalić/ i/ili drugo.</t>
  </si>
  <si>
    <t>Članak 2.</t>
  </si>
  <si>
    <t>Članak 3.</t>
  </si>
  <si>
    <t>Izvršenje I-XII.</t>
  </si>
  <si>
    <t>2016.</t>
  </si>
  <si>
    <t>4/3</t>
  </si>
  <si>
    <t xml:space="preserve"> o izvršenju Proračuna Općine Kistanje za razdoblje</t>
  </si>
  <si>
    <t xml:space="preserve">                                 GODIŠNJI IZVJEŠTAJ</t>
  </si>
  <si>
    <t>sastoji se od:</t>
  </si>
  <si>
    <t>1.Opći dio proračuna</t>
  </si>
  <si>
    <t>2.Posebni dio proračuna</t>
  </si>
  <si>
    <t>3.Izvještaj o zaduživanju</t>
  </si>
  <si>
    <t>4.Izvještaj o korištenju proračunske zalihe</t>
  </si>
  <si>
    <t>5.Izvještaj o danim jamstvima</t>
  </si>
  <si>
    <t>6.Obrazloženje ostvarenja prihoda i primitaka,rashoda i izdataka</t>
  </si>
  <si>
    <t>7.Višak/manjak proračuna</t>
  </si>
  <si>
    <t>sažetak:</t>
  </si>
  <si>
    <t>A.Račun prihoda  i rashoda</t>
  </si>
  <si>
    <t>B.Račun financiranja</t>
  </si>
  <si>
    <t>C.Raspoloživa sredstva iz prethodnih godina</t>
  </si>
  <si>
    <t>Godišnji izvještaj o izvršenju Proračuna Općine Kistanje za razdoblje od 1. siječnja 2017. do 31. prosinca  2017. g.</t>
  </si>
  <si>
    <t>Izvorni plan</t>
  </si>
  <si>
    <t>Tekući plan</t>
  </si>
  <si>
    <t>4/1</t>
  </si>
  <si>
    <t>Izvršenje I-XII. 2016.</t>
  </si>
  <si>
    <t>Izvorni plan 2017.</t>
  </si>
  <si>
    <t>Tekući plan 2017.</t>
  </si>
  <si>
    <t>Izvršenje I-XII.2017.</t>
  </si>
  <si>
    <t>Pomoći dane u inozemstvo i unutar općeg proračuna</t>
  </si>
  <si>
    <t>Pomoći proračunskim korisnicima drugih proračuna</t>
  </si>
  <si>
    <t>Kapitalne pomoći proračunskim korisnicima drugih proračuna</t>
  </si>
  <si>
    <t>Primljeni povrati glavnica danih zajmova</t>
  </si>
  <si>
    <t>Primici glavnice zajmova danih trgovačkim društvima</t>
  </si>
  <si>
    <t>II. POSEBNI DIO PRORAČUNA</t>
  </si>
  <si>
    <t>za razdoblje od 01. siječnja 2017. do 31. prosinca 2017.</t>
  </si>
  <si>
    <t>3. Izvještaj o zaduživanju</t>
  </si>
  <si>
    <t>Općina Kistanje se u 2017.godini nije zaduživala.</t>
  </si>
  <si>
    <t>Iz godišnjeg Izvještaja o izvršenju proračuna, vidljivo je da su prihodi ostvareni u iznosu od 92% planiranih i rashodi u iznosu od 88% planiranih.</t>
  </si>
  <si>
    <t xml:space="preserve">                                  siječanj - prosinac 2017. godine</t>
  </si>
  <si>
    <t xml:space="preserve">Kapitalni projekt
</t>
  </si>
  <si>
    <t>Funkcklas.</t>
  </si>
  <si>
    <t xml:space="preserve">i godišnjem </t>
  </si>
  <si>
    <t>izvještaju o izvršenju proračuna ("Narodne novine",br.24/2013, 102/2017) i članka 32. Statuta Općine Kistanje ("Službeni vjesnik</t>
  </si>
  <si>
    <t xml:space="preserve">Na temelju članka 12, 108. i 109. Zakona o proračunu ("Narodne novine",broj 87/08,136/12, 15/15) ,članka 15.Pravilnika  o polugodišnjem  </t>
  </si>
  <si>
    <t>djelu Proračuna , kako slijedi:</t>
  </si>
  <si>
    <r>
      <t>Rashodi poslovanja i rashodi za nabavu nefinancijske imovine u Proračunu, u ukupnom iznosu od</t>
    </r>
    <r>
      <rPr>
        <b/>
        <sz val="9"/>
        <rFont val="Arial"/>
        <family val="2"/>
      </rPr>
      <t xml:space="preserve"> 8.128.442 </t>
    </r>
    <r>
      <rPr>
        <sz val="9"/>
        <rFont val="Arial"/>
        <family val="2"/>
      </rPr>
      <t xml:space="preserve">kuna raspoređuju se po nositeljima i korisnicima u Posebnom </t>
    </r>
  </si>
  <si>
    <t>i na internetskoj stranici   Općine Kistanje www.kistanje.hr</t>
  </si>
  <si>
    <t xml:space="preserve">Godišnji izvještaj o izvršenju Proračuna Općine Kistanje za period od 01. siječnja 2017.do 31. prosinca 2017. godine objavit će se u "Službenom vjesniku Šibensko-kninske županije"  </t>
  </si>
  <si>
    <t>Općina Kistaje u 2017.godini nije koristila  proračunske zalihe</t>
  </si>
  <si>
    <t>proračunske zalihe</t>
  </si>
  <si>
    <t xml:space="preserve">5. Izvještaj o danim jamstvima </t>
  </si>
  <si>
    <t>Općina Kistanje u 2017.g. nije davala niti primala jamstva</t>
  </si>
  <si>
    <t>6. Obrazloženje ostvarenih prihoda i primitaka ,rashoda i izdataka</t>
  </si>
  <si>
    <t>4.Izvještaj o korištenju proračunskih zaliha</t>
  </si>
  <si>
    <t xml:space="preserve">Općinsko vijeće Općine Kistanje </t>
  </si>
  <si>
    <r>
      <t xml:space="preserve">Izgradnja i uređenje protupožarnog puta Pištavac
</t>
    </r>
    <r>
      <rPr>
        <strike/>
        <sz val="8"/>
        <rFont val="Arial"/>
        <family val="2"/>
      </rPr>
      <t xml:space="preserve"> (sa uslugama stručnog nadzora)+konzervat.radovi </t>
    </r>
  </si>
  <si>
    <r>
      <t xml:space="preserve">Modernizacija seoskih nerazvrstanih cesta - naselje Varivode
</t>
    </r>
    <r>
      <rPr>
        <strike/>
        <sz val="8"/>
        <rFont val="Arial"/>
        <family val="2"/>
      </rPr>
      <t>(sa uslugama stručnog nadzora)</t>
    </r>
  </si>
  <si>
    <r>
      <t xml:space="preserve">Izgradnja ulice ( dio ulice Marka Marulića i dio ulice Glama)
</t>
    </r>
    <r>
      <rPr>
        <strike/>
        <sz val="8"/>
        <rFont val="Arial"/>
        <family val="2"/>
      </rPr>
      <t xml:space="preserve">uključujući i usluge stručnog nadzora </t>
    </r>
  </si>
  <si>
    <t>Kistanje ,29.svibnja 2018.g.</t>
  </si>
  <si>
    <t>Compatibility Report for Godišnji izvještaj o izvršenju proračuna za 2017.godinu (2).xls</t>
  </si>
  <si>
    <t>Run on 6.6.2018 9:14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</si>
  <si>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</si>
  <si>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</si>
  <si>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</si>
  <si>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</si>
  <si>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</si>
  <si>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</si>
  <si>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Šibensko-kninske županije" br. 08/09,15/10,4/13,2/18), Općinsko vijeće Općine Kistanje  na 7. sjednici od 29. svibnja 2018.g. ,donosi </t>
  </si>
  <si>
    <t xml:space="preserve">                                                            Predsjednik</t>
  </si>
  <si>
    <t xml:space="preserve">                                                        Marko Sladaković</t>
  </si>
  <si>
    <t>KLASA:400-05/18-1/2</t>
  </si>
  <si>
    <t>URBROJ:2182/16-01-18-1</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</si>
</sst>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0\ _k_n_-;\-* #,##0.000\ _k_n_-;_-* &quot;-&quot;??\ _k_n_-;_-@_-"/>
    <numFmt numFmtId="165" formatCode="_-* #,##0.0\ _k_n_-;\-* #,##0.0\ _k_n_-;_-* &quot;-&quot;??\ _k_n_-;_-@_-"/>
    <numFmt numFmtId="166" formatCode="_-* #,##0\ _k_n_-;\-* #,##0\ _k_n_-;_-* &quot;-&quot;??\ _k_n_-;_-@_-"/>
    <numFmt numFmtId="167" formatCode="0.0"/>
    <numFmt numFmtId="168" formatCode="0.000"/>
    <numFmt numFmtId="169" formatCode="#,##0.0"/>
    <numFmt numFmtId="170" formatCode="#,##0.000"/>
    <numFmt numFmtId="171" formatCode="_-* #,##0.0000\ _k_n_-;\-* #,##0.0000\ _k_n_-;_-* &quot;-&quot;??\ _k_n_-;_-@_-"/>
    <numFmt numFmtId="172" formatCode="_-* #,##0.00000\ _k_n_-;\-* #,##0.00000\ _k_n_-;_-* &quot;-&quot;??\ _k_n_-;_-@_-"/>
    <numFmt numFmtId="173" formatCode="&quot;Da&quot;;&quot;Da&quot;;&quot;Ne&quot;"/>
    <numFmt numFmtId="174" formatCode="&quot;True&quot;;&quot;True&quot;;&quot;False&quot;"/>
    <numFmt numFmtId="175" formatCode="&quot;Uključeno&quot;;&quot;Uključeno&quot;;&quot;Isključeno&quot;"/>
    <numFmt numFmtId="176" formatCode="[$¥€-2]\ #,##0.00_);[Red]\([$€-2]\ #,##0.00\)"/>
  </numFmts>
  <fonts count="47">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sz val="11"/>
      <color indexed="52"/>
      <name val="Calibri"/>
      <family val="2"/>
    </font>
    <font>
      <u val="single"/>
      <sz val="10"/>
      <color indexed="36"/>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Arial"/>
      <family val="2"/>
    </font>
    <font>
      <b/>
      <sz val="8"/>
      <name val="Arial"/>
      <family val="2"/>
    </font>
    <font>
      <b/>
      <sz val="10"/>
      <name val="Arial"/>
      <family val="2"/>
    </font>
    <font>
      <b/>
      <i/>
      <sz val="8"/>
      <name val="Arial"/>
      <family val="2"/>
    </font>
    <font>
      <sz val="8"/>
      <color indexed="10"/>
      <name val="Arial"/>
      <family val="2"/>
    </font>
    <font>
      <i/>
      <sz val="8"/>
      <name val="Arial"/>
      <family val="2"/>
    </font>
    <font>
      <sz val="8"/>
      <color indexed="8"/>
      <name val="Arial"/>
      <family val="2"/>
    </font>
    <font>
      <sz val="7"/>
      <name val="Arial"/>
      <family val="2"/>
    </font>
    <font>
      <b/>
      <sz val="7"/>
      <name val="Arial"/>
      <family val="2"/>
    </font>
    <font>
      <b/>
      <sz val="12"/>
      <name val="Arial"/>
      <family val="2"/>
    </font>
    <font>
      <b/>
      <sz val="8"/>
      <color indexed="8"/>
      <name val="Arial"/>
      <family val="2"/>
    </font>
    <font>
      <b/>
      <sz val="10"/>
      <color indexed="8"/>
      <name val="Times New Roman"/>
      <family val="1"/>
    </font>
    <font>
      <b/>
      <sz val="10"/>
      <color indexed="10"/>
      <name val="Arial"/>
      <family val="2"/>
    </font>
    <font>
      <b/>
      <sz val="9"/>
      <name val="Arial"/>
      <family val="2"/>
    </font>
    <font>
      <sz val="10"/>
      <color indexed="10"/>
      <name val="Arial"/>
      <family val="2"/>
    </font>
    <font>
      <sz val="9"/>
      <name val="Arial"/>
      <family val="2"/>
    </font>
    <font>
      <sz val="12"/>
      <name val="Arial"/>
      <family val="2"/>
    </font>
    <font>
      <strike/>
      <sz val="8"/>
      <name val="Arial"/>
      <family val="2"/>
    </font>
    <font>
      <b/>
      <u val="single"/>
      <sz val="8"/>
      <name val="Arial"/>
      <family val="2"/>
    </font>
    <font>
      <sz val="11"/>
      <name val="Arial"/>
      <family val="2"/>
    </font>
    <font>
      <b/>
      <sz val="11"/>
      <name val="Arial"/>
      <family val="2"/>
    </font>
    <font>
      <sz val="9"/>
      <color indexed="10"/>
      <name val="Arial"/>
      <family val="2"/>
    </font>
    <font>
      <b/>
      <sz val="9"/>
      <color indexed="10"/>
      <name val="Arial"/>
      <family val="2"/>
    </font>
    <font>
      <sz val="11"/>
      <color indexed="10"/>
      <name val="Arial"/>
      <family val="2"/>
    </font>
    <font>
      <sz val="12"/>
      <color indexed="10"/>
      <name val="Arial"/>
      <family val="2"/>
    </font>
    <font>
      <u val="single"/>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theme="0"/>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9" tint="0.3999800086021423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style="thin"/>
      <top style="medium"/>
      <bottom style="double"/>
    </border>
    <border>
      <left>
        <color indexed="63"/>
      </left>
      <right style="thin"/>
      <top style="thin"/>
      <bottom>
        <color indexed="63"/>
      </bottom>
    </border>
    <border>
      <left style="thin"/>
      <right style="thin"/>
      <top style="medium"/>
      <bottom>
        <color indexed="63"/>
      </bottom>
    </border>
    <border>
      <left style="thin"/>
      <right style="thin"/>
      <top style="medium"/>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double"/>
    </border>
    <border>
      <left>
        <color indexed="63"/>
      </left>
      <right>
        <color indexed="63"/>
      </right>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medium"/>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3" borderId="0" applyNumberFormat="0" applyBorder="0" applyAlignment="0" applyProtection="0"/>
    <xf numFmtId="0" fontId="6"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3"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14"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0" borderId="0">
      <alignment/>
      <protection/>
    </xf>
    <xf numFmtId="0" fontId="13" fillId="0" borderId="0">
      <alignment/>
      <protection/>
    </xf>
    <xf numFmtId="0" fontId="5"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9" fillId="0" borderId="9" applyNumberFormat="0" applyFill="0" applyAlignment="0" applyProtection="0"/>
    <xf numFmtId="0" fontId="18" fillId="0" borderId="0" applyNumberFormat="0" applyFill="0" applyBorder="0" applyAlignment="0" applyProtection="0"/>
  </cellStyleXfs>
  <cellXfs count="759">
    <xf numFmtId="0" fontId="0" fillId="0" borderId="0" xfId="0" applyAlignment="1">
      <alignment/>
    </xf>
    <xf numFmtId="0" fontId="21" fillId="0" borderId="0" xfId="0" applyFont="1" applyAlignment="1" applyProtection="1">
      <alignment/>
      <protection locked="0"/>
    </xf>
    <xf numFmtId="0" fontId="22" fillId="0" borderId="0" xfId="0" applyFont="1" applyAlignment="1" applyProtection="1">
      <alignment horizontal="center"/>
      <protection locked="0"/>
    </xf>
    <xf numFmtId="0" fontId="21" fillId="24" borderId="0" xfId="0" applyFont="1" applyFill="1" applyAlignment="1" applyProtection="1">
      <alignment/>
      <protection locked="0"/>
    </xf>
    <xf numFmtId="0" fontId="21" fillId="0" borderId="0" xfId="0" applyFont="1" applyFill="1" applyAlignment="1" applyProtection="1">
      <alignment/>
      <protection locked="0"/>
    </xf>
    <xf numFmtId="0" fontId="21" fillId="22" borderId="0" xfId="0" applyFont="1" applyFill="1" applyAlignment="1" applyProtection="1">
      <alignment/>
      <protection locked="0"/>
    </xf>
    <xf numFmtId="0" fontId="21" fillId="22" borderId="10" xfId="0" applyFont="1" applyFill="1" applyBorder="1" applyAlignment="1" applyProtection="1">
      <alignment horizontal="center"/>
      <protection locked="0"/>
    </xf>
    <xf numFmtId="0" fontId="21" fillId="22" borderId="10" xfId="0" applyFont="1" applyFill="1" applyBorder="1" applyAlignment="1" applyProtection="1">
      <alignment/>
      <protection locked="0"/>
    </xf>
    <xf numFmtId="0" fontId="21" fillId="7" borderId="0" xfId="0" applyFont="1" applyFill="1" applyAlignment="1" applyProtection="1">
      <alignment/>
      <protection locked="0"/>
    </xf>
    <xf numFmtId="0" fontId="22" fillId="3" borderId="0" xfId="0" applyFont="1" applyFill="1" applyAlignment="1" applyProtection="1">
      <alignment/>
      <protection locked="0"/>
    </xf>
    <xf numFmtId="0" fontId="21" fillId="3" borderId="0" xfId="0" applyFont="1" applyFill="1" applyAlignment="1" applyProtection="1">
      <alignment/>
      <protection locked="0"/>
    </xf>
    <xf numFmtId="0" fontId="21" fillId="5" borderId="0" xfId="0" applyFont="1" applyFill="1" applyAlignment="1" applyProtection="1">
      <alignment/>
      <protection locked="0"/>
    </xf>
    <xf numFmtId="0" fontId="22" fillId="5" borderId="0" xfId="0" applyFont="1" applyFill="1" applyAlignment="1" applyProtection="1">
      <alignment/>
      <protection locked="0"/>
    </xf>
    <xf numFmtId="0" fontId="24" fillId="3" borderId="0" xfId="0" applyFont="1" applyFill="1" applyAlignment="1" applyProtection="1">
      <alignment/>
      <protection locked="0"/>
    </xf>
    <xf numFmtId="0" fontId="21" fillId="9" borderId="0" xfId="0" applyFont="1" applyFill="1" applyAlignment="1" applyProtection="1">
      <alignment/>
      <protection locked="0"/>
    </xf>
    <xf numFmtId="0" fontId="21" fillId="9" borderId="0" xfId="0" applyFont="1" applyFill="1" applyAlignment="1" applyProtection="1">
      <alignment/>
      <protection locked="0"/>
    </xf>
    <xf numFmtId="0" fontId="22" fillId="9" borderId="0" xfId="0" applyFont="1" applyFill="1" applyAlignment="1" applyProtection="1">
      <alignment/>
      <protection locked="0"/>
    </xf>
    <xf numFmtId="0" fontId="24" fillId="9" borderId="0" xfId="0" applyFont="1" applyFill="1" applyAlignment="1" applyProtection="1">
      <alignment/>
      <protection locked="0"/>
    </xf>
    <xf numFmtId="0" fontId="24" fillId="9" borderId="0" xfId="0" applyFont="1" applyFill="1" applyAlignment="1" applyProtection="1">
      <alignment/>
      <protection locked="0"/>
    </xf>
    <xf numFmtId="0" fontId="21" fillId="24" borderId="0" xfId="0" applyFont="1" applyFill="1" applyAlignment="1" applyProtection="1">
      <alignment/>
      <protection locked="0"/>
    </xf>
    <xf numFmtId="0" fontId="21" fillId="7" borderId="0" xfId="0" applyFont="1" applyFill="1" applyAlignment="1" applyProtection="1">
      <alignment/>
      <protection locked="0"/>
    </xf>
    <xf numFmtId="3" fontId="21" fillId="7" borderId="0" xfId="0" applyNumberFormat="1" applyFont="1" applyFill="1" applyAlignment="1" applyProtection="1">
      <alignment/>
      <protection locked="0"/>
    </xf>
    <xf numFmtId="0" fontId="22" fillId="7" borderId="0" xfId="0" applyFont="1" applyFill="1" applyAlignment="1" applyProtection="1">
      <alignment/>
      <protection locked="0"/>
    </xf>
    <xf numFmtId="0" fontId="22" fillId="24" borderId="10" xfId="0" applyFont="1" applyFill="1" applyBorder="1" applyAlignment="1" applyProtection="1">
      <alignment/>
      <protection locked="0"/>
    </xf>
    <xf numFmtId="3" fontId="22" fillId="24" borderId="10" xfId="0" applyNumberFormat="1" applyFont="1" applyFill="1" applyBorder="1" applyAlignment="1" applyProtection="1">
      <alignment/>
      <protection locked="0"/>
    </xf>
    <xf numFmtId="3" fontId="22" fillId="0" borderId="10" xfId="0" applyNumberFormat="1" applyFont="1" applyBorder="1" applyAlignment="1" applyProtection="1">
      <alignment/>
      <protection locked="0"/>
    </xf>
    <xf numFmtId="0" fontId="21" fillId="24" borderId="10" xfId="0" applyFont="1" applyFill="1" applyBorder="1" applyAlignment="1" applyProtection="1">
      <alignment/>
      <protection locked="0"/>
    </xf>
    <xf numFmtId="0" fontId="21" fillId="24" borderId="11" xfId="0" applyFont="1" applyFill="1" applyBorder="1" applyAlignment="1" applyProtection="1">
      <alignment/>
      <protection locked="0"/>
    </xf>
    <xf numFmtId="0" fontId="21" fillId="24" borderId="12" xfId="0" applyFont="1" applyFill="1" applyBorder="1" applyAlignment="1" applyProtection="1">
      <alignment/>
      <protection locked="0"/>
    </xf>
    <xf numFmtId="3" fontId="21" fillId="24" borderId="10" xfId="0" applyNumberFormat="1" applyFont="1" applyFill="1" applyBorder="1" applyAlignment="1" applyProtection="1">
      <alignment/>
      <protection locked="0"/>
    </xf>
    <xf numFmtId="0" fontId="21" fillId="24" borderId="11" xfId="0" applyFont="1" applyFill="1" applyBorder="1" applyAlignment="1" applyProtection="1">
      <alignment horizontal="left"/>
      <protection locked="0"/>
    </xf>
    <xf numFmtId="0" fontId="21" fillId="24" borderId="12" xfId="0" applyFont="1" applyFill="1" applyBorder="1" applyAlignment="1" applyProtection="1">
      <alignment horizontal="left"/>
      <protection locked="0"/>
    </xf>
    <xf numFmtId="3" fontId="21" fillId="24" borderId="10" xfId="0" applyNumberFormat="1" applyFont="1" applyFill="1" applyBorder="1" applyAlignment="1" applyProtection="1">
      <alignment/>
      <protection locked="0"/>
    </xf>
    <xf numFmtId="3" fontId="21" fillId="0" borderId="10" xfId="0" applyNumberFormat="1" applyFont="1" applyBorder="1" applyAlignment="1" applyProtection="1">
      <alignment/>
      <protection locked="0"/>
    </xf>
    <xf numFmtId="0" fontId="21" fillId="24" borderId="13" xfId="0" applyFont="1" applyFill="1" applyBorder="1" applyAlignment="1" applyProtection="1">
      <alignment/>
      <protection locked="0"/>
    </xf>
    <xf numFmtId="3" fontId="21" fillId="24" borderId="13" xfId="0" applyNumberFormat="1" applyFont="1" applyFill="1" applyBorder="1" applyAlignment="1" applyProtection="1">
      <alignment/>
      <protection locked="0"/>
    </xf>
    <xf numFmtId="3" fontId="21" fillId="24" borderId="13" xfId="0" applyNumberFormat="1" applyFont="1" applyFill="1" applyBorder="1" applyAlignment="1" applyProtection="1">
      <alignment/>
      <protection locked="0"/>
    </xf>
    <xf numFmtId="3" fontId="25" fillId="24" borderId="13" xfId="0" applyNumberFormat="1" applyFont="1" applyFill="1" applyBorder="1" applyAlignment="1" applyProtection="1">
      <alignment/>
      <protection locked="0"/>
    </xf>
    <xf numFmtId="0" fontId="21" fillId="24" borderId="13" xfId="0" applyFont="1" applyFill="1" applyBorder="1" applyAlignment="1" applyProtection="1">
      <alignment/>
      <protection locked="0"/>
    </xf>
    <xf numFmtId="0" fontId="21" fillId="24" borderId="11" xfId="0" applyFont="1" applyFill="1" applyBorder="1" applyAlignment="1" applyProtection="1">
      <alignment/>
      <protection locked="0"/>
    </xf>
    <xf numFmtId="0" fontId="21" fillId="24" borderId="12" xfId="0" applyFont="1" applyFill="1" applyBorder="1" applyAlignment="1" applyProtection="1">
      <alignment/>
      <protection locked="0"/>
    </xf>
    <xf numFmtId="0" fontId="21" fillId="24" borderId="14" xfId="0" applyFont="1" applyFill="1" applyBorder="1" applyAlignment="1" applyProtection="1">
      <alignment/>
      <protection locked="0"/>
    </xf>
    <xf numFmtId="0" fontId="21" fillId="5" borderId="15" xfId="0" applyFont="1" applyFill="1" applyBorder="1" applyAlignment="1" applyProtection="1">
      <alignment/>
      <protection locked="0"/>
    </xf>
    <xf numFmtId="0" fontId="22" fillId="5" borderId="15" xfId="0" applyFont="1" applyFill="1" applyBorder="1" applyAlignment="1" applyProtection="1">
      <alignment/>
      <protection locked="0"/>
    </xf>
    <xf numFmtId="3" fontId="22" fillId="5" borderId="15" xfId="0" applyNumberFormat="1" applyFont="1" applyFill="1" applyBorder="1" applyAlignment="1" applyProtection="1">
      <alignment/>
      <protection locked="0"/>
    </xf>
    <xf numFmtId="0" fontId="21" fillId="24" borderId="0" xfId="0" applyFont="1" applyFill="1" applyBorder="1" applyAlignment="1" applyProtection="1">
      <alignment/>
      <protection locked="0"/>
    </xf>
    <xf numFmtId="0" fontId="22" fillId="24" borderId="0" xfId="0" applyFont="1" applyFill="1" applyBorder="1" applyAlignment="1" applyProtection="1">
      <alignment/>
      <protection locked="0"/>
    </xf>
    <xf numFmtId="3" fontId="22" fillId="24" borderId="0" xfId="0" applyNumberFormat="1" applyFont="1" applyFill="1" applyBorder="1" applyAlignment="1" applyProtection="1">
      <alignment/>
      <protection locked="0"/>
    </xf>
    <xf numFmtId="0" fontId="22" fillId="24" borderId="11" xfId="0" applyFont="1" applyFill="1" applyBorder="1" applyAlignment="1" applyProtection="1">
      <alignment horizontal="left"/>
      <protection locked="0"/>
    </xf>
    <xf numFmtId="0" fontId="22" fillId="24" borderId="12" xfId="0" applyFont="1" applyFill="1" applyBorder="1" applyAlignment="1" applyProtection="1">
      <alignment horizontal="left"/>
      <protection locked="0"/>
    </xf>
    <xf numFmtId="3" fontId="22" fillId="24" borderId="10" xfId="0" applyNumberFormat="1" applyFont="1" applyFill="1" applyBorder="1" applyAlignment="1" applyProtection="1">
      <alignment/>
      <protection locked="0"/>
    </xf>
    <xf numFmtId="0" fontId="21" fillId="24" borderId="16" xfId="0" applyFont="1" applyFill="1" applyBorder="1" applyAlignment="1" applyProtection="1">
      <alignment/>
      <protection locked="0"/>
    </xf>
    <xf numFmtId="3" fontId="21" fillId="24" borderId="16" xfId="0" applyNumberFormat="1" applyFont="1" applyFill="1" applyBorder="1" applyAlignment="1" applyProtection="1">
      <alignment/>
      <protection locked="0"/>
    </xf>
    <xf numFmtId="3" fontId="22" fillId="7" borderId="0" xfId="0" applyNumberFormat="1" applyFont="1" applyFill="1" applyAlignment="1" applyProtection="1">
      <alignment/>
      <protection locked="0"/>
    </xf>
    <xf numFmtId="0" fontId="21" fillId="5" borderId="0" xfId="0" applyFont="1" applyFill="1" applyAlignment="1" applyProtection="1">
      <alignment/>
      <protection locked="0"/>
    </xf>
    <xf numFmtId="0" fontId="21" fillId="5" borderId="17" xfId="0" applyFont="1" applyFill="1" applyBorder="1" applyAlignment="1" applyProtection="1">
      <alignment/>
      <protection locked="0"/>
    </xf>
    <xf numFmtId="3" fontId="21" fillId="5" borderId="17" xfId="0" applyNumberFormat="1" applyFont="1" applyFill="1" applyBorder="1" applyAlignment="1" applyProtection="1">
      <alignment/>
      <protection locked="0"/>
    </xf>
    <xf numFmtId="0" fontId="21" fillId="0" borderId="0" xfId="0" applyFont="1" applyAlignment="1" applyProtection="1">
      <alignment/>
      <protection locked="0"/>
    </xf>
    <xf numFmtId="0" fontId="22" fillId="5" borderId="18" xfId="0" applyFont="1" applyFill="1" applyBorder="1" applyAlignment="1" applyProtection="1">
      <alignment/>
      <protection locked="0"/>
    </xf>
    <xf numFmtId="3" fontId="22" fillId="5" borderId="18" xfId="0" applyNumberFormat="1" applyFont="1" applyFill="1" applyBorder="1" applyAlignment="1" applyProtection="1">
      <alignment/>
      <protection locked="0"/>
    </xf>
    <xf numFmtId="0" fontId="22" fillId="24" borderId="0" xfId="0" applyFont="1" applyFill="1" applyBorder="1" applyAlignment="1" applyProtection="1">
      <alignment/>
      <protection locked="0"/>
    </xf>
    <xf numFmtId="0" fontId="22" fillId="24" borderId="0" xfId="0" applyFont="1" applyFill="1" applyBorder="1" applyAlignment="1" applyProtection="1">
      <alignment horizontal="left"/>
      <protection locked="0"/>
    </xf>
    <xf numFmtId="3" fontId="22" fillId="24" borderId="0" xfId="0" applyNumberFormat="1" applyFont="1" applyFill="1" applyBorder="1" applyAlignment="1" applyProtection="1">
      <alignment/>
      <protection locked="0"/>
    </xf>
    <xf numFmtId="0" fontId="22" fillId="5" borderId="0" xfId="0" applyFont="1" applyFill="1" applyAlignment="1" applyProtection="1">
      <alignment/>
      <protection locked="0"/>
    </xf>
    <xf numFmtId="0" fontId="22" fillId="7" borderId="0" xfId="0" applyFont="1" applyFill="1" applyAlignment="1" applyProtection="1">
      <alignment/>
      <protection locked="0"/>
    </xf>
    <xf numFmtId="0" fontId="22" fillId="7" borderId="0" xfId="0" applyFont="1" applyFill="1" applyBorder="1" applyAlignment="1" applyProtection="1">
      <alignment horizontal="left"/>
      <protection locked="0"/>
    </xf>
    <xf numFmtId="0" fontId="22" fillId="7" borderId="0" xfId="0" applyFont="1" applyFill="1" applyBorder="1" applyAlignment="1" applyProtection="1">
      <alignment/>
      <protection locked="0"/>
    </xf>
    <xf numFmtId="3" fontId="22" fillId="7" borderId="0" xfId="0" applyNumberFormat="1" applyFont="1" applyFill="1" applyBorder="1" applyAlignment="1" applyProtection="1">
      <alignment/>
      <protection locked="0"/>
    </xf>
    <xf numFmtId="0" fontId="22" fillId="5" borderId="10" xfId="0" applyFont="1" applyFill="1" applyBorder="1" applyAlignment="1" applyProtection="1">
      <alignment/>
      <protection locked="0"/>
    </xf>
    <xf numFmtId="0" fontId="22" fillId="5" borderId="10" xfId="0" applyFont="1" applyFill="1" applyBorder="1" applyAlignment="1" applyProtection="1">
      <alignment/>
      <protection locked="0"/>
    </xf>
    <xf numFmtId="0" fontId="21" fillId="24" borderId="0" xfId="0" applyFont="1" applyFill="1" applyBorder="1" applyAlignment="1" applyProtection="1">
      <alignment horizontal="left"/>
      <protection locked="0"/>
    </xf>
    <xf numFmtId="0" fontId="21" fillId="24" borderId="0" xfId="0" applyFont="1" applyFill="1" applyBorder="1" applyAlignment="1" applyProtection="1">
      <alignment horizontal="left"/>
      <protection locked="0"/>
    </xf>
    <xf numFmtId="3" fontId="21" fillId="24" borderId="0" xfId="0" applyNumberFormat="1" applyFont="1" applyFill="1" applyBorder="1" applyAlignment="1" applyProtection="1">
      <alignment/>
      <protection locked="0"/>
    </xf>
    <xf numFmtId="0" fontId="22" fillId="5" borderId="17" xfId="0" applyFont="1" applyFill="1" applyBorder="1" applyAlignment="1" applyProtection="1">
      <alignment/>
      <protection locked="0"/>
    </xf>
    <xf numFmtId="3" fontId="22" fillId="5" borderId="17" xfId="0" applyNumberFormat="1" applyFont="1" applyFill="1" applyBorder="1" applyAlignment="1" applyProtection="1">
      <alignment/>
      <protection locked="0"/>
    </xf>
    <xf numFmtId="3" fontId="22" fillId="5" borderId="10" xfId="0" applyNumberFormat="1" applyFont="1" applyFill="1" applyBorder="1" applyAlignment="1" applyProtection="1">
      <alignment/>
      <protection locked="0"/>
    </xf>
    <xf numFmtId="0" fontId="22" fillId="3" borderId="0" xfId="0" applyFont="1" applyFill="1" applyAlignment="1" applyProtection="1">
      <alignment/>
      <protection locked="0"/>
    </xf>
    <xf numFmtId="3" fontId="22" fillId="7" borderId="0" xfId="0" applyNumberFormat="1" applyFont="1" applyFill="1" applyBorder="1" applyAlignment="1" applyProtection="1">
      <alignment/>
      <protection locked="0"/>
    </xf>
    <xf numFmtId="0" fontId="21" fillId="7" borderId="0" xfId="0" applyFont="1" applyFill="1" applyBorder="1" applyAlignment="1" applyProtection="1">
      <alignment/>
      <protection locked="0"/>
    </xf>
    <xf numFmtId="0" fontId="22" fillId="24" borderId="0" xfId="0" applyFont="1" applyFill="1" applyAlignment="1" applyProtection="1">
      <alignment/>
      <protection locked="0"/>
    </xf>
    <xf numFmtId="0" fontId="21" fillId="24" borderId="19" xfId="0" applyFont="1" applyFill="1" applyBorder="1" applyAlignment="1" applyProtection="1">
      <alignment/>
      <protection locked="0"/>
    </xf>
    <xf numFmtId="3" fontId="22" fillId="24" borderId="13" xfId="0" applyNumberFormat="1" applyFont="1" applyFill="1" applyBorder="1" applyAlignment="1" applyProtection="1">
      <alignment/>
      <protection locked="0"/>
    </xf>
    <xf numFmtId="0" fontId="21" fillId="5" borderId="20" xfId="0" applyFont="1" applyFill="1" applyBorder="1" applyAlignment="1" applyProtection="1">
      <alignment/>
      <protection locked="0"/>
    </xf>
    <xf numFmtId="0" fontId="22" fillId="5" borderId="20" xfId="0" applyFont="1" applyFill="1" applyBorder="1" applyAlignment="1" applyProtection="1">
      <alignment/>
      <protection locked="0"/>
    </xf>
    <xf numFmtId="3" fontId="21" fillId="5" borderId="20" xfId="0" applyNumberFormat="1" applyFont="1" applyFill="1" applyBorder="1" applyAlignment="1" applyProtection="1">
      <alignment/>
      <protection locked="0"/>
    </xf>
    <xf numFmtId="3" fontId="22" fillId="5" borderId="10" xfId="0" applyNumberFormat="1" applyFont="1" applyFill="1" applyBorder="1" applyAlignment="1" applyProtection="1">
      <alignment/>
      <protection locked="0"/>
    </xf>
    <xf numFmtId="0" fontId="22" fillId="3" borderId="10" xfId="0" applyFont="1" applyFill="1" applyBorder="1" applyAlignment="1" applyProtection="1">
      <alignment/>
      <protection locked="0"/>
    </xf>
    <xf numFmtId="3" fontId="22" fillId="3" borderId="10" xfId="0" applyNumberFormat="1" applyFont="1" applyFill="1" applyBorder="1" applyAlignment="1" applyProtection="1">
      <alignment/>
      <protection locked="0"/>
    </xf>
    <xf numFmtId="3" fontId="21" fillId="0" borderId="0" xfId="0" applyNumberFormat="1" applyFont="1" applyAlignment="1" applyProtection="1">
      <alignment/>
      <protection locked="0"/>
    </xf>
    <xf numFmtId="3" fontId="21" fillId="0" borderId="0" xfId="0" applyNumberFormat="1" applyFont="1" applyFill="1" applyAlignment="1" applyProtection="1">
      <alignment/>
      <protection locked="0"/>
    </xf>
    <xf numFmtId="3" fontId="21" fillId="3" borderId="0" xfId="0" applyNumberFormat="1" applyFont="1" applyFill="1" applyAlignment="1" applyProtection="1">
      <alignment/>
      <protection locked="0"/>
    </xf>
    <xf numFmtId="3" fontId="21" fillId="5" borderId="0" xfId="0" applyNumberFormat="1" applyFont="1" applyFill="1" applyAlignment="1" applyProtection="1">
      <alignment/>
      <protection locked="0"/>
    </xf>
    <xf numFmtId="0" fontId="24" fillId="24" borderId="10" xfId="0" applyFont="1" applyFill="1" applyBorder="1" applyAlignment="1" applyProtection="1">
      <alignment/>
      <protection locked="0"/>
    </xf>
    <xf numFmtId="3" fontId="22" fillId="0" borderId="10" xfId="0" applyNumberFormat="1" applyFont="1" applyFill="1" applyBorder="1" applyAlignment="1" applyProtection="1">
      <alignment/>
      <protection locked="0"/>
    </xf>
    <xf numFmtId="0" fontId="21" fillId="24" borderId="0" xfId="0" applyFont="1" applyFill="1" applyAlignment="1" applyProtection="1">
      <alignment horizontal="right"/>
      <protection locked="0"/>
    </xf>
    <xf numFmtId="0" fontId="24" fillId="24" borderId="12" xfId="0" applyFont="1" applyFill="1" applyBorder="1" applyAlignment="1" applyProtection="1">
      <alignment/>
      <protection locked="0"/>
    </xf>
    <xf numFmtId="0" fontId="21" fillId="24" borderId="17" xfId="0" applyFont="1" applyFill="1" applyBorder="1" applyAlignment="1" applyProtection="1">
      <alignment/>
      <protection locked="0"/>
    </xf>
    <xf numFmtId="3" fontId="21" fillId="24" borderId="17" xfId="0" applyNumberFormat="1" applyFont="1" applyFill="1" applyBorder="1" applyAlignment="1" applyProtection="1">
      <alignment/>
      <protection locked="0"/>
    </xf>
    <xf numFmtId="0" fontId="22" fillId="5" borderId="21" xfId="0" applyFont="1" applyFill="1" applyBorder="1" applyAlignment="1" applyProtection="1">
      <alignment/>
      <protection locked="0"/>
    </xf>
    <xf numFmtId="3" fontId="22" fillId="5" borderId="21" xfId="0" applyNumberFormat="1" applyFont="1" applyFill="1" applyBorder="1" applyAlignment="1" applyProtection="1">
      <alignment/>
      <protection locked="0"/>
    </xf>
    <xf numFmtId="0" fontId="22" fillId="7" borderId="0" xfId="0" applyFont="1" applyFill="1" applyBorder="1" applyAlignment="1" applyProtection="1">
      <alignment horizontal="left"/>
      <protection locked="0"/>
    </xf>
    <xf numFmtId="0" fontId="21" fillId="0" borderId="0" xfId="0" applyFont="1" applyFill="1" applyAlignment="1" applyProtection="1">
      <alignment/>
      <protection locked="0"/>
    </xf>
    <xf numFmtId="0" fontId="22" fillId="0" borderId="10" xfId="0" applyFont="1" applyBorder="1" applyAlignment="1" applyProtection="1">
      <alignment/>
      <protection locked="0"/>
    </xf>
    <xf numFmtId="0" fontId="21" fillId="0" borderId="10" xfId="0" applyFont="1" applyBorder="1" applyAlignment="1" applyProtection="1">
      <alignment/>
      <protection locked="0"/>
    </xf>
    <xf numFmtId="0" fontId="21" fillId="0" borderId="11" xfId="0" applyFont="1" applyBorder="1" applyAlignment="1" applyProtection="1">
      <alignment/>
      <protection locked="0"/>
    </xf>
    <xf numFmtId="0" fontId="21" fillId="0" borderId="12" xfId="0" applyFont="1" applyBorder="1" applyAlignment="1" applyProtection="1">
      <alignment/>
      <protection locked="0"/>
    </xf>
    <xf numFmtId="3" fontId="21" fillId="0" borderId="10" xfId="0" applyNumberFormat="1" applyFont="1" applyFill="1" applyBorder="1" applyAlignment="1" applyProtection="1">
      <alignment/>
      <protection locked="0"/>
    </xf>
    <xf numFmtId="0" fontId="26" fillId="0" borderId="10" xfId="0" applyFont="1" applyBorder="1" applyAlignment="1" applyProtection="1">
      <alignment/>
      <protection locked="0"/>
    </xf>
    <xf numFmtId="0" fontId="21" fillId="0" borderId="11"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2" fillId="0" borderId="0" xfId="0" applyFont="1" applyBorder="1" applyAlignment="1" applyProtection="1">
      <alignment/>
      <protection locked="0"/>
    </xf>
    <xf numFmtId="3" fontId="22" fillId="0" borderId="0" xfId="0" applyNumberFormat="1" applyFont="1" applyBorder="1" applyAlignment="1" applyProtection="1">
      <alignment/>
      <protection locked="0"/>
    </xf>
    <xf numFmtId="3" fontId="22" fillId="0" borderId="0" xfId="0" applyNumberFormat="1" applyFont="1" applyFill="1" applyBorder="1" applyAlignment="1" applyProtection="1">
      <alignment/>
      <protection locked="0"/>
    </xf>
    <xf numFmtId="0" fontId="22" fillId="0" borderId="12" xfId="0" applyFont="1" applyBorder="1" applyAlignment="1" applyProtection="1">
      <alignment/>
      <protection locked="0"/>
    </xf>
    <xf numFmtId="3" fontId="21" fillId="24" borderId="0" xfId="0" applyNumberFormat="1" applyFont="1" applyFill="1" applyAlignment="1" applyProtection="1">
      <alignment/>
      <protection locked="0"/>
    </xf>
    <xf numFmtId="0" fontId="22" fillId="0" borderId="0" xfId="0" applyFont="1" applyFill="1" applyBorder="1" applyAlignment="1" applyProtection="1">
      <alignment/>
      <protection locked="0"/>
    </xf>
    <xf numFmtId="49" fontId="21" fillId="0" borderId="0" xfId="0" applyNumberFormat="1" applyFont="1" applyAlignment="1" applyProtection="1">
      <alignment horizontal="right"/>
      <protection locked="0"/>
    </xf>
    <xf numFmtId="0" fontId="22" fillId="0" borderId="10" xfId="0" applyFont="1" applyBorder="1" applyAlignment="1" applyProtection="1">
      <alignment/>
      <protection locked="0"/>
    </xf>
    <xf numFmtId="0" fontId="21" fillId="0" borderId="10" xfId="0" applyFont="1" applyBorder="1" applyAlignment="1" applyProtection="1">
      <alignment/>
      <protection locked="0"/>
    </xf>
    <xf numFmtId="49" fontId="21" fillId="5" borderId="0" xfId="0" applyNumberFormat="1" applyFont="1" applyFill="1" applyAlignment="1" applyProtection="1">
      <alignment/>
      <protection locked="0"/>
    </xf>
    <xf numFmtId="0" fontId="21" fillId="5" borderId="10" xfId="0" applyFont="1" applyFill="1" applyBorder="1" applyAlignment="1" applyProtection="1">
      <alignment/>
      <protection locked="0"/>
    </xf>
    <xf numFmtId="0" fontId="21" fillId="0" borderId="0" xfId="0" applyFont="1" applyBorder="1" applyAlignment="1" applyProtection="1">
      <alignment/>
      <protection locked="0"/>
    </xf>
    <xf numFmtId="49" fontId="21" fillId="0" borderId="0" xfId="0" applyNumberFormat="1" applyFont="1" applyBorder="1" applyAlignment="1" applyProtection="1">
      <alignment/>
      <protection locked="0"/>
    </xf>
    <xf numFmtId="3" fontId="21" fillId="0" borderId="0" xfId="0" applyNumberFormat="1" applyFont="1" applyBorder="1" applyAlignment="1" applyProtection="1">
      <alignment/>
      <protection locked="0"/>
    </xf>
    <xf numFmtId="3" fontId="21" fillId="0" borderId="0" xfId="0" applyNumberFormat="1" applyFont="1" applyFill="1" applyBorder="1" applyAlignment="1" applyProtection="1">
      <alignment/>
      <protection locked="0"/>
    </xf>
    <xf numFmtId="0" fontId="21" fillId="7" borderId="0" xfId="0" applyFont="1" applyFill="1" applyBorder="1" applyAlignment="1" applyProtection="1">
      <alignment/>
      <protection locked="0"/>
    </xf>
    <xf numFmtId="49" fontId="21" fillId="7" borderId="0" xfId="0" applyNumberFormat="1" applyFont="1" applyFill="1" applyBorder="1" applyAlignment="1" applyProtection="1">
      <alignment/>
      <protection locked="0"/>
    </xf>
    <xf numFmtId="3" fontId="21" fillId="7" borderId="0" xfId="0" applyNumberFormat="1" applyFont="1" applyFill="1" applyBorder="1" applyAlignment="1" applyProtection="1">
      <alignment/>
      <protection locked="0"/>
    </xf>
    <xf numFmtId="3" fontId="21" fillId="0" borderId="15" xfId="0" applyNumberFormat="1" applyFont="1" applyBorder="1" applyAlignment="1" applyProtection="1">
      <alignment/>
      <protection locked="0"/>
    </xf>
    <xf numFmtId="3" fontId="21" fillId="0" borderId="15" xfId="0" applyNumberFormat="1" applyFont="1" applyFill="1" applyBorder="1" applyAlignment="1" applyProtection="1">
      <alignment/>
      <protection locked="0"/>
    </xf>
    <xf numFmtId="49" fontId="21" fillId="0" borderId="0" xfId="0" applyNumberFormat="1" applyFont="1" applyAlignment="1" applyProtection="1">
      <alignment/>
      <protection locked="0"/>
    </xf>
    <xf numFmtId="49" fontId="21" fillId="7" borderId="0" xfId="0" applyNumberFormat="1" applyFont="1" applyFill="1" applyAlignment="1" applyProtection="1">
      <alignment/>
      <protection locked="0"/>
    </xf>
    <xf numFmtId="49" fontId="21" fillId="0" borderId="0" xfId="0" applyNumberFormat="1" applyFont="1" applyAlignment="1" applyProtection="1">
      <alignment horizontal="right"/>
      <protection locked="0"/>
    </xf>
    <xf numFmtId="0" fontId="21" fillId="0" borderId="0" xfId="0" applyFont="1" applyAlignment="1" applyProtection="1">
      <alignment horizontal="right"/>
      <protection locked="0"/>
    </xf>
    <xf numFmtId="2" fontId="22" fillId="7" borderId="0" xfId="0" applyNumberFormat="1" applyFont="1" applyFill="1" applyBorder="1" applyAlignment="1" applyProtection="1">
      <alignment horizontal="left"/>
      <protection locked="0"/>
    </xf>
    <xf numFmtId="2" fontId="22" fillId="7" borderId="0" xfId="0" applyNumberFormat="1" applyFont="1" applyFill="1" applyBorder="1" applyAlignment="1" applyProtection="1">
      <alignment horizontal="left"/>
      <protection locked="0"/>
    </xf>
    <xf numFmtId="3" fontId="21" fillId="7" borderId="0" xfId="0" applyNumberFormat="1" applyFont="1" applyFill="1" applyBorder="1" applyAlignment="1" applyProtection="1">
      <alignment/>
      <protection locked="0"/>
    </xf>
    <xf numFmtId="49" fontId="21" fillId="0" borderId="0" xfId="0" applyNumberFormat="1" applyFont="1" applyAlignment="1" applyProtection="1">
      <alignment/>
      <protection locked="0"/>
    </xf>
    <xf numFmtId="0" fontId="27" fillId="0" borderId="10" xfId="59" applyFont="1" applyFill="1" applyBorder="1" applyAlignment="1" applyProtection="1">
      <alignment horizontal="right" wrapText="1"/>
      <protection locked="0"/>
    </xf>
    <xf numFmtId="0" fontId="21" fillId="0" borderId="15" xfId="0" applyFont="1" applyBorder="1" applyAlignment="1" applyProtection="1">
      <alignment/>
      <protection locked="0"/>
    </xf>
    <xf numFmtId="0" fontId="21" fillId="0" borderId="11" xfId="0" applyFont="1" applyBorder="1" applyAlignment="1" applyProtection="1">
      <alignment/>
      <protection locked="0"/>
    </xf>
    <xf numFmtId="0" fontId="21" fillId="0" borderId="22" xfId="0" applyFont="1" applyBorder="1" applyAlignment="1" applyProtection="1">
      <alignment/>
      <protection locked="0"/>
    </xf>
    <xf numFmtId="0" fontId="22" fillId="7" borderId="0" xfId="0" applyFont="1" applyFill="1" applyBorder="1" applyAlignment="1" applyProtection="1">
      <alignment/>
      <protection locked="0"/>
    </xf>
    <xf numFmtId="0" fontId="21" fillId="24" borderId="0" xfId="0" applyFont="1" applyFill="1" applyBorder="1" applyAlignment="1" applyProtection="1">
      <alignment/>
      <protection locked="0"/>
    </xf>
    <xf numFmtId="0" fontId="22" fillId="0" borderId="10" xfId="0" applyFont="1" applyFill="1" applyBorder="1" applyAlignment="1" applyProtection="1">
      <alignment/>
      <protection locked="0"/>
    </xf>
    <xf numFmtId="0" fontId="21" fillId="0" borderId="10" xfId="0" applyFont="1" applyFill="1" applyBorder="1" applyAlignment="1" applyProtection="1">
      <alignment/>
      <protection locked="0"/>
    </xf>
    <xf numFmtId="0" fontId="21" fillId="0" borderId="10" xfId="58" applyFont="1" applyFill="1" applyBorder="1" applyAlignment="1" applyProtection="1">
      <alignment horizontal="right" wrapText="1"/>
      <protection locked="0"/>
    </xf>
    <xf numFmtId="0" fontId="21" fillId="0" borderId="13" xfId="0" applyFont="1" applyBorder="1" applyAlignment="1" applyProtection="1">
      <alignment/>
      <protection locked="0"/>
    </xf>
    <xf numFmtId="0" fontId="21" fillId="0" borderId="14" xfId="0" applyFont="1" applyBorder="1" applyAlignment="1" applyProtection="1">
      <alignment/>
      <protection locked="0"/>
    </xf>
    <xf numFmtId="0" fontId="21" fillId="0" borderId="19" xfId="0" applyFont="1" applyBorder="1" applyAlignment="1" applyProtection="1">
      <alignment/>
      <protection locked="0"/>
    </xf>
    <xf numFmtId="3" fontId="21" fillId="0" borderId="13" xfId="0" applyNumberFormat="1" applyFont="1" applyFill="1" applyBorder="1" applyAlignment="1" applyProtection="1">
      <alignment/>
      <protection locked="0"/>
    </xf>
    <xf numFmtId="0" fontId="21" fillId="0" borderId="16" xfId="0" applyFont="1" applyBorder="1" applyAlignment="1" applyProtection="1">
      <alignment/>
      <protection locked="0"/>
    </xf>
    <xf numFmtId="0" fontId="21" fillId="0" borderId="23" xfId="0" applyFont="1" applyBorder="1" applyAlignment="1" applyProtection="1">
      <alignment/>
      <protection locked="0"/>
    </xf>
    <xf numFmtId="0" fontId="21" fillId="0" borderId="24" xfId="0" applyFont="1" applyBorder="1" applyAlignment="1" applyProtection="1">
      <alignment/>
      <protection locked="0"/>
    </xf>
    <xf numFmtId="3" fontId="21" fillId="0" borderId="16" xfId="0" applyNumberFormat="1" applyFont="1" applyFill="1" applyBorder="1" applyAlignment="1" applyProtection="1">
      <alignment/>
      <protection locked="0"/>
    </xf>
    <xf numFmtId="0" fontId="22" fillId="24" borderId="0" xfId="0" applyFont="1" applyFill="1" applyBorder="1" applyAlignment="1" applyProtection="1">
      <alignment horizontal="left"/>
      <protection locked="0"/>
    </xf>
    <xf numFmtId="3" fontId="22" fillId="7" borderId="0" xfId="0" applyNumberFormat="1" applyFont="1" applyFill="1" applyAlignment="1" applyProtection="1">
      <alignment/>
      <protection locked="0"/>
    </xf>
    <xf numFmtId="0" fontId="21" fillId="0" borderId="17" xfId="0" applyFont="1" applyBorder="1" applyAlignment="1" applyProtection="1">
      <alignment/>
      <protection locked="0"/>
    </xf>
    <xf numFmtId="3" fontId="21" fillId="7" borderId="0" xfId="0" applyNumberFormat="1" applyFont="1" applyFill="1" applyAlignment="1" applyProtection="1">
      <alignment/>
      <protection locked="0"/>
    </xf>
    <xf numFmtId="0" fontId="21" fillId="7" borderId="0" xfId="0" applyFont="1" applyFill="1" applyBorder="1" applyAlignment="1" applyProtection="1">
      <alignment horizontal="left"/>
      <protection locked="0"/>
    </xf>
    <xf numFmtId="0" fontId="22" fillId="24" borderId="12" xfId="0" applyFont="1" applyFill="1" applyBorder="1" applyAlignment="1" applyProtection="1">
      <alignment horizontal="left"/>
      <protection locked="0"/>
    </xf>
    <xf numFmtId="0" fontId="21" fillId="0" borderId="11" xfId="0" applyFont="1" applyFill="1" applyBorder="1" applyAlignment="1" applyProtection="1">
      <alignment/>
      <protection locked="0"/>
    </xf>
    <xf numFmtId="0" fontId="21" fillId="0" borderId="12" xfId="0" applyFont="1" applyFill="1" applyBorder="1" applyAlignment="1" applyProtection="1">
      <alignment/>
      <protection locked="0"/>
    </xf>
    <xf numFmtId="0" fontId="21" fillId="0" borderId="15" xfId="0" applyFont="1" applyFill="1" applyBorder="1" applyAlignment="1" applyProtection="1">
      <alignment/>
      <protection locked="0"/>
    </xf>
    <xf numFmtId="0" fontId="21" fillId="0" borderId="15" xfId="0" applyFont="1" applyFill="1" applyBorder="1" applyAlignment="1" applyProtection="1">
      <alignment horizontal="left"/>
      <protection locked="0"/>
    </xf>
    <xf numFmtId="0" fontId="21" fillId="0" borderId="15" xfId="0" applyFont="1" applyFill="1" applyBorder="1" applyAlignment="1" applyProtection="1">
      <alignment horizontal="left"/>
      <protection locked="0"/>
    </xf>
    <xf numFmtId="0" fontId="21" fillId="0" borderId="16" xfId="0" applyFont="1" applyFill="1" applyBorder="1" applyAlignment="1" applyProtection="1">
      <alignment/>
      <protection locked="0"/>
    </xf>
    <xf numFmtId="0" fontId="21" fillId="0" borderId="16" xfId="0" applyFont="1" applyFill="1" applyBorder="1" applyAlignment="1" applyProtection="1">
      <alignment horizontal="left"/>
      <protection locked="0"/>
    </xf>
    <xf numFmtId="0" fontId="21" fillId="0" borderId="16" xfId="0" applyFont="1" applyFill="1" applyBorder="1" applyAlignment="1" applyProtection="1">
      <alignment horizontal="left"/>
      <protection locked="0"/>
    </xf>
    <xf numFmtId="0" fontId="21" fillId="0" borderId="15" xfId="0" applyFont="1" applyBorder="1" applyAlignment="1" applyProtection="1">
      <alignment/>
      <protection locked="0"/>
    </xf>
    <xf numFmtId="0" fontId="26" fillId="0" borderId="22" xfId="0" applyFont="1" applyBorder="1" applyAlignment="1" applyProtection="1">
      <alignment/>
      <protection locked="0"/>
    </xf>
    <xf numFmtId="0" fontId="21" fillId="0" borderId="25" xfId="0" applyFont="1" applyBorder="1" applyAlignment="1" applyProtection="1">
      <alignment/>
      <protection locked="0"/>
    </xf>
    <xf numFmtId="3" fontId="21" fillId="24" borderId="15" xfId="0" applyNumberFormat="1" applyFont="1" applyFill="1" applyBorder="1" applyAlignment="1" applyProtection="1">
      <alignment/>
      <protection locked="0"/>
    </xf>
    <xf numFmtId="0" fontId="21" fillId="0" borderId="10" xfId="58" applyFont="1" applyFill="1" applyBorder="1" applyAlignment="1" applyProtection="1">
      <alignment horizontal="left"/>
      <protection locked="0"/>
    </xf>
    <xf numFmtId="0" fontId="24" fillId="7" borderId="0" xfId="0" applyFont="1" applyFill="1" applyAlignment="1" applyProtection="1">
      <alignment/>
      <protection locked="0"/>
    </xf>
    <xf numFmtId="0" fontId="28" fillId="0" borderId="0" xfId="0" applyFont="1" applyAlignment="1" applyProtection="1">
      <alignment/>
      <protection locked="0"/>
    </xf>
    <xf numFmtId="3" fontId="28" fillId="22" borderId="11" xfId="0" applyNumberFormat="1" applyFont="1" applyFill="1" applyBorder="1" applyAlignment="1" applyProtection="1">
      <alignment/>
      <protection locked="0"/>
    </xf>
    <xf numFmtId="0" fontId="28" fillId="22" borderId="12" xfId="0" applyFont="1" applyFill="1" applyBorder="1" applyAlignment="1" applyProtection="1">
      <alignment/>
      <protection locked="0"/>
    </xf>
    <xf numFmtId="0" fontId="28" fillId="22" borderId="10" xfId="0" applyFont="1" applyFill="1" applyBorder="1" applyAlignment="1" applyProtection="1">
      <alignment/>
      <protection locked="0"/>
    </xf>
    <xf numFmtId="0" fontId="29" fillId="0" borderId="0" xfId="0" applyFont="1" applyAlignment="1" applyProtection="1">
      <alignment/>
      <protection locked="0"/>
    </xf>
    <xf numFmtId="0" fontId="28" fillId="25" borderId="0" xfId="0" applyFont="1" applyFill="1" applyAlignment="1" applyProtection="1">
      <alignment/>
      <protection locked="0"/>
    </xf>
    <xf numFmtId="0" fontId="28" fillId="25" borderId="0" xfId="0" applyFont="1" applyFill="1" applyAlignment="1" applyProtection="1">
      <alignment/>
      <protection locked="0"/>
    </xf>
    <xf numFmtId="3" fontId="21" fillId="0" borderId="10" xfId="0" applyNumberFormat="1" applyFont="1" applyBorder="1" applyAlignment="1" applyProtection="1">
      <alignment/>
      <protection locked="0"/>
    </xf>
    <xf numFmtId="0" fontId="22" fillId="24" borderId="13" xfId="0" applyFont="1" applyFill="1" applyBorder="1" applyAlignment="1" applyProtection="1">
      <alignment/>
      <protection locked="0"/>
    </xf>
    <xf numFmtId="0" fontId="22" fillId="24" borderId="14" xfId="0" applyFont="1" applyFill="1" applyBorder="1" applyAlignment="1" applyProtection="1">
      <alignment/>
      <protection locked="0"/>
    </xf>
    <xf numFmtId="0" fontId="22" fillId="24" borderId="19" xfId="0" applyFont="1" applyFill="1" applyBorder="1" applyAlignment="1" applyProtection="1">
      <alignment/>
      <protection locked="0"/>
    </xf>
    <xf numFmtId="0" fontId="21" fillId="24" borderId="23" xfId="0" applyFont="1" applyFill="1" applyBorder="1" applyAlignment="1" applyProtection="1">
      <alignment/>
      <protection locked="0"/>
    </xf>
    <xf numFmtId="0" fontId="21" fillId="24" borderId="24" xfId="0" applyFont="1" applyFill="1" applyBorder="1" applyAlignment="1" applyProtection="1">
      <alignment/>
      <protection locked="0"/>
    </xf>
    <xf numFmtId="0" fontId="22" fillId="24" borderId="10" xfId="0" applyFont="1" applyFill="1" applyBorder="1" applyAlignment="1" applyProtection="1">
      <alignment horizontal="left"/>
      <protection locked="0"/>
    </xf>
    <xf numFmtId="0" fontId="21" fillId="0" borderId="12" xfId="0" applyFont="1" applyBorder="1" applyAlignment="1" applyProtection="1">
      <alignment horizontal="left"/>
      <protection locked="0"/>
    </xf>
    <xf numFmtId="0" fontId="0" fillId="0" borderId="0" xfId="0" applyFill="1" applyAlignment="1">
      <alignment/>
    </xf>
    <xf numFmtId="0" fontId="0" fillId="0" borderId="0" xfId="0" applyFont="1" applyAlignment="1">
      <alignment/>
    </xf>
    <xf numFmtId="0" fontId="30" fillId="0" borderId="0" xfId="0" applyFont="1" applyAlignment="1">
      <alignment horizontal="center"/>
    </xf>
    <xf numFmtId="0" fontId="23" fillId="0" borderId="0" xfId="0" applyFont="1" applyAlignment="1">
      <alignment horizontal="center"/>
    </xf>
    <xf numFmtId="0" fontId="0" fillId="22" borderId="0" xfId="0" applyFill="1" applyAlignment="1">
      <alignment/>
    </xf>
    <xf numFmtId="0" fontId="21" fillId="22" borderId="0" xfId="0" applyFont="1" applyFill="1" applyAlignment="1">
      <alignment/>
    </xf>
    <xf numFmtId="0" fontId="21" fillId="22" borderId="10" xfId="0" applyFont="1" applyFill="1" applyBorder="1" applyAlignment="1">
      <alignment/>
    </xf>
    <xf numFmtId="0" fontId="21" fillId="0" borderId="0" xfId="0" applyFont="1" applyAlignment="1">
      <alignment/>
    </xf>
    <xf numFmtId="0" fontId="21" fillId="22" borderId="13" xfId="0" applyFont="1" applyFill="1" applyBorder="1" applyAlignment="1">
      <alignment/>
    </xf>
    <xf numFmtId="0" fontId="21" fillId="7" borderId="0" xfId="0" applyFont="1" applyFill="1" applyAlignment="1">
      <alignment/>
    </xf>
    <xf numFmtId="0" fontId="21" fillId="7" borderId="10" xfId="0" applyFont="1" applyFill="1" applyBorder="1" applyAlignment="1">
      <alignment/>
    </xf>
    <xf numFmtId="3" fontId="21" fillId="7" borderId="10" xfId="0" applyNumberFormat="1" applyFont="1" applyFill="1" applyBorder="1" applyAlignment="1">
      <alignment/>
    </xf>
    <xf numFmtId="0" fontId="21" fillId="0" borderId="0" xfId="0" applyFont="1" applyFill="1" applyAlignment="1">
      <alignment/>
    </xf>
    <xf numFmtId="0" fontId="22" fillId="0" borderId="10" xfId="0" applyFont="1" applyFill="1" applyBorder="1" applyAlignment="1">
      <alignment/>
    </xf>
    <xf numFmtId="0" fontId="21" fillId="0" borderId="11" xfId="0" applyFont="1" applyFill="1" applyBorder="1" applyAlignment="1">
      <alignment/>
    </xf>
    <xf numFmtId="0" fontId="21" fillId="0" borderId="12" xfId="0" applyFont="1" applyFill="1" applyBorder="1" applyAlignment="1">
      <alignment/>
    </xf>
    <xf numFmtId="3" fontId="22" fillId="0" borderId="10" xfId="0" applyNumberFormat="1" applyFont="1" applyFill="1" applyBorder="1" applyAlignment="1">
      <alignment/>
    </xf>
    <xf numFmtId="0" fontId="2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3" fontId="21" fillId="0" borderId="10" xfId="0" applyNumberFormat="1" applyFont="1" applyBorder="1" applyAlignment="1">
      <alignment/>
    </xf>
    <xf numFmtId="3" fontId="21" fillId="0" borderId="10" xfId="0" applyNumberFormat="1" applyFont="1" applyFill="1" applyBorder="1" applyAlignment="1">
      <alignment/>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3" fontId="22" fillId="0" borderId="10" xfId="0" applyNumberFormat="1" applyFont="1" applyBorder="1" applyAlignment="1">
      <alignment/>
    </xf>
    <xf numFmtId="3" fontId="21" fillId="0" borderId="0" xfId="0" applyNumberFormat="1" applyFont="1" applyAlignment="1">
      <alignment/>
    </xf>
    <xf numFmtId="0" fontId="21" fillId="0" borderId="0" xfId="0" applyFont="1" applyBorder="1" applyAlignment="1">
      <alignment/>
    </xf>
    <xf numFmtId="3" fontId="21" fillId="0" borderId="0" xfId="0" applyNumberFormat="1" applyFont="1" applyBorder="1" applyAlignment="1">
      <alignment/>
    </xf>
    <xf numFmtId="3" fontId="21" fillId="0" borderId="0" xfId="0" applyNumberFormat="1" applyFont="1" applyFill="1" applyBorder="1" applyAlignment="1">
      <alignment/>
    </xf>
    <xf numFmtId="0" fontId="21" fillId="0" borderId="26" xfId="0" applyFont="1" applyBorder="1" applyAlignment="1">
      <alignment/>
    </xf>
    <xf numFmtId="0" fontId="21" fillId="0" borderId="27" xfId="0" applyFont="1" applyFill="1" applyBorder="1" applyAlignment="1">
      <alignment/>
    </xf>
    <xf numFmtId="0" fontId="21" fillId="0" borderId="28" xfId="0" applyFont="1" applyFill="1" applyBorder="1" applyAlignment="1">
      <alignment/>
    </xf>
    <xf numFmtId="3" fontId="21" fillId="0" borderId="15" xfId="0" applyNumberFormat="1" applyFont="1" applyFill="1" applyBorder="1" applyAlignment="1">
      <alignment/>
    </xf>
    <xf numFmtId="0" fontId="21" fillId="0" borderId="0" xfId="0" applyFont="1" applyFill="1" applyBorder="1" applyAlignment="1">
      <alignment/>
    </xf>
    <xf numFmtId="0" fontId="0" fillId="7" borderId="0" xfId="0" applyFill="1" applyAlignment="1">
      <alignment/>
    </xf>
    <xf numFmtId="0" fontId="0" fillId="15" borderId="0" xfId="0" applyFill="1" applyAlignment="1">
      <alignment/>
    </xf>
    <xf numFmtId="0" fontId="21" fillId="15" borderId="0" xfId="0" applyFont="1" applyFill="1" applyAlignment="1">
      <alignment/>
    </xf>
    <xf numFmtId="0" fontId="22" fillId="15" borderId="10" xfId="0" applyFont="1" applyFill="1" applyBorder="1" applyAlignment="1">
      <alignment/>
    </xf>
    <xf numFmtId="3" fontId="22" fillId="15" borderId="10" xfId="0" applyNumberFormat="1" applyFont="1" applyFill="1" applyBorder="1" applyAlignment="1">
      <alignment/>
    </xf>
    <xf numFmtId="3" fontId="22" fillId="15" borderId="10" xfId="0" applyNumberFormat="1" applyFont="1" applyFill="1" applyBorder="1" applyAlignment="1">
      <alignment/>
    </xf>
    <xf numFmtId="3" fontId="22" fillId="0" borderId="10" xfId="0" applyNumberFormat="1" applyFont="1" applyFill="1" applyBorder="1" applyAlignment="1">
      <alignment/>
    </xf>
    <xf numFmtId="0" fontId="21" fillId="0" borderId="10" xfId="0" applyFont="1" applyBorder="1" applyAlignment="1">
      <alignment/>
    </xf>
    <xf numFmtId="3" fontId="21" fillId="0" borderId="10" xfId="0" applyNumberFormat="1" applyFont="1" applyFill="1" applyBorder="1" applyAlignment="1">
      <alignment/>
    </xf>
    <xf numFmtId="0" fontId="21" fillId="15" borderId="10" xfId="0" applyFont="1" applyFill="1" applyBorder="1" applyAlignment="1">
      <alignment/>
    </xf>
    <xf numFmtId="0" fontId="22" fillId="15" borderId="10" xfId="0" applyFont="1" applyFill="1" applyBorder="1" applyAlignment="1">
      <alignment/>
    </xf>
    <xf numFmtId="0" fontId="21" fillId="15" borderId="11" xfId="0" applyFont="1" applyFill="1" applyBorder="1" applyAlignment="1">
      <alignment/>
    </xf>
    <xf numFmtId="0" fontId="21" fillId="15" borderId="12" xfId="0" applyFont="1" applyFill="1" applyBorder="1" applyAlignment="1">
      <alignment/>
    </xf>
    <xf numFmtId="3" fontId="22" fillId="0" borderId="0" xfId="0" applyNumberFormat="1" applyFont="1" applyFill="1" applyAlignment="1">
      <alignment/>
    </xf>
    <xf numFmtId="0" fontId="21" fillId="0" borderId="0" xfId="0" applyFont="1" applyAlignment="1">
      <alignment/>
    </xf>
    <xf numFmtId="3" fontId="22" fillId="0" borderId="0" xfId="0" applyNumberFormat="1" applyFont="1" applyAlignment="1">
      <alignment/>
    </xf>
    <xf numFmtId="0" fontId="22" fillId="0" borderId="11"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24" borderId="11" xfId="0" applyFont="1" applyFill="1" applyBorder="1" applyAlignment="1" applyProtection="1">
      <alignment/>
      <protection locked="0"/>
    </xf>
    <xf numFmtId="0" fontId="22" fillId="0" borderId="13" xfId="0" applyFont="1" applyBorder="1" applyAlignment="1" applyProtection="1">
      <alignment/>
      <protection locked="0"/>
    </xf>
    <xf numFmtId="0" fontId="22" fillId="0" borderId="14" xfId="0" applyFont="1" applyBorder="1" applyAlignment="1" applyProtection="1">
      <alignment/>
      <protection locked="0"/>
    </xf>
    <xf numFmtId="0" fontId="22" fillId="0" borderId="19" xfId="0" applyFont="1" applyBorder="1" applyAlignment="1" applyProtection="1">
      <alignment/>
      <protection locked="0"/>
    </xf>
    <xf numFmtId="3" fontId="22" fillId="0" borderId="13" xfId="0" applyNumberFormat="1" applyFont="1" applyFill="1" applyBorder="1" applyAlignment="1" applyProtection="1">
      <alignment/>
      <protection locked="0"/>
    </xf>
    <xf numFmtId="3" fontId="22" fillId="0" borderId="10" xfId="0" applyNumberFormat="1" applyFont="1" applyFill="1" applyBorder="1" applyAlignment="1" applyProtection="1">
      <alignment/>
      <protection locked="0"/>
    </xf>
    <xf numFmtId="0" fontId="22" fillId="24" borderId="12" xfId="0" applyFont="1" applyFill="1" applyBorder="1" applyAlignment="1" applyProtection="1">
      <alignment/>
      <protection locked="0"/>
    </xf>
    <xf numFmtId="0" fontId="24" fillId="0" borderId="10" xfId="0" applyFont="1" applyBorder="1" applyAlignment="1" applyProtection="1">
      <alignment/>
      <protection locked="0"/>
    </xf>
    <xf numFmtId="3" fontId="22" fillId="0" borderId="10" xfId="0" applyNumberFormat="1" applyFont="1" applyBorder="1" applyAlignment="1" applyProtection="1">
      <alignment/>
      <protection locked="0"/>
    </xf>
    <xf numFmtId="0" fontId="31" fillId="0" borderId="10" xfId="59" applyFont="1" applyFill="1" applyBorder="1" applyAlignment="1" applyProtection="1">
      <alignment horizontal="right" wrapText="1"/>
      <protection locked="0"/>
    </xf>
    <xf numFmtId="0" fontId="22" fillId="24" borderId="15" xfId="0" applyFont="1" applyFill="1" applyBorder="1" applyAlignment="1" applyProtection="1">
      <alignment/>
      <protection locked="0"/>
    </xf>
    <xf numFmtId="3" fontId="22" fillId="24" borderId="15" xfId="0" applyNumberFormat="1" applyFont="1" applyFill="1" applyBorder="1" applyAlignment="1" applyProtection="1">
      <alignment/>
      <protection locked="0"/>
    </xf>
    <xf numFmtId="0" fontId="22" fillId="0" borderId="11" xfId="0" applyFont="1" applyBorder="1" applyAlignment="1" applyProtection="1">
      <alignment/>
      <protection locked="0"/>
    </xf>
    <xf numFmtId="0" fontId="22" fillId="0" borderId="12" xfId="0" applyFont="1" applyBorder="1" applyAlignment="1" applyProtection="1">
      <alignment/>
      <protection locked="0"/>
    </xf>
    <xf numFmtId="0" fontId="22" fillId="0" borderId="15" xfId="0" applyFont="1" applyBorder="1" applyAlignment="1" applyProtection="1">
      <alignment/>
      <protection locked="0"/>
    </xf>
    <xf numFmtId="3" fontId="22" fillId="0" borderId="15" xfId="0" applyNumberFormat="1" applyFont="1" applyFill="1" applyBorder="1" applyAlignment="1" applyProtection="1">
      <alignment/>
      <protection locked="0"/>
    </xf>
    <xf numFmtId="0" fontId="22" fillId="0" borderId="10" xfId="0" applyFont="1" applyFill="1" applyBorder="1" applyAlignment="1" applyProtection="1">
      <alignment/>
      <protection locked="0"/>
    </xf>
    <xf numFmtId="3" fontId="21" fillId="0" borderId="10" xfId="0" applyNumberFormat="1" applyFont="1" applyFill="1" applyBorder="1" applyAlignment="1" applyProtection="1">
      <alignment/>
      <protection locked="0"/>
    </xf>
    <xf numFmtId="0" fontId="24" fillId="0" borderId="22" xfId="0" applyFont="1" applyBorder="1" applyAlignment="1" applyProtection="1">
      <alignment/>
      <protection locked="0"/>
    </xf>
    <xf numFmtId="3" fontId="22" fillId="0" borderId="15" xfId="0" applyNumberFormat="1" applyFont="1" applyBorder="1" applyAlignment="1" applyProtection="1">
      <alignment/>
      <protection locked="0"/>
    </xf>
    <xf numFmtId="0" fontId="22" fillId="0" borderId="22" xfId="0" applyFont="1" applyBorder="1" applyAlignment="1" applyProtection="1">
      <alignment/>
      <protection locked="0"/>
    </xf>
    <xf numFmtId="0" fontId="22" fillId="26" borderId="10" xfId="0" applyFont="1" applyFill="1" applyBorder="1" applyAlignment="1" applyProtection="1">
      <alignment/>
      <protection locked="0"/>
    </xf>
    <xf numFmtId="3" fontId="22" fillId="26" borderId="10" xfId="0" applyNumberFormat="1" applyFont="1" applyFill="1" applyBorder="1" applyAlignment="1" applyProtection="1">
      <alignment/>
      <protection locked="0"/>
    </xf>
    <xf numFmtId="0" fontId="22" fillId="3" borderId="10" xfId="0" applyFont="1" applyFill="1" applyBorder="1" applyAlignment="1" applyProtection="1">
      <alignment/>
      <protection locked="0"/>
    </xf>
    <xf numFmtId="3" fontId="22" fillId="3" borderId="10" xfId="0" applyNumberFormat="1" applyFont="1" applyFill="1" applyBorder="1" applyAlignment="1" applyProtection="1">
      <alignment/>
      <protection locked="0"/>
    </xf>
    <xf numFmtId="0" fontId="22" fillId="24" borderId="12" xfId="0" applyFont="1" applyFill="1" applyBorder="1" applyAlignment="1" applyProtection="1">
      <alignment horizontal="right"/>
      <protection locked="0"/>
    </xf>
    <xf numFmtId="0" fontId="32" fillId="5" borderId="10" xfId="59" applyFont="1" applyFill="1" applyBorder="1" applyAlignment="1" applyProtection="1">
      <alignment horizontal="center" wrapText="1"/>
      <protection locked="0"/>
    </xf>
    <xf numFmtId="0" fontId="21" fillId="0" borderId="14" xfId="0" applyFont="1" applyBorder="1" applyAlignment="1" applyProtection="1">
      <alignment horizontal="left"/>
      <protection locked="0"/>
    </xf>
    <xf numFmtId="0" fontId="21" fillId="0" borderId="19" xfId="0" applyFont="1" applyBorder="1" applyAlignment="1" applyProtection="1">
      <alignment horizontal="left"/>
      <protection locked="0"/>
    </xf>
    <xf numFmtId="49" fontId="21" fillId="24" borderId="0" xfId="0" applyNumberFormat="1" applyFont="1" applyFill="1" applyAlignment="1" applyProtection="1">
      <alignment horizontal="right"/>
      <protection locked="0"/>
    </xf>
    <xf numFmtId="0" fontId="21" fillId="0" borderId="29" xfId="0" applyFont="1" applyBorder="1" applyAlignment="1" applyProtection="1">
      <alignment horizontal="left"/>
      <protection locked="0"/>
    </xf>
    <xf numFmtId="1" fontId="22" fillId="22" borderId="10" xfId="0" applyNumberFormat="1" applyFont="1" applyFill="1" applyBorder="1" applyAlignment="1">
      <alignment/>
    </xf>
    <xf numFmtId="3" fontId="22" fillId="22" borderId="13" xfId="0" applyNumberFormat="1" applyFont="1" applyFill="1" applyBorder="1" applyAlignment="1">
      <alignment/>
    </xf>
    <xf numFmtId="3" fontId="22" fillId="7" borderId="10" xfId="0" applyNumberFormat="1" applyFont="1" applyFill="1" applyBorder="1" applyAlignment="1">
      <alignment/>
    </xf>
    <xf numFmtId="3" fontId="22" fillId="0" borderId="0" xfId="0" applyNumberFormat="1" applyFont="1" applyFill="1" applyBorder="1" applyAlignment="1">
      <alignment/>
    </xf>
    <xf numFmtId="3" fontId="22" fillId="0" borderId="10" xfId="0" applyNumberFormat="1" applyFont="1" applyBorder="1" applyAlignment="1">
      <alignment/>
    </xf>
    <xf numFmtId="3" fontId="22" fillId="7" borderId="0" xfId="0" applyNumberFormat="1" applyFont="1" applyFill="1" applyAlignment="1">
      <alignment/>
    </xf>
    <xf numFmtId="0" fontId="22" fillId="0" borderId="10" xfId="58" applyFont="1" applyFill="1" applyBorder="1" applyAlignment="1" applyProtection="1">
      <alignment horizontal="right" wrapText="1"/>
      <protection locked="0"/>
    </xf>
    <xf numFmtId="3" fontId="33" fillId="24" borderId="13" xfId="0" applyNumberFormat="1" applyFont="1" applyFill="1" applyBorder="1" applyAlignment="1" applyProtection="1">
      <alignment/>
      <protection locked="0"/>
    </xf>
    <xf numFmtId="0" fontId="21" fillId="22" borderId="10" xfId="0" applyFont="1" applyFill="1" applyBorder="1" applyAlignment="1">
      <alignment horizontal="right"/>
    </xf>
    <xf numFmtId="9" fontId="22" fillId="0" borderId="10" xfId="61" applyFont="1" applyFill="1" applyBorder="1" applyAlignment="1">
      <alignment horizontal="right"/>
    </xf>
    <xf numFmtId="9" fontId="21" fillId="0" borderId="10" xfId="61" applyFont="1" applyFill="1" applyBorder="1" applyAlignment="1">
      <alignment horizontal="right"/>
    </xf>
    <xf numFmtId="9" fontId="22" fillId="15" borderId="10" xfId="61" applyFont="1" applyFill="1" applyBorder="1" applyAlignment="1">
      <alignment horizontal="right"/>
    </xf>
    <xf numFmtId="9" fontId="22" fillId="15" borderId="10" xfId="61" applyFont="1" applyFill="1" applyBorder="1" applyAlignment="1">
      <alignment horizontal="right"/>
    </xf>
    <xf numFmtId="9" fontId="21" fillId="7" borderId="0" xfId="61" applyFont="1" applyFill="1" applyAlignment="1">
      <alignment horizontal="right"/>
    </xf>
    <xf numFmtId="9" fontId="21" fillId="15" borderId="10" xfId="61" applyFont="1" applyFill="1" applyBorder="1" applyAlignment="1">
      <alignment horizontal="right"/>
    </xf>
    <xf numFmtId="9" fontId="21" fillId="0" borderId="10" xfId="61" applyFont="1" applyBorder="1" applyAlignment="1">
      <alignment horizontal="right"/>
    </xf>
    <xf numFmtId="9" fontId="21" fillId="7" borderId="10" xfId="61" applyFont="1" applyFill="1" applyBorder="1" applyAlignment="1">
      <alignment horizontal="right"/>
    </xf>
    <xf numFmtId="0" fontId="22" fillId="0" borderId="10" xfId="0" applyFont="1" applyBorder="1" applyAlignment="1">
      <alignment/>
    </xf>
    <xf numFmtId="0" fontId="21" fillId="24" borderId="15" xfId="0" applyFont="1" applyFill="1" applyBorder="1" applyAlignment="1" applyProtection="1">
      <alignment/>
      <protection locked="0"/>
    </xf>
    <xf numFmtId="3" fontId="21" fillId="24" borderId="15" xfId="0" applyNumberFormat="1" applyFont="1" applyFill="1" applyBorder="1" applyAlignment="1" applyProtection="1">
      <alignment/>
      <protection locked="0"/>
    </xf>
    <xf numFmtId="0" fontId="22" fillId="0" borderId="12" xfId="0" applyFont="1" applyBorder="1" applyAlignment="1" applyProtection="1">
      <alignment horizontal="left"/>
      <protection locked="0"/>
    </xf>
    <xf numFmtId="0" fontId="21" fillId="0" borderId="11" xfId="0" applyFont="1" applyBorder="1" applyAlignment="1" applyProtection="1">
      <alignment horizontal="left"/>
      <protection locked="0"/>
    </xf>
    <xf numFmtId="0" fontId="21" fillId="24" borderId="11" xfId="0" applyFont="1" applyFill="1" applyBorder="1" applyAlignment="1" applyProtection="1">
      <alignment horizontal="left"/>
      <protection locked="0"/>
    </xf>
    <xf numFmtId="0" fontId="22" fillId="24" borderId="10" xfId="0" applyFont="1" applyFill="1" applyBorder="1" applyAlignment="1" applyProtection="1">
      <alignment/>
      <protection locked="0"/>
    </xf>
    <xf numFmtId="0" fontId="22" fillId="24" borderId="11" xfId="0" applyFont="1" applyFill="1" applyBorder="1" applyAlignment="1" applyProtection="1">
      <alignment horizontal="left"/>
      <protection locked="0"/>
    </xf>
    <xf numFmtId="3" fontId="23" fillId="0" borderId="15" xfId="0" applyNumberFormat="1" applyFont="1" applyBorder="1" applyAlignment="1" applyProtection="1">
      <alignment/>
      <protection locked="0"/>
    </xf>
    <xf numFmtId="3" fontId="0" fillId="0" borderId="10" xfId="0" applyNumberFormat="1" applyFont="1" applyFill="1" applyBorder="1" applyAlignment="1" applyProtection="1">
      <alignment/>
      <protection locked="0"/>
    </xf>
    <xf numFmtId="3" fontId="23" fillId="0" borderId="10" xfId="0" applyNumberFormat="1" applyFont="1" applyFill="1" applyBorder="1" applyAlignment="1" applyProtection="1">
      <alignment/>
      <protection locked="0"/>
    </xf>
    <xf numFmtId="0" fontId="0" fillId="0" borderId="0" xfId="0" applyAlignment="1">
      <alignment/>
    </xf>
    <xf numFmtId="3" fontId="22" fillId="22" borderId="10" xfId="0" applyNumberFormat="1" applyFont="1" applyFill="1" applyBorder="1" applyAlignment="1">
      <alignment wrapText="1"/>
    </xf>
    <xf numFmtId="0" fontId="23" fillId="22" borderId="10" xfId="0" applyFont="1" applyFill="1" applyBorder="1" applyAlignment="1" applyProtection="1">
      <alignment horizontal="center" wrapText="1"/>
      <protection locked="0"/>
    </xf>
    <xf numFmtId="3" fontId="21" fillId="0" borderId="15" xfId="0" applyNumberFormat="1" applyFont="1" applyBorder="1" applyAlignment="1" applyProtection="1">
      <alignment horizontal="right"/>
      <protection locked="0"/>
    </xf>
    <xf numFmtId="3" fontId="22" fillId="0" borderId="10" xfId="0" applyNumberFormat="1" applyFont="1" applyFill="1" applyBorder="1" applyAlignment="1" applyProtection="1">
      <alignment horizontal="right"/>
      <protection locked="0"/>
    </xf>
    <xf numFmtId="3" fontId="21" fillId="0" borderId="10" xfId="0" applyNumberFormat="1" applyFont="1" applyFill="1" applyBorder="1" applyAlignment="1" applyProtection="1">
      <alignment horizontal="right"/>
      <protection locked="0"/>
    </xf>
    <xf numFmtId="3" fontId="22" fillId="0" borderId="10" xfId="0" applyNumberFormat="1" applyFont="1" applyFill="1" applyBorder="1" applyAlignment="1" applyProtection="1">
      <alignment horizontal="right"/>
      <protection locked="0"/>
    </xf>
    <xf numFmtId="3" fontId="22" fillId="0" borderId="15" xfId="0" applyNumberFormat="1" applyFont="1" applyBorder="1" applyAlignment="1" applyProtection="1">
      <alignment horizontal="right"/>
      <protection locked="0"/>
    </xf>
    <xf numFmtId="3" fontId="22" fillId="0" borderId="15" xfId="0" applyNumberFormat="1" applyFont="1" applyFill="1" applyBorder="1" applyAlignment="1" applyProtection="1">
      <alignment horizontal="right"/>
      <protection locked="0"/>
    </xf>
    <xf numFmtId="3" fontId="22" fillId="5" borderId="21" xfId="0" applyNumberFormat="1" applyFont="1" applyFill="1" applyBorder="1" applyAlignment="1" applyProtection="1">
      <alignment horizontal="right"/>
      <protection locked="0"/>
    </xf>
    <xf numFmtId="0" fontId="21" fillId="7" borderId="13" xfId="0" applyFont="1" applyFill="1" applyBorder="1" applyAlignment="1" applyProtection="1">
      <alignment/>
      <protection locked="0"/>
    </xf>
    <xf numFmtId="49" fontId="21" fillId="7" borderId="13" xfId="61" applyNumberFormat="1" applyFont="1" applyFill="1" applyBorder="1" applyAlignment="1" applyProtection="1">
      <alignment horizontal="right"/>
      <protection locked="0"/>
    </xf>
    <xf numFmtId="9" fontId="21" fillId="22" borderId="10" xfId="61" applyFont="1" applyFill="1" applyBorder="1" applyAlignment="1" applyProtection="1">
      <alignment horizontal="right"/>
      <protection locked="0"/>
    </xf>
    <xf numFmtId="3" fontId="21" fillId="22" borderId="10" xfId="0" applyNumberFormat="1" applyFont="1" applyFill="1" applyBorder="1" applyAlignment="1" applyProtection="1">
      <alignment/>
      <protection locked="0"/>
    </xf>
    <xf numFmtId="0" fontId="22" fillId="0" borderId="11" xfId="0" applyFont="1" applyBorder="1" applyAlignment="1" applyProtection="1">
      <alignment/>
      <protection locked="0"/>
    </xf>
    <xf numFmtId="9" fontId="21" fillId="0" borderId="0" xfId="61" applyFont="1" applyFill="1" applyAlignment="1" applyProtection="1">
      <alignment horizontal="right"/>
      <protection locked="0"/>
    </xf>
    <xf numFmtId="0" fontId="21" fillId="0" borderId="30" xfId="0" applyFont="1" applyBorder="1" applyAlignment="1" applyProtection="1">
      <alignment horizontal="left"/>
      <protection locked="0"/>
    </xf>
    <xf numFmtId="3" fontId="23" fillId="0" borderId="15" xfId="0" applyNumberFormat="1" applyFont="1" applyFill="1" applyBorder="1" applyAlignment="1" applyProtection="1">
      <alignment/>
      <protection locked="0"/>
    </xf>
    <xf numFmtId="0" fontId="21" fillId="0" borderId="0" xfId="0" applyFont="1" applyAlignment="1">
      <alignment horizontal="left"/>
    </xf>
    <xf numFmtId="3" fontId="22" fillId="22" borderId="15" xfId="0" applyNumberFormat="1" applyFont="1" applyFill="1" applyBorder="1" applyAlignment="1">
      <alignment horizontal="right"/>
    </xf>
    <xf numFmtId="3" fontId="22" fillId="22" borderId="13" xfId="0" applyNumberFormat="1" applyFont="1" applyFill="1" applyBorder="1" applyAlignment="1">
      <alignment wrapText="1"/>
    </xf>
    <xf numFmtId="9" fontId="21" fillId="0" borderId="0" xfId="61" applyFont="1" applyAlignment="1">
      <alignment horizontal="right"/>
    </xf>
    <xf numFmtId="9" fontId="22" fillId="0" borderId="0" xfId="61" applyFont="1" applyAlignment="1">
      <alignment horizontal="right"/>
    </xf>
    <xf numFmtId="0" fontId="35" fillId="0" borderId="0" xfId="0" applyFont="1" applyFill="1" applyAlignment="1">
      <alignment/>
    </xf>
    <xf numFmtId="0" fontId="36" fillId="0" borderId="0" xfId="0" applyFont="1" applyAlignment="1">
      <alignment/>
    </xf>
    <xf numFmtId="0" fontId="23" fillId="22" borderId="10" xfId="0" applyFont="1" applyFill="1" applyBorder="1" applyAlignment="1" applyProtection="1">
      <alignment horizontal="center"/>
      <protection locked="0"/>
    </xf>
    <xf numFmtId="3" fontId="22" fillId="5" borderId="15" xfId="0" applyNumberFormat="1" applyFont="1" applyFill="1" applyBorder="1" applyAlignment="1" applyProtection="1">
      <alignment horizontal="right"/>
      <protection locked="0"/>
    </xf>
    <xf numFmtId="3" fontId="22" fillId="24" borderId="12" xfId="0" applyNumberFormat="1" applyFont="1" applyFill="1" applyBorder="1" applyAlignment="1" applyProtection="1">
      <alignment horizontal="right"/>
      <protection locked="0"/>
    </xf>
    <xf numFmtId="0" fontId="34" fillId="0" borderId="0" xfId="0" applyFont="1" applyAlignment="1">
      <alignment horizontal="center"/>
    </xf>
    <xf numFmtId="0" fontId="21" fillId="0" borderId="0" xfId="0" applyFont="1" applyAlignment="1">
      <alignment horizontal="center"/>
    </xf>
    <xf numFmtId="0" fontId="21" fillId="22" borderId="10" xfId="0" applyFont="1" applyFill="1" applyBorder="1" applyAlignment="1" applyProtection="1">
      <alignment horizontal="center" wrapText="1"/>
      <protection locked="0"/>
    </xf>
    <xf numFmtId="3" fontId="21" fillId="24" borderId="16" xfId="0" applyNumberFormat="1" applyFont="1" applyFill="1" applyBorder="1" applyAlignment="1" applyProtection="1">
      <alignment/>
      <protection locked="0"/>
    </xf>
    <xf numFmtId="3" fontId="21" fillId="5" borderId="15" xfId="0" applyNumberFormat="1" applyFont="1" applyFill="1" applyBorder="1" applyAlignment="1" applyProtection="1">
      <alignment/>
      <protection locked="0"/>
    </xf>
    <xf numFmtId="3" fontId="21" fillId="5" borderId="10" xfId="0" applyNumberFormat="1" applyFont="1" applyFill="1" applyBorder="1" applyAlignment="1" applyProtection="1">
      <alignment/>
      <protection locked="0"/>
    </xf>
    <xf numFmtId="3" fontId="21" fillId="3" borderId="10" xfId="0" applyNumberFormat="1" applyFont="1" applyFill="1" applyBorder="1" applyAlignment="1" applyProtection="1">
      <alignment/>
      <protection locked="0"/>
    </xf>
    <xf numFmtId="3" fontId="21" fillId="24" borderId="17" xfId="0" applyNumberFormat="1" applyFont="1" applyFill="1" applyBorder="1" applyAlignment="1" applyProtection="1">
      <alignment/>
      <protection locked="0"/>
    </xf>
    <xf numFmtId="3" fontId="21" fillId="5" borderId="21" xfId="0" applyNumberFormat="1" applyFont="1" applyFill="1" applyBorder="1" applyAlignment="1" applyProtection="1">
      <alignment/>
      <protection locked="0"/>
    </xf>
    <xf numFmtId="3" fontId="21" fillId="27" borderId="15" xfId="0" applyNumberFormat="1" applyFont="1" applyFill="1" applyBorder="1" applyAlignment="1" applyProtection="1">
      <alignment/>
      <protection locked="0"/>
    </xf>
    <xf numFmtId="3" fontId="21" fillId="26" borderId="10" xfId="0" applyNumberFormat="1" applyFont="1" applyFill="1" applyBorder="1" applyAlignment="1" applyProtection="1">
      <alignment/>
      <protection locked="0"/>
    </xf>
    <xf numFmtId="9" fontId="21" fillId="7" borderId="0" xfId="61" applyFont="1" applyFill="1" applyAlignment="1" applyProtection="1">
      <alignment horizontal="right"/>
      <protection locked="0"/>
    </xf>
    <xf numFmtId="9" fontId="21" fillId="3" borderId="0" xfId="61" applyFont="1" applyFill="1" applyAlignment="1" applyProtection="1">
      <alignment horizontal="right"/>
      <protection locked="0"/>
    </xf>
    <xf numFmtId="9" fontId="21" fillId="5" borderId="0" xfId="61" applyFont="1" applyFill="1" applyAlignment="1" applyProtection="1">
      <alignment horizontal="right"/>
      <protection locked="0"/>
    </xf>
    <xf numFmtId="9" fontId="21" fillId="9" borderId="0" xfId="61" applyFont="1" applyFill="1" applyAlignment="1" applyProtection="1">
      <alignment horizontal="right"/>
      <protection locked="0"/>
    </xf>
    <xf numFmtId="9" fontId="21" fillId="24" borderId="10" xfId="61" applyFont="1" applyFill="1" applyBorder="1" applyAlignment="1" applyProtection="1">
      <alignment horizontal="right"/>
      <protection locked="0"/>
    </xf>
    <xf numFmtId="9" fontId="21" fillId="5" borderId="15" xfId="61" applyFont="1" applyFill="1" applyBorder="1" applyAlignment="1" applyProtection="1">
      <alignment horizontal="right"/>
      <protection locked="0"/>
    </xf>
    <xf numFmtId="9" fontId="21" fillId="24" borderId="0" xfId="61" applyFont="1" applyFill="1" applyBorder="1" applyAlignment="1" applyProtection="1">
      <alignment horizontal="right"/>
      <protection locked="0"/>
    </xf>
    <xf numFmtId="9" fontId="21" fillId="7" borderId="28" xfId="61" applyFont="1" applyFill="1" applyBorder="1" applyAlignment="1" applyProtection="1">
      <alignment horizontal="right"/>
      <protection locked="0"/>
    </xf>
    <xf numFmtId="9" fontId="21" fillId="7" borderId="0" xfId="61" applyFont="1" applyFill="1" applyBorder="1" applyAlignment="1" applyProtection="1">
      <alignment horizontal="right"/>
      <protection locked="0"/>
    </xf>
    <xf numFmtId="9" fontId="21" fillId="0" borderId="0" xfId="61" applyFont="1" applyFill="1" applyBorder="1" applyAlignment="1" applyProtection="1">
      <alignment horizontal="right"/>
      <protection locked="0"/>
    </xf>
    <xf numFmtId="9" fontId="21" fillId="24" borderId="0" xfId="61" applyFont="1" applyFill="1" applyAlignment="1" applyProtection="1">
      <alignment horizontal="right"/>
      <protection locked="0"/>
    </xf>
    <xf numFmtId="9" fontId="21" fillId="24" borderId="16" xfId="61" applyFont="1" applyFill="1" applyBorder="1" applyAlignment="1" applyProtection="1">
      <alignment horizontal="right"/>
      <protection locked="0"/>
    </xf>
    <xf numFmtId="3" fontId="23" fillId="24" borderId="10" xfId="0" applyNumberFormat="1" applyFont="1" applyFill="1" applyBorder="1" applyAlignment="1" applyProtection="1">
      <alignment/>
      <protection locked="0"/>
    </xf>
    <xf numFmtId="0" fontId="21" fillId="24" borderId="10" xfId="0" applyFont="1" applyFill="1" applyBorder="1" applyAlignment="1" applyProtection="1">
      <alignment/>
      <protection locked="0"/>
    </xf>
    <xf numFmtId="0" fontId="0" fillId="0" borderId="0" xfId="0" applyFont="1" applyAlignment="1">
      <alignment/>
    </xf>
    <xf numFmtId="0" fontId="23" fillId="0" borderId="0" xfId="0" applyFont="1" applyAlignment="1">
      <alignment/>
    </xf>
    <xf numFmtId="3" fontId="22" fillId="0" borderId="0" xfId="0" applyNumberFormat="1" applyFont="1" applyAlignment="1">
      <alignment/>
    </xf>
    <xf numFmtId="0" fontId="23" fillId="0" borderId="0" xfId="0" applyFont="1" applyAlignment="1" applyProtection="1">
      <alignment/>
      <protection locked="0"/>
    </xf>
    <xf numFmtId="0" fontId="37" fillId="0" borderId="0" xfId="0" applyFont="1" applyAlignment="1">
      <alignment/>
    </xf>
    <xf numFmtId="0" fontId="22" fillId="0" borderId="15" xfId="0" applyFont="1" applyBorder="1" applyAlignment="1" applyProtection="1">
      <alignment/>
      <protection locked="0"/>
    </xf>
    <xf numFmtId="3" fontId="22" fillId="27" borderId="10" xfId="0" applyNumberFormat="1" applyFont="1" applyFill="1" applyBorder="1" applyAlignment="1">
      <alignment/>
    </xf>
    <xf numFmtId="3" fontId="21" fillId="27" borderId="10" xfId="0" applyNumberFormat="1" applyFont="1" applyFill="1" applyBorder="1" applyAlignment="1">
      <alignment/>
    </xf>
    <xf numFmtId="3" fontId="22" fillId="27" borderId="10" xfId="0" applyNumberFormat="1" applyFont="1" applyFill="1" applyBorder="1" applyAlignment="1">
      <alignment/>
    </xf>
    <xf numFmtId="3" fontId="21" fillId="27" borderId="10" xfId="0" applyNumberFormat="1" applyFont="1" applyFill="1" applyBorder="1" applyAlignment="1">
      <alignment/>
    </xf>
    <xf numFmtId="9" fontId="21" fillId="24" borderId="15" xfId="61" applyFont="1" applyFill="1" applyBorder="1" applyAlignment="1" applyProtection="1">
      <alignment horizontal="right"/>
      <protection locked="0"/>
    </xf>
    <xf numFmtId="49" fontId="21" fillId="24" borderId="0" xfId="0" applyNumberFormat="1" applyFont="1" applyFill="1" applyAlignment="1" applyProtection="1">
      <alignment horizontal="right"/>
      <protection locked="0"/>
    </xf>
    <xf numFmtId="0" fontId="21" fillId="28" borderId="0" xfId="0" applyFont="1" applyFill="1" applyAlignment="1" applyProtection="1">
      <alignment/>
      <protection locked="0"/>
    </xf>
    <xf numFmtId="0" fontId="22" fillId="28" borderId="0" xfId="0" applyFont="1" applyFill="1" applyBorder="1" applyAlignment="1" applyProtection="1">
      <alignment wrapText="1"/>
      <protection locked="0"/>
    </xf>
    <xf numFmtId="3" fontId="22" fillId="28" borderId="0" xfId="0" applyNumberFormat="1" applyFont="1" applyFill="1" applyBorder="1" applyAlignment="1" applyProtection="1">
      <alignment/>
      <protection locked="0"/>
    </xf>
    <xf numFmtId="3" fontId="21" fillId="28" borderId="0" xfId="0" applyNumberFormat="1" applyFont="1" applyFill="1" applyBorder="1" applyAlignment="1" applyProtection="1">
      <alignment/>
      <protection locked="0"/>
    </xf>
    <xf numFmtId="3" fontId="23" fillId="28" borderId="0" xfId="0" applyNumberFormat="1" applyFont="1" applyFill="1" applyBorder="1" applyAlignment="1" applyProtection="1">
      <alignment/>
      <protection locked="0"/>
    </xf>
    <xf numFmtId="0" fontId="22" fillId="27" borderId="10" xfId="0" applyFont="1" applyFill="1" applyBorder="1" applyAlignment="1" applyProtection="1">
      <alignment/>
      <protection locked="0"/>
    </xf>
    <xf numFmtId="3" fontId="21" fillId="27" borderId="10" xfId="0" applyNumberFormat="1" applyFont="1" applyFill="1" applyBorder="1" applyAlignment="1" applyProtection="1">
      <alignment/>
      <protection locked="0"/>
    </xf>
    <xf numFmtId="0" fontId="22" fillId="27" borderId="15" xfId="0" applyFont="1" applyFill="1" applyBorder="1" applyAlignment="1" applyProtection="1">
      <alignment/>
      <protection locked="0"/>
    </xf>
    <xf numFmtId="3" fontId="0" fillId="27" borderId="15" xfId="0" applyNumberFormat="1" applyFont="1" applyFill="1" applyBorder="1" applyAlignment="1" applyProtection="1">
      <alignment/>
      <protection locked="0"/>
    </xf>
    <xf numFmtId="0" fontId="21" fillId="27" borderId="15" xfId="0" applyFont="1" applyFill="1" applyBorder="1" applyAlignment="1" applyProtection="1">
      <alignment/>
      <protection locked="0"/>
    </xf>
    <xf numFmtId="0" fontId="21" fillId="27" borderId="0" xfId="0" applyFont="1" applyFill="1" applyAlignment="1" applyProtection="1">
      <alignment/>
      <protection locked="0"/>
    </xf>
    <xf numFmtId="3" fontId="23" fillId="5" borderId="10" xfId="0" applyNumberFormat="1" applyFont="1" applyFill="1" applyBorder="1" applyAlignment="1" applyProtection="1">
      <alignment/>
      <protection locked="0"/>
    </xf>
    <xf numFmtId="49" fontId="21" fillId="27" borderId="0" xfId="0" applyNumberFormat="1" applyFont="1" applyFill="1" applyAlignment="1" applyProtection="1">
      <alignment/>
      <protection locked="0"/>
    </xf>
    <xf numFmtId="0" fontId="21" fillId="27" borderId="0" xfId="0" applyFont="1" applyFill="1" applyBorder="1" applyAlignment="1" applyProtection="1">
      <alignment/>
      <protection locked="0"/>
    </xf>
    <xf numFmtId="3" fontId="22" fillId="27" borderId="0" xfId="0" applyNumberFormat="1" applyFont="1" applyFill="1" applyBorder="1" applyAlignment="1" applyProtection="1">
      <alignment/>
      <protection locked="0"/>
    </xf>
    <xf numFmtId="3" fontId="21" fillId="27" borderId="0" xfId="0" applyNumberFormat="1" applyFont="1" applyFill="1" applyBorder="1" applyAlignment="1" applyProtection="1">
      <alignment/>
      <protection locked="0"/>
    </xf>
    <xf numFmtId="0" fontId="21" fillId="27" borderId="0" xfId="0" applyFont="1" applyFill="1" applyAlignment="1" applyProtection="1">
      <alignment/>
      <protection locked="0"/>
    </xf>
    <xf numFmtId="3" fontId="22" fillId="27" borderId="0" xfId="0" applyNumberFormat="1" applyFont="1" applyFill="1" applyBorder="1" applyAlignment="1" applyProtection="1">
      <alignment/>
      <protection locked="0"/>
    </xf>
    <xf numFmtId="9" fontId="0" fillId="0" borderId="0" xfId="61" applyFont="1" applyFill="1" applyAlignment="1" applyProtection="1">
      <alignment horizontal="right"/>
      <protection locked="0"/>
    </xf>
    <xf numFmtId="0" fontId="23" fillId="22" borderId="10" xfId="0" applyFont="1" applyFill="1" applyBorder="1" applyAlignment="1" applyProtection="1">
      <alignment/>
      <protection locked="0"/>
    </xf>
    <xf numFmtId="0" fontId="23" fillId="7" borderId="0" xfId="0" applyFont="1" applyFill="1" applyAlignment="1" applyProtection="1">
      <alignment/>
      <protection locked="0"/>
    </xf>
    <xf numFmtId="0" fontId="23" fillId="3" borderId="0" xfId="0" applyFont="1" applyFill="1" applyAlignment="1" applyProtection="1">
      <alignment/>
      <protection locked="0"/>
    </xf>
    <xf numFmtId="0" fontId="23" fillId="5" borderId="0" xfId="0" applyFont="1" applyFill="1" applyAlignment="1" applyProtection="1">
      <alignment/>
      <protection locked="0"/>
    </xf>
    <xf numFmtId="0" fontId="23" fillId="9" borderId="0" xfId="0" applyFont="1" applyFill="1" applyAlignment="1" applyProtection="1">
      <alignment/>
      <protection locked="0"/>
    </xf>
    <xf numFmtId="3" fontId="23" fillId="24" borderId="13" xfId="0" applyNumberFormat="1" applyFont="1" applyFill="1" applyBorder="1" applyAlignment="1" applyProtection="1">
      <alignment/>
      <protection locked="0"/>
    </xf>
    <xf numFmtId="3" fontId="23" fillId="24" borderId="16" xfId="0" applyNumberFormat="1" applyFont="1" applyFill="1" applyBorder="1" applyAlignment="1" applyProtection="1">
      <alignment/>
      <protection locked="0"/>
    </xf>
    <xf numFmtId="3" fontId="23" fillId="5" borderId="15" xfId="0" applyNumberFormat="1" applyFont="1" applyFill="1" applyBorder="1" applyAlignment="1" applyProtection="1">
      <alignment/>
      <protection locked="0"/>
    </xf>
    <xf numFmtId="3" fontId="23" fillId="24" borderId="0" xfId="0" applyNumberFormat="1" applyFont="1" applyFill="1" applyBorder="1" applyAlignment="1" applyProtection="1">
      <alignment/>
      <protection locked="0"/>
    </xf>
    <xf numFmtId="3" fontId="23" fillId="5" borderId="15" xfId="0" applyNumberFormat="1" applyFont="1" applyFill="1" applyBorder="1" applyAlignment="1" applyProtection="1">
      <alignment horizontal="right"/>
      <protection locked="0"/>
    </xf>
    <xf numFmtId="3" fontId="23" fillId="7" borderId="0" xfId="0" applyNumberFormat="1" applyFont="1" applyFill="1" applyAlignment="1" applyProtection="1">
      <alignment/>
      <protection locked="0"/>
    </xf>
    <xf numFmtId="3" fontId="23" fillId="5" borderId="17" xfId="0" applyNumberFormat="1" applyFont="1" applyFill="1" applyBorder="1" applyAlignment="1" applyProtection="1">
      <alignment/>
      <protection locked="0"/>
    </xf>
    <xf numFmtId="3" fontId="23" fillId="5" borderId="18" xfId="0" applyNumberFormat="1" applyFont="1" applyFill="1" applyBorder="1" applyAlignment="1" applyProtection="1">
      <alignment/>
      <protection locked="0"/>
    </xf>
    <xf numFmtId="3" fontId="23" fillId="24" borderId="15" xfId="0" applyNumberFormat="1" applyFont="1" applyFill="1" applyBorder="1" applyAlignment="1" applyProtection="1">
      <alignment/>
      <protection locked="0"/>
    </xf>
    <xf numFmtId="3" fontId="23" fillId="7" borderId="0" xfId="0" applyNumberFormat="1" applyFont="1" applyFill="1" applyBorder="1" applyAlignment="1" applyProtection="1">
      <alignment/>
      <protection locked="0"/>
    </xf>
    <xf numFmtId="0" fontId="23" fillId="24" borderId="0" xfId="0" applyFont="1" applyFill="1" applyBorder="1" applyAlignment="1" applyProtection="1">
      <alignment/>
      <protection locked="0"/>
    </xf>
    <xf numFmtId="3" fontId="23" fillId="24" borderId="12" xfId="0" applyNumberFormat="1" applyFont="1" applyFill="1" applyBorder="1" applyAlignment="1" applyProtection="1">
      <alignment horizontal="right"/>
      <protection locked="0"/>
    </xf>
    <xf numFmtId="3" fontId="23" fillId="3" borderId="10" xfId="0" applyNumberFormat="1" applyFont="1" applyFill="1" applyBorder="1" applyAlignment="1" applyProtection="1">
      <alignment/>
      <protection locked="0"/>
    </xf>
    <xf numFmtId="3" fontId="23" fillId="24" borderId="17" xfId="0" applyNumberFormat="1" applyFont="1" applyFill="1" applyBorder="1" applyAlignment="1" applyProtection="1">
      <alignment/>
      <protection locked="0"/>
    </xf>
    <xf numFmtId="3" fontId="23" fillId="5" borderId="21" xfId="0" applyNumberFormat="1" applyFont="1" applyFill="1" applyBorder="1" applyAlignment="1" applyProtection="1">
      <alignment/>
      <protection locked="0"/>
    </xf>
    <xf numFmtId="3" fontId="23" fillId="0" borderId="0" xfId="0" applyNumberFormat="1" applyFont="1" applyAlignment="1" applyProtection="1">
      <alignment/>
      <protection locked="0"/>
    </xf>
    <xf numFmtId="3" fontId="23" fillId="3" borderId="0" xfId="0" applyNumberFormat="1" applyFont="1" applyFill="1" applyAlignment="1" applyProtection="1">
      <alignment/>
      <protection locked="0"/>
    </xf>
    <xf numFmtId="3" fontId="23" fillId="5" borderId="0" xfId="0" applyNumberFormat="1" applyFont="1" applyFill="1" applyAlignment="1" applyProtection="1">
      <alignment/>
      <protection locked="0"/>
    </xf>
    <xf numFmtId="3" fontId="23" fillId="0" borderId="0" xfId="0" applyNumberFormat="1" applyFont="1" applyFill="1" applyAlignment="1" applyProtection="1">
      <alignment/>
      <protection locked="0"/>
    </xf>
    <xf numFmtId="3" fontId="23" fillId="0" borderId="10" xfId="0" applyNumberFormat="1" applyFont="1" applyBorder="1" applyAlignment="1" applyProtection="1">
      <alignment/>
      <protection locked="0"/>
    </xf>
    <xf numFmtId="3" fontId="23" fillId="0" borderId="0" xfId="0" applyNumberFormat="1" applyFont="1" applyBorder="1" applyAlignment="1" applyProtection="1">
      <alignment/>
      <protection locked="0"/>
    </xf>
    <xf numFmtId="3" fontId="23" fillId="24" borderId="0" xfId="0" applyNumberFormat="1" applyFont="1" applyFill="1" applyAlignment="1" applyProtection="1">
      <alignment/>
      <protection locked="0"/>
    </xf>
    <xf numFmtId="3" fontId="23" fillId="0" borderId="0" xfId="0" applyNumberFormat="1" applyFont="1" applyFill="1" applyBorder="1" applyAlignment="1" applyProtection="1">
      <alignment/>
      <protection locked="0"/>
    </xf>
    <xf numFmtId="3" fontId="23" fillId="27" borderId="0" xfId="0" applyNumberFormat="1" applyFont="1" applyFill="1" applyBorder="1" applyAlignment="1" applyProtection="1">
      <alignment/>
      <protection locked="0"/>
    </xf>
    <xf numFmtId="3" fontId="23" fillId="27" borderId="10" xfId="0" applyNumberFormat="1" applyFont="1" applyFill="1" applyBorder="1" applyAlignment="1" applyProtection="1">
      <alignment/>
      <protection locked="0"/>
    </xf>
    <xf numFmtId="3" fontId="23" fillId="27" borderId="15" xfId="0" applyNumberFormat="1" applyFont="1" applyFill="1" applyBorder="1" applyAlignment="1" applyProtection="1">
      <alignment/>
      <protection locked="0"/>
    </xf>
    <xf numFmtId="3" fontId="23" fillId="0" borderId="13" xfId="0" applyNumberFormat="1" applyFont="1" applyFill="1" applyBorder="1" applyAlignment="1" applyProtection="1">
      <alignment/>
      <protection locked="0"/>
    </xf>
    <xf numFmtId="3" fontId="23" fillId="26" borderId="10" xfId="0" applyNumberFormat="1" applyFont="1" applyFill="1" applyBorder="1" applyAlignment="1" applyProtection="1">
      <alignment/>
      <protection locked="0"/>
    </xf>
    <xf numFmtId="0" fontId="0" fillId="7" borderId="13" xfId="0" applyFont="1" applyFill="1" applyBorder="1" applyAlignment="1" applyProtection="1">
      <alignment/>
      <protection locked="0"/>
    </xf>
    <xf numFmtId="3" fontId="23" fillId="22" borderId="10" xfId="0" applyNumberFormat="1" applyFont="1" applyFill="1" applyBorder="1" applyAlignment="1" applyProtection="1">
      <alignment/>
      <protection locked="0"/>
    </xf>
    <xf numFmtId="0" fontId="23" fillId="0" borderId="0" xfId="0" applyFont="1" applyAlignment="1">
      <alignment/>
    </xf>
    <xf numFmtId="9" fontId="22" fillId="24" borderId="10" xfId="61" applyFont="1" applyFill="1" applyBorder="1" applyAlignment="1" applyProtection="1">
      <alignment horizontal="right"/>
      <protection locked="0"/>
    </xf>
    <xf numFmtId="0" fontId="21" fillId="0" borderId="27" xfId="0" applyFont="1" applyBorder="1" applyAlignment="1" applyProtection="1">
      <alignment/>
      <protection locked="0"/>
    </xf>
    <xf numFmtId="0" fontId="22" fillId="28" borderId="0" xfId="0" applyFont="1" applyFill="1" applyBorder="1" applyAlignment="1" applyProtection="1">
      <alignment/>
      <protection locked="0"/>
    </xf>
    <xf numFmtId="0" fontId="22" fillId="28" borderId="0" xfId="0" applyFont="1" applyFill="1" applyBorder="1" applyAlignment="1" applyProtection="1">
      <alignment horizontal="left"/>
      <protection locked="0"/>
    </xf>
    <xf numFmtId="0" fontId="22" fillId="27" borderId="0" xfId="0" applyFont="1" applyFill="1" applyBorder="1" applyAlignment="1" applyProtection="1">
      <alignment/>
      <protection locked="0"/>
    </xf>
    <xf numFmtId="0" fontId="22" fillId="27" borderId="0" xfId="0" applyFont="1" applyFill="1" applyBorder="1" applyAlignment="1" applyProtection="1">
      <alignment horizontal="left"/>
      <protection locked="0"/>
    </xf>
    <xf numFmtId="0" fontId="22" fillId="27" borderId="0" xfId="0" applyFont="1" applyFill="1" applyBorder="1" applyAlignment="1" applyProtection="1">
      <alignment horizontal="left"/>
      <protection locked="0"/>
    </xf>
    <xf numFmtId="0" fontId="21" fillId="7" borderId="10" xfId="0" applyFont="1" applyFill="1" applyBorder="1" applyAlignment="1" applyProtection="1">
      <alignment wrapText="1"/>
      <protection locked="0"/>
    </xf>
    <xf numFmtId="0" fontId="23" fillId="7" borderId="10" xfId="0" applyFont="1" applyFill="1" applyBorder="1" applyAlignment="1" applyProtection="1">
      <alignment wrapText="1"/>
      <protection locked="0"/>
    </xf>
    <xf numFmtId="9" fontId="21" fillId="7" borderId="10" xfId="61" applyFont="1" applyFill="1" applyBorder="1" applyAlignment="1" applyProtection="1">
      <alignment horizontal="right" wrapText="1"/>
      <protection locked="0"/>
    </xf>
    <xf numFmtId="3" fontId="23" fillId="27" borderId="17" xfId="0" applyNumberFormat="1" applyFont="1" applyFill="1" applyBorder="1" applyAlignment="1" applyProtection="1">
      <alignment/>
      <protection locked="0"/>
    </xf>
    <xf numFmtId="3" fontId="22" fillId="27" borderId="10" xfId="0" applyNumberFormat="1" applyFont="1" applyFill="1" applyBorder="1" applyAlignment="1">
      <alignment horizontal="right"/>
    </xf>
    <xf numFmtId="3" fontId="21" fillId="27" borderId="10" xfId="0" applyNumberFormat="1" applyFont="1" applyFill="1" applyBorder="1" applyAlignment="1">
      <alignment horizontal="right"/>
    </xf>
    <xf numFmtId="3" fontId="22" fillId="0" borderId="0" xfId="0" applyNumberFormat="1" applyFont="1" applyAlignment="1">
      <alignment horizontal="right"/>
    </xf>
    <xf numFmtId="3" fontId="22" fillId="7" borderId="10" xfId="0" applyNumberFormat="1" applyFont="1" applyFill="1" applyBorder="1" applyAlignment="1">
      <alignment horizontal="right"/>
    </xf>
    <xf numFmtId="3" fontId="23" fillId="29" borderId="10" xfId="0" applyNumberFormat="1" applyFont="1" applyFill="1" applyBorder="1" applyAlignment="1" applyProtection="1">
      <alignment/>
      <protection locked="0"/>
    </xf>
    <xf numFmtId="3" fontId="23" fillId="29" borderId="13" xfId="0" applyNumberFormat="1" applyFont="1" applyFill="1" applyBorder="1" applyAlignment="1" applyProtection="1">
      <alignment/>
      <protection locked="0"/>
    </xf>
    <xf numFmtId="3" fontId="22" fillId="0" borderId="0" xfId="0" applyNumberFormat="1" applyFont="1" applyAlignment="1" applyProtection="1">
      <alignment horizontal="right"/>
      <protection locked="0"/>
    </xf>
    <xf numFmtId="3" fontId="21" fillId="0" borderId="0" xfId="0" applyNumberFormat="1" applyFont="1" applyAlignment="1" applyProtection="1">
      <alignment horizontal="right"/>
      <protection locked="0"/>
    </xf>
    <xf numFmtId="3" fontId="34" fillId="0" borderId="0" xfId="0" applyNumberFormat="1" applyFont="1" applyAlignment="1">
      <alignment horizontal="right"/>
    </xf>
    <xf numFmtId="3" fontId="36" fillId="0" borderId="0" xfId="0" applyNumberFormat="1" applyFont="1" applyAlignment="1">
      <alignment horizontal="right"/>
    </xf>
    <xf numFmtId="3" fontId="21" fillId="7" borderId="0" xfId="0" applyNumberFormat="1" applyFont="1" applyFill="1" applyAlignment="1" applyProtection="1">
      <alignment horizontal="right"/>
      <protection locked="0"/>
    </xf>
    <xf numFmtId="3" fontId="21" fillId="3" borderId="0" xfId="0" applyNumberFormat="1" applyFont="1" applyFill="1" applyAlignment="1" applyProtection="1">
      <alignment horizontal="right"/>
      <protection locked="0"/>
    </xf>
    <xf numFmtId="3" fontId="21" fillId="5" borderId="0" xfId="0" applyNumberFormat="1" applyFont="1" applyFill="1" applyAlignment="1" applyProtection="1">
      <alignment horizontal="right"/>
      <protection locked="0"/>
    </xf>
    <xf numFmtId="3" fontId="21" fillId="24" borderId="12" xfId="0" applyNumberFormat="1" applyFont="1" applyFill="1" applyBorder="1" applyAlignment="1" applyProtection="1">
      <alignment horizontal="right"/>
      <protection locked="0"/>
    </xf>
    <xf numFmtId="3" fontId="22" fillId="24" borderId="0" xfId="0" applyNumberFormat="1" applyFont="1" applyFill="1" applyBorder="1" applyAlignment="1" applyProtection="1">
      <alignment horizontal="right"/>
      <protection locked="0"/>
    </xf>
    <xf numFmtId="3" fontId="21" fillId="7" borderId="0" xfId="0" applyNumberFormat="1" applyFont="1" applyFill="1" applyBorder="1" applyAlignment="1" applyProtection="1">
      <alignment horizontal="right"/>
      <protection locked="0"/>
    </xf>
    <xf numFmtId="3" fontId="21" fillId="24" borderId="0" xfId="0" applyNumberFormat="1" applyFont="1" applyFill="1" applyBorder="1" applyAlignment="1" applyProtection="1">
      <alignment horizontal="right"/>
      <protection locked="0"/>
    </xf>
    <xf numFmtId="3" fontId="22" fillId="5" borderId="17" xfId="0" applyNumberFormat="1" applyFont="1" applyFill="1" applyBorder="1" applyAlignment="1" applyProtection="1">
      <alignment horizontal="right"/>
      <protection locked="0"/>
    </xf>
    <xf numFmtId="3" fontId="22" fillId="5" borderId="10" xfId="0" applyNumberFormat="1" applyFont="1" applyFill="1" applyBorder="1" applyAlignment="1" applyProtection="1">
      <alignment horizontal="right"/>
      <protection locked="0"/>
    </xf>
    <xf numFmtId="3" fontId="22" fillId="3" borderId="0" xfId="0" applyNumberFormat="1" applyFont="1" applyFill="1" applyAlignment="1" applyProtection="1">
      <alignment horizontal="right"/>
      <protection locked="0"/>
    </xf>
    <xf numFmtId="3" fontId="21" fillId="5" borderId="20" xfId="0" applyNumberFormat="1" applyFont="1" applyFill="1" applyBorder="1" applyAlignment="1" applyProtection="1">
      <alignment horizontal="right"/>
      <protection locked="0"/>
    </xf>
    <xf numFmtId="3" fontId="21" fillId="0" borderId="0" xfId="0" applyNumberFormat="1" applyFont="1" applyFill="1" applyAlignment="1" applyProtection="1">
      <alignment horizontal="right"/>
      <protection locked="0"/>
    </xf>
    <xf numFmtId="3" fontId="21" fillId="24" borderId="12" xfId="0" applyNumberFormat="1" applyFont="1" applyFill="1" applyBorder="1" applyAlignment="1" applyProtection="1">
      <alignment horizontal="right" wrapText="1"/>
      <protection locked="0"/>
    </xf>
    <xf numFmtId="3" fontId="22" fillId="7" borderId="0" xfId="0" applyNumberFormat="1" applyFont="1" applyFill="1" applyBorder="1" applyAlignment="1" applyProtection="1">
      <alignment horizontal="right"/>
      <protection locked="0"/>
    </xf>
    <xf numFmtId="3" fontId="22" fillId="0" borderId="10" xfId="0" applyNumberFormat="1" applyFont="1" applyBorder="1" applyAlignment="1" applyProtection="1">
      <alignment horizontal="right"/>
      <protection locked="0"/>
    </xf>
    <xf numFmtId="3" fontId="21" fillId="0" borderId="12" xfId="0" applyNumberFormat="1" applyFont="1" applyBorder="1" applyAlignment="1" applyProtection="1">
      <alignment horizontal="right"/>
      <protection locked="0"/>
    </xf>
    <xf numFmtId="3" fontId="22" fillId="0" borderId="0" xfId="0" applyNumberFormat="1" applyFont="1" applyBorder="1" applyAlignment="1" applyProtection="1">
      <alignment horizontal="right"/>
      <protection locked="0"/>
    </xf>
    <xf numFmtId="3" fontId="22" fillId="0" borderId="12" xfId="0" applyNumberFormat="1" applyFont="1" applyBorder="1" applyAlignment="1" applyProtection="1">
      <alignment horizontal="right"/>
      <protection locked="0"/>
    </xf>
    <xf numFmtId="3" fontId="21" fillId="0" borderId="10" xfId="0" applyNumberFormat="1" applyFont="1" applyBorder="1" applyAlignment="1" applyProtection="1">
      <alignment horizontal="right"/>
      <protection locked="0"/>
    </xf>
    <xf numFmtId="3" fontId="21" fillId="24" borderId="0" xfId="0" applyNumberFormat="1" applyFont="1" applyFill="1" applyAlignment="1" applyProtection="1">
      <alignment horizontal="right"/>
      <protection locked="0"/>
    </xf>
    <xf numFmtId="3" fontId="22" fillId="0" borderId="0" xfId="0" applyNumberFormat="1" applyFont="1" applyFill="1" applyBorder="1" applyAlignment="1" applyProtection="1">
      <alignment horizontal="right"/>
      <protection locked="0"/>
    </xf>
    <xf numFmtId="3" fontId="22" fillId="28" borderId="0" xfId="0" applyNumberFormat="1" applyFont="1" applyFill="1" applyBorder="1" applyAlignment="1" applyProtection="1">
      <alignment horizontal="right" wrapText="1"/>
      <protection locked="0"/>
    </xf>
    <xf numFmtId="3" fontId="22" fillId="27" borderId="12" xfId="0" applyNumberFormat="1" applyFont="1" applyFill="1" applyBorder="1" applyAlignment="1">
      <alignment horizontal="right"/>
    </xf>
    <xf numFmtId="3" fontId="22" fillId="27" borderId="22" xfId="0" applyNumberFormat="1" applyFont="1" applyFill="1" applyBorder="1" applyAlignment="1" applyProtection="1">
      <alignment horizontal="right" wrapText="1"/>
      <protection locked="0"/>
    </xf>
    <xf numFmtId="3" fontId="21" fillId="27" borderId="22" xfId="0" applyNumberFormat="1" applyFont="1" applyFill="1" applyBorder="1" applyAlignment="1" applyProtection="1">
      <alignment horizontal="right" wrapText="1"/>
      <protection locked="0"/>
    </xf>
    <xf numFmtId="3" fontId="22" fillId="27" borderId="22" xfId="0" applyNumberFormat="1" applyFont="1" applyFill="1" applyBorder="1" applyAlignment="1">
      <alignment horizontal="right"/>
    </xf>
    <xf numFmtId="3" fontId="21" fillId="0" borderId="0" xfId="0" applyNumberFormat="1" applyFont="1" applyBorder="1" applyAlignment="1" applyProtection="1">
      <alignment horizontal="right"/>
      <protection locked="0"/>
    </xf>
    <xf numFmtId="3" fontId="21" fillId="0" borderId="22" xfId="0" applyNumberFormat="1" applyFont="1" applyBorder="1" applyAlignment="1" applyProtection="1">
      <alignment horizontal="right"/>
      <protection locked="0"/>
    </xf>
    <xf numFmtId="3" fontId="22" fillId="5" borderId="12" xfId="0" applyNumberFormat="1" applyFont="1" applyFill="1" applyBorder="1" applyAlignment="1" applyProtection="1">
      <alignment horizontal="right"/>
      <protection locked="0"/>
    </xf>
    <xf numFmtId="3" fontId="22" fillId="7" borderId="0" xfId="0" applyNumberFormat="1" applyFont="1" applyFill="1" applyAlignment="1" applyProtection="1">
      <alignment horizontal="right"/>
      <protection locked="0"/>
    </xf>
    <xf numFmtId="3" fontId="21" fillId="0" borderId="22" xfId="0" applyNumberFormat="1" applyFont="1" applyBorder="1" applyAlignment="1" applyProtection="1">
      <alignment horizontal="right" wrapText="1"/>
      <protection locked="0"/>
    </xf>
    <xf numFmtId="3" fontId="21" fillId="0" borderId="29" xfId="0" applyNumberFormat="1" applyFont="1" applyBorder="1" applyAlignment="1" applyProtection="1">
      <alignment horizontal="right"/>
      <protection locked="0"/>
    </xf>
    <xf numFmtId="3" fontId="21" fillId="0" borderId="19" xfId="0" applyNumberFormat="1" applyFont="1" applyBorder="1" applyAlignment="1" applyProtection="1">
      <alignment horizontal="right"/>
      <protection locked="0"/>
    </xf>
    <xf numFmtId="3" fontId="21" fillId="0" borderId="24" xfId="0" applyNumberFormat="1" applyFont="1" applyBorder="1" applyAlignment="1" applyProtection="1">
      <alignment horizontal="right"/>
      <protection locked="0"/>
    </xf>
    <xf numFmtId="3" fontId="22" fillId="27" borderId="0" xfId="0" applyNumberFormat="1" applyFont="1" applyFill="1" applyBorder="1" applyAlignment="1" applyProtection="1">
      <alignment horizontal="right"/>
      <protection locked="0"/>
    </xf>
    <xf numFmtId="3" fontId="22" fillId="28" borderId="0" xfId="0" applyNumberFormat="1" applyFont="1" applyFill="1" applyBorder="1" applyAlignment="1" applyProtection="1">
      <alignment horizontal="right"/>
      <protection locked="0"/>
    </xf>
    <xf numFmtId="3" fontId="21" fillId="0" borderId="12" xfId="0" applyNumberFormat="1" applyFont="1" applyBorder="1" applyAlignment="1" applyProtection="1">
      <alignment horizontal="right" wrapText="1"/>
      <protection locked="0"/>
    </xf>
    <xf numFmtId="3" fontId="21" fillId="0" borderId="13" xfId="0" applyNumberFormat="1" applyFont="1" applyBorder="1" applyAlignment="1" applyProtection="1">
      <alignment horizontal="right"/>
      <protection locked="0"/>
    </xf>
    <xf numFmtId="3" fontId="21" fillId="0" borderId="17" xfId="0" applyNumberFormat="1" applyFont="1" applyBorder="1" applyAlignment="1" applyProtection="1">
      <alignment horizontal="right"/>
      <protection locked="0"/>
    </xf>
    <xf numFmtId="3" fontId="21" fillId="0" borderId="12" xfId="0" applyNumberFormat="1" applyFont="1" applyFill="1" applyBorder="1" applyAlignment="1" applyProtection="1">
      <alignment horizontal="right"/>
      <protection locked="0"/>
    </xf>
    <xf numFmtId="3" fontId="21" fillId="0" borderId="22" xfId="0" applyNumberFormat="1" applyFont="1" applyFill="1" applyBorder="1" applyAlignment="1" applyProtection="1">
      <alignment horizontal="right"/>
      <protection locked="0"/>
    </xf>
    <xf numFmtId="3" fontId="21" fillId="0" borderId="15" xfId="0" applyNumberFormat="1" applyFont="1" applyFill="1" applyBorder="1" applyAlignment="1" applyProtection="1">
      <alignment horizontal="right"/>
      <protection locked="0"/>
    </xf>
    <xf numFmtId="3" fontId="28" fillId="22" borderId="10" xfId="0" applyNumberFormat="1" applyFont="1" applyFill="1" applyBorder="1" applyAlignment="1" applyProtection="1">
      <alignment horizontal="right"/>
      <protection locked="0"/>
    </xf>
    <xf numFmtId="3" fontId="0" fillId="0" borderId="0" xfId="0" applyNumberFormat="1" applyAlignment="1">
      <alignment horizontal="right"/>
    </xf>
    <xf numFmtId="3" fontId="0" fillId="0" borderId="0" xfId="0" applyNumberFormat="1" applyFont="1" applyAlignment="1">
      <alignment horizontal="right"/>
    </xf>
    <xf numFmtId="9" fontId="21" fillId="0" borderId="0" xfId="61" applyFont="1" applyFill="1" applyAlignment="1">
      <alignment horizontal="right"/>
    </xf>
    <xf numFmtId="9" fontId="25" fillId="0" borderId="0" xfId="61" applyFont="1" applyFill="1" applyAlignment="1">
      <alignment horizontal="right"/>
    </xf>
    <xf numFmtId="0" fontId="30" fillId="0" borderId="0" xfId="0" applyFont="1" applyAlignment="1">
      <alignment horizontal="left"/>
    </xf>
    <xf numFmtId="3" fontId="30" fillId="0" borderId="0" xfId="0" applyNumberFormat="1" applyFont="1" applyAlignment="1">
      <alignment horizontal="right"/>
    </xf>
    <xf numFmtId="0" fontId="34" fillId="0" borderId="0" xfId="0" applyFont="1" applyAlignment="1">
      <alignment/>
    </xf>
    <xf numFmtId="0" fontId="22" fillId="0" borderId="0" xfId="0" applyFont="1" applyFill="1" applyBorder="1" applyAlignment="1">
      <alignment/>
    </xf>
    <xf numFmtId="3" fontId="23" fillId="0" borderId="0" xfId="0" applyNumberFormat="1" applyFont="1" applyAlignment="1">
      <alignment horizontal="right"/>
    </xf>
    <xf numFmtId="3" fontId="21" fillId="5" borderId="15" xfId="0" applyNumberFormat="1" applyFont="1" applyFill="1" applyBorder="1" applyAlignment="1" applyProtection="1">
      <alignment horizontal="right"/>
      <protection locked="0"/>
    </xf>
    <xf numFmtId="3" fontId="21" fillId="5" borderId="18" xfId="0" applyNumberFormat="1" applyFont="1" applyFill="1" applyBorder="1" applyAlignment="1" applyProtection="1">
      <alignment/>
      <protection locked="0"/>
    </xf>
    <xf numFmtId="3" fontId="21" fillId="27" borderId="17" xfId="0" applyNumberFormat="1" applyFont="1" applyFill="1" applyBorder="1" applyAlignment="1" applyProtection="1">
      <alignment/>
      <protection locked="0"/>
    </xf>
    <xf numFmtId="3" fontId="21" fillId="29" borderId="10" xfId="0" applyNumberFormat="1" applyFont="1" applyFill="1" applyBorder="1" applyAlignment="1" applyProtection="1">
      <alignment/>
      <protection locked="0"/>
    </xf>
    <xf numFmtId="3" fontId="21" fillId="29" borderId="13" xfId="0" applyNumberFormat="1" applyFont="1" applyFill="1" applyBorder="1" applyAlignment="1" applyProtection="1">
      <alignment/>
      <protection locked="0"/>
    </xf>
    <xf numFmtId="3" fontId="22" fillId="9" borderId="0" xfId="0" applyNumberFormat="1" applyFont="1" applyFill="1" applyAlignment="1" applyProtection="1">
      <alignment horizontal="right"/>
      <protection locked="0"/>
    </xf>
    <xf numFmtId="3" fontId="22" fillId="24" borderId="10" xfId="0" applyNumberFormat="1" applyFont="1" applyFill="1" applyBorder="1" applyAlignment="1" applyProtection="1">
      <alignment horizontal="right"/>
      <protection locked="0"/>
    </xf>
    <xf numFmtId="3" fontId="21" fillId="24" borderId="10" xfId="0" applyNumberFormat="1" applyFont="1" applyFill="1" applyBorder="1" applyAlignment="1" applyProtection="1">
      <alignment horizontal="right"/>
      <protection locked="0"/>
    </xf>
    <xf numFmtId="3" fontId="21" fillId="24" borderId="13" xfId="0" applyNumberFormat="1" applyFont="1" applyFill="1" applyBorder="1" applyAlignment="1" applyProtection="1">
      <alignment horizontal="right"/>
      <protection locked="0"/>
    </xf>
    <xf numFmtId="3" fontId="21" fillId="24" borderId="19" xfId="0" applyNumberFormat="1" applyFont="1" applyFill="1" applyBorder="1" applyAlignment="1" applyProtection="1">
      <alignment horizontal="right"/>
      <protection locked="0"/>
    </xf>
    <xf numFmtId="3" fontId="22" fillId="24" borderId="19" xfId="0" applyNumberFormat="1" applyFont="1" applyFill="1" applyBorder="1" applyAlignment="1" applyProtection="1">
      <alignment horizontal="right"/>
      <protection locked="0"/>
    </xf>
    <xf numFmtId="3" fontId="21" fillId="24" borderId="24" xfId="0" applyNumberFormat="1" applyFont="1" applyFill="1" applyBorder="1" applyAlignment="1" applyProtection="1">
      <alignment horizontal="right"/>
      <protection locked="0"/>
    </xf>
    <xf numFmtId="3" fontId="21" fillId="24" borderId="16" xfId="0" applyNumberFormat="1" applyFont="1" applyFill="1" applyBorder="1" applyAlignment="1" applyProtection="1">
      <alignment horizontal="right"/>
      <protection locked="0"/>
    </xf>
    <xf numFmtId="3" fontId="21" fillId="5" borderId="29" xfId="0" applyNumberFormat="1" applyFont="1" applyFill="1" applyBorder="1" applyAlignment="1" applyProtection="1">
      <alignment horizontal="right"/>
      <protection locked="0"/>
    </xf>
    <xf numFmtId="3" fontId="22" fillId="5" borderId="31" xfId="0" applyNumberFormat="1" applyFont="1" applyFill="1" applyBorder="1" applyAlignment="1" applyProtection="1">
      <alignment horizontal="right"/>
      <protection locked="0"/>
    </xf>
    <xf numFmtId="3" fontId="21" fillId="24" borderId="15" xfId="0" applyNumberFormat="1" applyFont="1" applyFill="1" applyBorder="1" applyAlignment="1" applyProtection="1">
      <alignment horizontal="right"/>
      <protection locked="0"/>
    </xf>
    <xf numFmtId="3" fontId="22" fillId="3" borderId="12" xfId="0" applyNumberFormat="1" applyFont="1" applyFill="1" applyBorder="1" applyAlignment="1" applyProtection="1">
      <alignment horizontal="right"/>
      <protection locked="0"/>
    </xf>
    <xf numFmtId="3" fontId="21" fillId="24" borderId="17" xfId="0" applyNumberFormat="1" applyFont="1" applyFill="1" applyBorder="1" applyAlignment="1" applyProtection="1">
      <alignment horizontal="right"/>
      <protection locked="0"/>
    </xf>
    <xf numFmtId="3" fontId="22" fillId="24" borderId="22" xfId="0" applyNumberFormat="1" applyFont="1" applyFill="1" applyBorder="1" applyAlignment="1" applyProtection="1">
      <alignment horizontal="right"/>
      <protection locked="0"/>
    </xf>
    <xf numFmtId="3" fontId="22" fillId="0" borderId="15" xfId="0" applyNumberFormat="1" applyFont="1" applyBorder="1" applyAlignment="1" applyProtection="1">
      <alignment horizontal="right"/>
      <protection locked="0"/>
    </xf>
    <xf numFmtId="3" fontId="22" fillId="0" borderId="19" xfId="0" applyNumberFormat="1" applyFont="1" applyBorder="1" applyAlignment="1" applyProtection="1">
      <alignment horizontal="right"/>
      <protection locked="0"/>
    </xf>
    <xf numFmtId="3" fontId="22" fillId="0" borderId="13" xfId="0" applyNumberFormat="1" applyFont="1" applyBorder="1" applyAlignment="1" applyProtection="1">
      <alignment horizontal="right"/>
      <protection locked="0"/>
    </xf>
    <xf numFmtId="3" fontId="22" fillId="0" borderId="12" xfId="0" applyNumberFormat="1" applyFont="1" applyFill="1" applyBorder="1" applyAlignment="1" applyProtection="1">
      <alignment horizontal="right"/>
      <protection locked="0"/>
    </xf>
    <xf numFmtId="3" fontId="22" fillId="0" borderId="22" xfId="0" applyNumberFormat="1" applyFont="1" applyBorder="1" applyAlignment="1" applyProtection="1">
      <alignment horizontal="right"/>
      <protection locked="0"/>
    </xf>
    <xf numFmtId="3" fontId="22" fillId="26" borderId="12" xfId="0" applyNumberFormat="1" applyFont="1" applyFill="1" applyBorder="1" applyAlignment="1" applyProtection="1">
      <alignment horizontal="right"/>
      <protection locked="0"/>
    </xf>
    <xf numFmtId="0" fontId="22" fillId="27" borderId="32" xfId="0" applyFont="1" applyFill="1" applyBorder="1" applyAlignment="1" applyProtection="1">
      <alignment horizontal="left"/>
      <protection locked="0"/>
    </xf>
    <xf numFmtId="9" fontId="21" fillId="24" borderId="12" xfId="61" applyFont="1" applyFill="1" applyBorder="1" applyAlignment="1" applyProtection="1">
      <alignment horizontal="right"/>
      <protection locked="0"/>
    </xf>
    <xf numFmtId="9" fontId="21" fillId="0" borderId="10" xfId="61" applyFont="1" applyBorder="1" applyAlignment="1" applyProtection="1">
      <alignment horizontal="right"/>
      <protection locked="0"/>
    </xf>
    <xf numFmtId="9" fontId="21" fillId="0" borderId="15" xfId="61" applyFont="1" applyBorder="1" applyAlignment="1" applyProtection="1">
      <alignment horizontal="right"/>
      <protection locked="0"/>
    </xf>
    <xf numFmtId="9" fontId="21" fillId="27" borderId="10" xfId="61" applyFont="1" applyFill="1" applyBorder="1" applyAlignment="1" applyProtection="1">
      <alignment horizontal="right"/>
      <protection locked="0"/>
    </xf>
    <xf numFmtId="9" fontId="21" fillId="0" borderId="10" xfId="61" applyFont="1" applyFill="1" applyBorder="1" applyAlignment="1" applyProtection="1">
      <alignment horizontal="right"/>
      <protection locked="0"/>
    </xf>
    <xf numFmtId="9" fontId="21" fillId="27" borderId="15" xfId="61" applyFont="1" applyFill="1" applyBorder="1" applyAlignment="1" applyProtection="1">
      <alignment horizontal="right"/>
      <protection locked="0"/>
    </xf>
    <xf numFmtId="9" fontId="21" fillId="0" borderId="15" xfId="61" applyFont="1" applyFill="1" applyBorder="1" applyAlignment="1" applyProtection="1">
      <alignment horizontal="right"/>
      <protection locked="0"/>
    </xf>
    <xf numFmtId="9" fontId="21" fillId="29" borderId="10" xfId="61" applyFont="1" applyFill="1" applyBorder="1" applyAlignment="1" applyProtection="1">
      <alignment horizontal="right"/>
      <protection locked="0"/>
    </xf>
    <xf numFmtId="9" fontId="21" fillId="29" borderId="13" xfId="61" applyFont="1" applyFill="1" applyBorder="1" applyAlignment="1" applyProtection="1">
      <alignment horizontal="right"/>
      <protection locked="0"/>
    </xf>
    <xf numFmtId="9" fontId="21" fillId="0" borderId="13" xfId="61" applyFont="1" applyFill="1" applyBorder="1" applyAlignment="1" applyProtection="1">
      <alignment horizontal="right"/>
      <protection locked="0"/>
    </xf>
    <xf numFmtId="9" fontId="22" fillId="27" borderId="10" xfId="61" applyFont="1" applyFill="1" applyBorder="1" applyAlignment="1">
      <alignment horizontal="right"/>
    </xf>
    <xf numFmtId="9" fontId="21" fillId="27" borderId="10" xfId="61" applyFont="1" applyFill="1" applyBorder="1" applyAlignment="1">
      <alignment horizontal="right"/>
    </xf>
    <xf numFmtId="9" fontId="22" fillId="27" borderId="10" xfId="61" applyFont="1" applyFill="1" applyBorder="1" applyAlignment="1">
      <alignment horizontal="right"/>
    </xf>
    <xf numFmtId="0" fontId="22" fillId="0" borderId="0" xfId="0" applyFont="1" applyAlignment="1">
      <alignment horizontal="center"/>
    </xf>
    <xf numFmtId="3" fontId="21" fillId="22" borderId="10" xfId="0" applyNumberFormat="1" applyFont="1" applyFill="1" applyBorder="1" applyAlignment="1" applyProtection="1">
      <alignment horizontal="right"/>
      <protection locked="0"/>
    </xf>
    <xf numFmtId="3" fontId="21" fillId="0" borderId="12" xfId="0" applyNumberFormat="1" applyFont="1" applyBorder="1" applyAlignment="1">
      <alignment horizontal="right"/>
    </xf>
    <xf numFmtId="9" fontId="22" fillId="0" borderId="10" xfId="61" applyFont="1" applyFill="1" applyBorder="1" applyAlignment="1" applyProtection="1">
      <alignment horizontal="right"/>
      <protection locked="0"/>
    </xf>
    <xf numFmtId="3" fontId="21" fillId="0" borderId="16" xfId="0" applyNumberFormat="1" applyFont="1" applyFill="1" applyBorder="1" applyAlignment="1" applyProtection="1">
      <alignment horizontal="right"/>
      <protection locked="0"/>
    </xf>
    <xf numFmtId="9" fontId="0" fillId="0" borderId="0" xfId="61" applyFont="1" applyFill="1" applyAlignment="1">
      <alignment horizontal="right"/>
    </xf>
    <xf numFmtId="9" fontId="21" fillId="22" borderId="10" xfId="61" applyFont="1" applyFill="1" applyBorder="1" applyAlignment="1">
      <alignment horizontal="right"/>
    </xf>
    <xf numFmtId="9" fontId="21" fillId="22" borderId="10" xfId="61" applyFont="1" applyFill="1" applyBorder="1" applyAlignment="1">
      <alignment horizontal="right"/>
    </xf>
    <xf numFmtId="9" fontId="21" fillId="22" borderId="15" xfId="61" applyFont="1" applyFill="1" applyBorder="1" applyAlignment="1">
      <alignment horizontal="right"/>
    </xf>
    <xf numFmtId="9" fontId="0" fillId="22" borderId="10" xfId="61" applyFont="1" applyFill="1" applyBorder="1" applyAlignment="1">
      <alignment horizontal="right"/>
    </xf>
    <xf numFmtId="9" fontId="0" fillId="7" borderId="10" xfId="61" applyFont="1" applyFill="1" applyBorder="1" applyAlignment="1">
      <alignment horizontal="right"/>
    </xf>
    <xf numFmtId="9" fontId="22" fillId="0" borderId="0" xfId="61" applyFont="1" applyAlignment="1">
      <alignment horizontal="right"/>
    </xf>
    <xf numFmtId="9" fontId="22" fillId="7" borderId="10" xfId="61" applyFont="1" applyFill="1" applyBorder="1" applyAlignment="1">
      <alignment horizontal="right"/>
    </xf>
    <xf numFmtId="9" fontId="21" fillId="0" borderId="0" xfId="61" applyFont="1" applyFill="1" applyBorder="1" applyAlignment="1">
      <alignment horizontal="right"/>
    </xf>
    <xf numFmtId="9" fontId="0" fillId="0" borderId="0" xfId="61" applyFont="1" applyFill="1" applyBorder="1" applyAlignment="1">
      <alignment horizontal="right"/>
    </xf>
    <xf numFmtId="9" fontId="21" fillId="22" borderId="13" xfId="61" applyFont="1" applyFill="1" applyBorder="1" applyAlignment="1">
      <alignment horizontal="right"/>
    </xf>
    <xf numFmtId="9" fontId="0" fillId="7" borderId="0" xfId="61" applyFont="1" applyFill="1" applyAlignment="1">
      <alignment horizontal="right"/>
    </xf>
    <xf numFmtId="9" fontId="0" fillId="0" borderId="0" xfId="61" applyFont="1" applyAlignment="1">
      <alignment horizontal="right"/>
    </xf>
    <xf numFmtId="9" fontId="0" fillId="0" borderId="0" xfId="61" applyFont="1" applyAlignment="1">
      <alignment horizontal="right"/>
    </xf>
    <xf numFmtId="9" fontId="35" fillId="0" borderId="0" xfId="61" applyFont="1" applyFill="1" applyAlignment="1">
      <alignment horizontal="right"/>
    </xf>
    <xf numFmtId="9" fontId="23" fillId="0" borderId="0" xfId="61" applyFont="1" applyAlignment="1">
      <alignment horizontal="right"/>
    </xf>
    <xf numFmtId="9" fontId="22" fillId="0" borderId="10" xfId="61" applyFont="1" applyFill="1" applyBorder="1" applyAlignment="1">
      <alignment horizontal="right"/>
    </xf>
    <xf numFmtId="9" fontId="22" fillId="0" borderId="0" xfId="61" applyFont="1" applyFill="1" applyBorder="1" applyAlignment="1">
      <alignment horizontal="right"/>
    </xf>
    <xf numFmtId="9" fontId="21" fillId="0" borderId="15" xfId="61" applyFont="1" applyFill="1" applyBorder="1" applyAlignment="1">
      <alignment horizontal="right"/>
    </xf>
    <xf numFmtId="9" fontId="22" fillId="7" borderId="0" xfId="61" applyFont="1" applyFill="1" applyAlignment="1">
      <alignment horizontal="right"/>
    </xf>
    <xf numFmtId="9" fontId="22" fillId="0" borderId="10" xfId="61" applyFont="1" applyBorder="1" applyAlignment="1">
      <alignment horizontal="right"/>
    </xf>
    <xf numFmtId="9" fontId="21" fillId="27" borderId="10" xfId="61" applyFont="1" applyFill="1" applyBorder="1" applyAlignment="1">
      <alignment horizontal="right"/>
    </xf>
    <xf numFmtId="9" fontId="21" fillId="0" borderId="10" xfId="61" applyFont="1" applyBorder="1" applyAlignment="1">
      <alignment horizontal="right"/>
    </xf>
    <xf numFmtId="9" fontId="22" fillId="0" borderId="10" xfId="61" applyFont="1" applyBorder="1" applyAlignment="1">
      <alignment horizontal="right"/>
    </xf>
    <xf numFmtId="9" fontId="22" fillId="0" borderId="0" xfId="61" applyFont="1" applyFill="1" applyAlignment="1">
      <alignment horizontal="right"/>
    </xf>
    <xf numFmtId="3" fontId="0" fillId="0" borderId="0" xfId="0" applyNumberFormat="1" applyAlignment="1">
      <alignment/>
    </xf>
    <xf numFmtId="3" fontId="0" fillId="0" borderId="0" xfId="0" applyNumberFormat="1" applyFont="1" applyAlignment="1">
      <alignment/>
    </xf>
    <xf numFmtId="3" fontId="23" fillId="0" borderId="0" xfId="0" applyNumberFormat="1" applyFont="1" applyAlignment="1">
      <alignment/>
    </xf>
    <xf numFmtId="3" fontId="21" fillId="0" borderId="12" xfId="0" applyNumberFormat="1" applyFont="1" applyFill="1" applyBorder="1" applyAlignment="1">
      <alignment/>
    </xf>
    <xf numFmtId="3" fontId="21" fillId="0" borderId="12" xfId="0" applyNumberFormat="1" applyFont="1" applyBorder="1" applyAlignment="1">
      <alignment/>
    </xf>
    <xf numFmtId="3" fontId="22" fillId="0" borderId="12" xfId="0" applyNumberFormat="1" applyFont="1" applyBorder="1" applyAlignment="1">
      <alignment/>
    </xf>
    <xf numFmtId="3" fontId="21" fillId="0" borderId="26" xfId="0" applyNumberFormat="1" applyFont="1" applyBorder="1" applyAlignment="1">
      <alignment/>
    </xf>
    <xf numFmtId="3" fontId="21" fillId="0" borderId="28" xfId="0" applyNumberFormat="1" applyFont="1" applyFill="1" applyBorder="1" applyAlignment="1">
      <alignment/>
    </xf>
    <xf numFmtId="3" fontId="21" fillId="7" borderId="0" xfId="0" applyNumberFormat="1" applyFont="1" applyFill="1" applyAlignment="1">
      <alignment/>
    </xf>
    <xf numFmtId="3" fontId="21" fillId="15" borderId="10" xfId="0" applyNumberFormat="1" applyFont="1" applyFill="1" applyBorder="1" applyAlignment="1">
      <alignment/>
    </xf>
    <xf numFmtId="3" fontId="21" fillId="0" borderId="12" xfId="0" applyNumberFormat="1" applyFont="1" applyBorder="1" applyAlignment="1">
      <alignment wrapText="1"/>
    </xf>
    <xf numFmtId="3" fontId="21" fillId="15" borderId="12" xfId="0" applyNumberFormat="1" applyFont="1" applyFill="1" applyBorder="1" applyAlignment="1">
      <alignment/>
    </xf>
    <xf numFmtId="3" fontId="21" fillId="15" borderId="0" xfId="0" applyNumberFormat="1" applyFont="1" applyFill="1" applyAlignment="1">
      <alignment/>
    </xf>
    <xf numFmtId="3" fontId="21" fillId="22" borderId="10" xfId="0" applyNumberFormat="1" applyFont="1" applyFill="1" applyBorder="1" applyAlignment="1">
      <alignment/>
    </xf>
    <xf numFmtId="1" fontId="21" fillId="22" borderId="10" xfId="0" applyNumberFormat="1" applyFont="1" applyFill="1" applyBorder="1" applyAlignment="1">
      <alignment/>
    </xf>
    <xf numFmtId="0" fontId="21" fillId="0" borderId="22" xfId="0" applyFont="1" applyFill="1" applyBorder="1" applyAlignment="1">
      <alignment/>
    </xf>
    <xf numFmtId="9" fontId="21" fillId="22" borderId="13" xfId="61" applyFont="1" applyFill="1" applyBorder="1" applyAlignment="1">
      <alignment horizontal="right" wrapText="1"/>
    </xf>
    <xf numFmtId="3" fontId="21" fillId="22" borderId="13" xfId="0" applyNumberFormat="1" applyFont="1" applyFill="1" applyBorder="1" applyAlignment="1">
      <alignment wrapText="1"/>
    </xf>
    <xf numFmtId="3" fontId="21" fillId="22" borderId="15" xfId="0" applyNumberFormat="1" applyFont="1" applyFill="1" applyBorder="1" applyAlignment="1">
      <alignment horizontal="right"/>
    </xf>
    <xf numFmtId="0" fontId="0" fillId="0" borderId="0" xfId="0" applyFont="1" applyAlignment="1">
      <alignment horizontal="center"/>
    </xf>
    <xf numFmtId="3" fontId="21" fillId="22" borderId="10" xfId="0" applyNumberFormat="1" applyFont="1" applyFill="1" applyBorder="1" applyAlignment="1">
      <alignment wrapText="1"/>
    </xf>
    <xf numFmtId="9" fontId="21" fillId="22" borderId="10" xfId="61" applyFont="1" applyFill="1" applyBorder="1" applyAlignment="1">
      <alignment horizontal="right" wrapText="1"/>
    </xf>
    <xf numFmtId="3" fontId="21" fillId="0" borderId="12" xfId="0" applyNumberFormat="1" applyFont="1" applyBorder="1" applyAlignment="1">
      <alignment horizontal="right" wrapText="1"/>
    </xf>
    <xf numFmtId="0" fontId="22" fillId="0" borderId="0" xfId="0" applyFont="1" applyAlignment="1">
      <alignment/>
    </xf>
    <xf numFmtId="0" fontId="22" fillId="0" borderId="0" xfId="0" applyFont="1" applyAlignment="1">
      <alignment horizontal="left"/>
    </xf>
    <xf numFmtId="9" fontId="21" fillId="22" borderId="10" xfId="61" applyFont="1" applyFill="1" applyBorder="1" applyAlignment="1" applyProtection="1">
      <alignment horizontal="right" wrapText="1"/>
      <protection locked="0"/>
    </xf>
    <xf numFmtId="9" fontId="21" fillId="0" borderId="0" xfId="61" applyFont="1" applyAlignment="1" applyProtection="1">
      <alignment horizontal="right"/>
      <protection locked="0"/>
    </xf>
    <xf numFmtId="9" fontId="21" fillId="24" borderId="13" xfId="61" applyFont="1" applyFill="1" applyBorder="1" applyAlignment="1" applyProtection="1">
      <alignment horizontal="right"/>
      <protection locked="0"/>
    </xf>
    <xf numFmtId="9" fontId="21" fillId="5" borderId="17" xfId="61" applyFont="1" applyFill="1" applyBorder="1" applyAlignment="1" applyProtection="1">
      <alignment horizontal="right"/>
      <protection locked="0"/>
    </xf>
    <xf numFmtId="9" fontId="21" fillId="5" borderId="16" xfId="61" applyFont="1" applyFill="1" applyBorder="1" applyAlignment="1" applyProtection="1">
      <alignment horizontal="right"/>
      <protection locked="0"/>
    </xf>
    <xf numFmtId="9" fontId="21" fillId="5" borderId="18" xfId="61" applyFont="1" applyFill="1" applyBorder="1" applyAlignment="1" applyProtection="1">
      <alignment horizontal="right"/>
      <protection locked="0"/>
    </xf>
    <xf numFmtId="9" fontId="22" fillId="5" borderId="15" xfId="61" applyFont="1" applyFill="1" applyBorder="1" applyAlignment="1" applyProtection="1">
      <alignment horizontal="right"/>
      <protection locked="0"/>
    </xf>
    <xf numFmtId="9" fontId="22" fillId="5" borderId="17" xfId="61" applyFont="1" applyFill="1" applyBorder="1" applyAlignment="1" applyProtection="1">
      <alignment horizontal="right"/>
      <protection locked="0"/>
    </xf>
    <xf numFmtId="9" fontId="21" fillId="5" borderId="10" xfId="61" applyFont="1" applyFill="1" applyBorder="1" applyAlignment="1" applyProtection="1">
      <alignment horizontal="right"/>
      <protection locked="0"/>
    </xf>
    <xf numFmtId="9" fontId="22" fillId="5" borderId="10" xfId="61" applyFont="1" applyFill="1" applyBorder="1" applyAlignment="1" applyProtection="1">
      <alignment horizontal="right"/>
      <protection locked="0"/>
    </xf>
    <xf numFmtId="9" fontId="21" fillId="3" borderId="10" xfId="61" applyFont="1" applyFill="1" applyBorder="1" applyAlignment="1" applyProtection="1">
      <alignment horizontal="right"/>
      <protection locked="0"/>
    </xf>
    <xf numFmtId="9" fontId="22" fillId="3" borderId="10" xfId="61" applyFont="1" applyFill="1" applyBorder="1" applyAlignment="1" applyProtection="1">
      <alignment horizontal="right"/>
      <protection locked="0"/>
    </xf>
    <xf numFmtId="9" fontId="21" fillId="24" borderId="17" xfId="61" applyFont="1" applyFill="1" applyBorder="1" applyAlignment="1" applyProtection="1">
      <alignment horizontal="right"/>
      <protection locked="0"/>
    </xf>
    <xf numFmtId="9" fontId="21" fillId="5" borderId="21" xfId="61" applyFont="1" applyFill="1" applyBorder="1" applyAlignment="1" applyProtection="1">
      <alignment horizontal="right"/>
      <protection locked="0"/>
    </xf>
    <xf numFmtId="9" fontId="22" fillId="5" borderId="21" xfId="61" applyFont="1" applyFill="1" applyBorder="1" applyAlignment="1" applyProtection="1">
      <alignment horizontal="right"/>
      <protection locked="0"/>
    </xf>
    <xf numFmtId="9" fontId="21" fillId="27" borderId="17" xfId="61" applyFont="1" applyFill="1" applyBorder="1" applyAlignment="1" applyProtection="1">
      <alignment horizontal="right"/>
      <protection locked="0"/>
    </xf>
    <xf numFmtId="9" fontId="21" fillId="0" borderId="0" xfId="61" applyFont="1" applyBorder="1" applyAlignment="1" applyProtection="1">
      <alignment horizontal="right"/>
      <protection locked="0"/>
    </xf>
    <xf numFmtId="9" fontId="21" fillId="27" borderId="0" xfId="61" applyFont="1" applyFill="1" applyBorder="1" applyAlignment="1" applyProtection="1">
      <alignment horizontal="right"/>
      <protection locked="0"/>
    </xf>
    <xf numFmtId="9" fontId="22" fillId="27" borderId="0" xfId="61" applyFont="1" applyFill="1" applyBorder="1" applyAlignment="1" applyProtection="1">
      <alignment horizontal="right"/>
      <protection locked="0"/>
    </xf>
    <xf numFmtId="9" fontId="21" fillId="28" borderId="0" xfId="61" applyFont="1" applyFill="1" applyBorder="1" applyAlignment="1" applyProtection="1">
      <alignment horizontal="right"/>
      <protection locked="0"/>
    </xf>
    <xf numFmtId="9" fontId="22" fillId="28" borderId="0" xfId="61" applyFont="1" applyFill="1" applyBorder="1" applyAlignment="1" applyProtection="1">
      <alignment horizontal="right"/>
      <protection locked="0"/>
    </xf>
    <xf numFmtId="9" fontId="22" fillId="28" borderId="29" xfId="61" applyFont="1" applyFill="1" applyBorder="1" applyAlignment="1" applyProtection="1">
      <alignment horizontal="right"/>
      <protection locked="0"/>
    </xf>
    <xf numFmtId="9" fontId="21" fillId="26" borderId="10" xfId="61" applyFont="1" applyFill="1" applyBorder="1" applyAlignment="1" applyProtection="1">
      <alignment horizontal="right"/>
      <protection locked="0"/>
    </xf>
    <xf numFmtId="9" fontId="22" fillId="26" borderId="10" xfId="61" applyFont="1" applyFill="1" applyBorder="1" applyAlignment="1" applyProtection="1">
      <alignment horizontal="right"/>
      <protection locked="0"/>
    </xf>
    <xf numFmtId="3" fontId="22" fillId="0" borderId="0" xfId="0" applyNumberFormat="1" applyFont="1" applyAlignment="1">
      <alignment horizontal="center"/>
    </xf>
    <xf numFmtId="0" fontId="36" fillId="0" borderId="0" xfId="0" applyFont="1" applyAlignment="1">
      <alignment horizontal="right"/>
    </xf>
    <xf numFmtId="0" fontId="36" fillId="0" borderId="0" xfId="0" applyFont="1" applyAlignment="1">
      <alignment horizontal="center"/>
    </xf>
    <xf numFmtId="9" fontId="34" fillId="0" borderId="0" xfId="61" applyFont="1" applyAlignment="1">
      <alignment horizontal="right"/>
    </xf>
    <xf numFmtId="3" fontId="21" fillId="0" borderId="0" xfId="0" applyNumberFormat="1" applyFont="1" applyAlignment="1">
      <alignment horizontal="left"/>
    </xf>
    <xf numFmtId="0" fontId="21" fillId="0" borderId="0" xfId="0" applyFont="1" applyAlignment="1">
      <alignment horizontal="right"/>
    </xf>
    <xf numFmtId="3" fontId="22" fillId="0" borderId="0" xfId="0" applyNumberFormat="1" applyFont="1" applyAlignment="1">
      <alignment horizontal="left"/>
    </xf>
    <xf numFmtId="0" fontId="36" fillId="0" borderId="0" xfId="0" applyFont="1" applyAlignment="1">
      <alignment horizontal="left"/>
    </xf>
    <xf numFmtId="3" fontId="22" fillId="0" borderId="0" xfId="0" applyNumberFormat="1" applyFont="1" applyFill="1" applyAlignment="1">
      <alignment/>
    </xf>
    <xf numFmtId="3" fontId="21" fillId="0" borderId="0" xfId="0" applyNumberFormat="1" applyFont="1" applyFill="1" applyAlignment="1">
      <alignment/>
    </xf>
    <xf numFmtId="3" fontId="36" fillId="0" borderId="0" xfId="0" applyNumberFormat="1" applyFont="1" applyFill="1" applyAlignment="1">
      <alignment horizontal="right"/>
    </xf>
    <xf numFmtId="3" fontId="36" fillId="0" borderId="0" xfId="0" applyNumberFormat="1" applyFont="1" applyFill="1" applyAlignment="1">
      <alignment/>
    </xf>
    <xf numFmtId="9" fontId="34" fillId="0" borderId="0" xfId="61" applyFont="1" applyFill="1" applyAlignment="1">
      <alignment horizontal="right"/>
    </xf>
    <xf numFmtId="9" fontId="0" fillId="0" borderId="0" xfId="61" applyFont="1" applyFill="1" applyAlignment="1">
      <alignment horizontal="right"/>
    </xf>
    <xf numFmtId="9" fontId="21" fillId="0" borderId="0" xfId="0" applyNumberFormat="1" applyFont="1" applyFill="1" applyAlignment="1">
      <alignment horizontal="right"/>
    </xf>
    <xf numFmtId="0" fontId="40" fillId="0" borderId="0" xfId="0" applyFont="1" applyAlignment="1">
      <alignment/>
    </xf>
    <xf numFmtId="49" fontId="41" fillId="0" borderId="0" xfId="0" applyNumberFormat="1" applyFont="1" applyBorder="1" applyAlignment="1">
      <alignment horizontal="left" wrapText="1"/>
    </xf>
    <xf numFmtId="9" fontId="21" fillId="0" borderId="0" xfId="61" applyFont="1" applyBorder="1" applyAlignment="1">
      <alignment horizontal="right" wrapText="1"/>
    </xf>
    <xf numFmtId="3" fontId="40" fillId="0" borderId="0" xfId="61" applyNumberFormat="1" applyFont="1" applyFill="1" applyBorder="1" applyAlignment="1">
      <alignment/>
    </xf>
    <xf numFmtId="9" fontId="34" fillId="0" borderId="0" xfId="61" applyFont="1" applyFill="1" applyBorder="1" applyAlignment="1">
      <alignment horizontal="right"/>
    </xf>
    <xf numFmtId="9" fontId="21" fillId="0" borderId="0" xfId="61" applyFont="1" applyBorder="1" applyAlignment="1">
      <alignment horizontal="right"/>
    </xf>
    <xf numFmtId="3" fontId="0" fillId="0" borderId="0" xfId="0" applyNumberFormat="1" applyFont="1" applyAlignment="1">
      <alignment/>
    </xf>
    <xf numFmtId="3" fontId="40" fillId="0" borderId="0" xfId="0" applyNumberFormat="1" applyFont="1" applyFill="1" applyBorder="1" applyAlignment="1">
      <alignment/>
    </xf>
    <xf numFmtId="3" fontId="37" fillId="0" borderId="0" xfId="0" applyNumberFormat="1" applyFont="1" applyFill="1" applyAlignment="1">
      <alignment horizontal="right"/>
    </xf>
    <xf numFmtId="0" fontId="40" fillId="0" borderId="0" xfId="0" applyFont="1" applyFill="1" applyBorder="1" applyAlignment="1">
      <alignment/>
    </xf>
    <xf numFmtId="0" fontId="37" fillId="0" borderId="0" xfId="0" applyFont="1" applyFill="1" applyAlignment="1">
      <alignment horizontal="right"/>
    </xf>
    <xf numFmtId="0" fontId="40" fillId="0" borderId="0" xfId="0" applyFont="1" applyFill="1" applyAlignment="1">
      <alignment/>
    </xf>
    <xf numFmtId="0" fontId="25" fillId="0" borderId="0" xfId="0" applyFont="1" applyAlignment="1">
      <alignment/>
    </xf>
    <xf numFmtId="0" fontId="42" fillId="0" borderId="0" xfId="0" applyFont="1" applyAlignment="1">
      <alignment horizontal="right"/>
    </xf>
    <xf numFmtId="0" fontId="42" fillId="0" borderId="0" xfId="0" applyFont="1" applyAlignment="1">
      <alignment/>
    </xf>
    <xf numFmtId="9" fontId="43" fillId="0" borderId="0" xfId="61" applyFont="1" applyAlignment="1">
      <alignment horizontal="right"/>
    </xf>
    <xf numFmtId="0" fontId="44" fillId="0" borderId="0" xfId="0" applyFont="1" applyFill="1" applyAlignment="1">
      <alignment/>
    </xf>
    <xf numFmtId="0" fontId="45" fillId="0" borderId="0" xfId="0" applyFont="1" applyFill="1" applyAlignment="1">
      <alignment horizontal="right"/>
    </xf>
    <xf numFmtId="3" fontId="28" fillId="30" borderId="10" xfId="0" applyNumberFormat="1" applyFont="1" applyFill="1" applyBorder="1" applyAlignment="1" applyProtection="1">
      <alignment horizontal="right" wrapText="1"/>
      <protection locked="0"/>
    </xf>
    <xf numFmtId="49" fontId="4" fillId="0" borderId="0" xfId="53" applyNumberFormat="1" applyAlignment="1" applyProtection="1">
      <alignment/>
      <protection/>
    </xf>
    <xf numFmtId="0" fontId="39" fillId="0" borderId="0" xfId="0" applyFont="1" applyAlignment="1">
      <alignment horizontal="left"/>
    </xf>
    <xf numFmtId="0" fontId="0" fillId="0" borderId="0" xfId="0" applyAlignment="1">
      <alignment horizontal="center"/>
    </xf>
    <xf numFmtId="0" fontId="21" fillId="0" borderId="0" xfId="0" applyFont="1" applyAlignment="1">
      <alignment/>
    </xf>
    <xf numFmtId="0" fontId="22" fillId="0" borderId="0" xfId="0" applyFont="1" applyAlignment="1">
      <alignment horizontal="right"/>
    </xf>
    <xf numFmtId="9" fontId="36" fillId="0" borderId="0" xfId="61" applyFont="1" applyAlignment="1">
      <alignment horizontal="right"/>
    </xf>
    <xf numFmtId="0" fontId="46" fillId="0" borderId="0" xfId="0" applyFont="1" applyAlignment="1">
      <alignment horizontal="left"/>
    </xf>
    <xf numFmtId="0" fontId="23" fillId="0" borderId="0" xfId="0" applyNumberFormat="1" applyFont="1" applyAlignment="1">
      <alignment vertical="top" wrapText="1"/>
    </xf>
    <xf numFmtId="0" fontId="0" fillId="0" borderId="0" xfId="0" applyNumberFormat="1" applyAlignment="1">
      <alignment vertical="top" wrapText="1"/>
    </xf>
    <xf numFmtId="0" fontId="0" fillId="0" borderId="33" xfId="0" applyNumberFormat="1" applyBorder="1" applyAlignment="1">
      <alignment vertical="top" wrapText="1"/>
    </xf>
    <xf numFmtId="0" fontId="0" fillId="0" borderId="34" xfId="0" applyNumberFormat="1" applyBorder="1" applyAlignment="1">
      <alignment vertical="top" wrapText="1"/>
    </xf>
    <xf numFmtId="0" fontId="2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4" xfId="0" applyNumberFormat="1" applyBorder="1" applyAlignment="1">
      <alignment horizontal="center" vertical="top" wrapText="1"/>
    </xf>
    <xf numFmtId="0" fontId="0" fillId="0" borderId="35" xfId="0" applyNumberFormat="1" applyBorder="1" applyAlignment="1">
      <alignment horizontal="center" vertical="top" wrapText="1"/>
    </xf>
    <xf numFmtId="0" fontId="30" fillId="0" borderId="0" xfId="0" applyFont="1" applyAlignment="1">
      <alignment horizontal="left"/>
    </xf>
    <xf numFmtId="0" fontId="0" fillId="0" borderId="0" xfId="0" applyAlignment="1">
      <alignment horizontal="left"/>
    </xf>
    <xf numFmtId="0" fontId="21" fillId="0" borderId="0" xfId="0" applyFont="1" applyAlignment="1">
      <alignment horizontal="left"/>
    </xf>
    <xf numFmtId="0" fontId="21" fillId="0" borderId="0" xfId="0" applyFont="1" applyAlignment="1">
      <alignment horizontal="left"/>
    </xf>
    <xf numFmtId="0" fontId="21" fillId="0" borderId="11" xfId="0" applyFont="1" applyBorder="1" applyAlignment="1">
      <alignment horizontal="left"/>
    </xf>
    <xf numFmtId="0" fontId="21" fillId="0" borderId="12" xfId="0" applyFont="1" applyBorder="1" applyAlignment="1">
      <alignment horizontal="left"/>
    </xf>
    <xf numFmtId="0" fontId="21" fillId="0" borderId="11" xfId="0" applyFont="1" applyBorder="1" applyAlignment="1">
      <alignment wrapText="1"/>
    </xf>
    <xf numFmtId="0" fontId="21" fillId="0" borderId="12"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2" fillId="0" borderId="0" xfId="0" applyFont="1" applyFill="1" applyAlignment="1">
      <alignment horizontal="center"/>
    </xf>
    <xf numFmtId="0" fontId="22" fillId="0" borderId="0" xfId="0" applyFont="1" applyAlignment="1">
      <alignment horizontal="center"/>
    </xf>
    <xf numFmtId="0" fontId="0" fillId="0" borderId="0" xfId="0" applyFont="1" applyAlignment="1">
      <alignment horizontal="left"/>
    </xf>
    <xf numFmtId="0" fontId="21" fillId="22" borderId="0" xfId="0" applyFont="1" applyFill="1" applyAlignment="1" applyProtection="1">
      <alignment wrapText="1"/>
      <protection locked="0"/>
    </xf>
    <xf numFmtId="0" fontId="22" fillId="7" borderId="0" xfId="0" applyFont="1" applyFill="1" applyBorder="1" applyAlignment="1" applyProtection="1">
      <alignment horizontal="left"/>
      <protection locked="0"/>
    </xf>
    <xf numFmtId="0" fontId="21" fillId="0" borderId="11"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2" fillId="0" borderId="0" xfId="0" applyFont="1" applyAlignment="1">
      <alignment horizontal="left"/>
    </xf>
    <xf numFmtId="0" fontId="39" fillId="0" borderId="0" xfId="0" applyFont="1" applyAlignment="1">
      <alignment horizontal="left"/>
    </xf>
    <xf numFmtId="0" fontId="21" fillId="24" borderId="11" xfId="0" applyFont="1" applyFill="1" applyBorder="1" applyAlignment="1" applyProtection="1">
      <alignment horizontal="left"/>
      <protection locked="0"/>
    </xf>
    <xf numFmtId="0" fontId="21" fillId="24" borderId="12" xfId="0" applyFont="1" applyFill="1" applyBorder="1" applyAlignment="1" applyProtection="1">
      <alignment horizontal="left"/>
      <protection locked="0"/>
    </xf>
    <xf numFmtId="0" fontId="22" fillId="24" borderId="11" xfId="0" applyFont="1" applyFill="1" applyBorder="1" applyAlignment="1" applyProtection="1">
      <alignment horizontal="left"/>
      <protection locked="0"/>
    </xf>
    <xf numFmtId="0" fontId="22" fillId="24" borderId="12" xfId="0" applyFont="1" applyFill="1" applyBorder="1" applyAlignment="1" applyProtection="1">
      <alignment horizontal="left"/>
      <protection locked="0"/>
    </xf>
    <xf numFmtId="0" fontId="22" fillId="5" borderId="11" xfId="0" applyFont="1" applyFill="1" applyBorder="1" applyAlignment="1" applyProtection="1">
      <alignment horizontal="left"/>
      <protection locked="0"/>
    </xf>
    <xf numFmtId="0" fontId="22" fillId="5" borderId="12" xfId="0" applyFont="1" applyFill="1" applyBorder="1" applyAlignment="1" applyProtection="1">
      <alignment horizontal="left"/>
      <protection locked="0"/>
    </xf>
    <xf numFmtId="0" fontId="22" fillId="5" borderId="12" xfId="0" applyFont="1" applyFill="1" applyBorder="1" applyAlignment="1" applyProtection="1">
      <alignment horizontal="left"/>
      <protection locked="0"/>
    </xf>
    <xf numFmtId="0" fontId="22" fillId="0" borderId="11"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7" borderId="0" xfId="0" applyFont="1" applyFill="1" applyBorder="1" applyAlignment="1" applyProtection="1">
      <alignment horizontal="left"/>
      <protection locked="0"/>
    </xf>
    <xf numFmtId="0" fontId="22" fillId="0" borderId="11" xfId="0" applyFont="1" applyFill="1" applyBorder="1" applyAlignment="1" applyProtection="1">
      <alignment horizontal="left"/>
      <protection locked="0"/>
    </xf>
    <xf numFmtId="0" fontId="22" fillId="0" borderId="12" xfId="0" applyFont="1" applyFill="1" applyBorder="1" applyAlignment="1" applyProtection="1">
      <alignment horizontal="left"/>
      <protection locked="0"/>
    </xf>
    <xf numFmtId="0" fontId="22" fillId="26" borderId="11" xfId="0" applyFont="1" applyFill="1" applyBorder="1" applyAlignment="1" applyProtection="1">
      <alignment horizontal="left"/>
      <protection locked="0"/>
    </xf>
    <xf numFmtId="0" fontId="22" fillId="26" borderId="12" xfId="0" applyFont="1" applyFill="1" applyBorder="1" applyAlignment="1" applyProtection="1">
      <alignment horizontal="left"/>
      <protection locked="0"/>
    </xf>
    <xf numFmtId="0" fontId="21" fillId="0" borderId="23" xfId="0" applyFont="1" applyBorder="1" applyAlignment="1" applyProtection="1">
      <alignment horizontal="left"/>
      <protection locked="0"/>
    </xf>
    <xf numFmtId="0" fontId="21" fillId="0" borderId="24" xfId="0" applyFont="1" applyBorder="1" applyAlignment="1" applyProtection="1">
      <alignment horizontal="left"/>
      <protection locked="0"/>
    </xf>
    <xf numFmtId="0" fontId="21" fillId="0" borderId="23" xfId="0" applyFont="1" applyBorder="1" applyAlignment="1" applyProtection="1">
      <alignment horizontal="left"/>
      <protection locked="0"/>
    </xf>
    <xf numFmtId="0" fontId="21" fillId="0" borderId="24" xfId="0" applyFont="1" applyBorder="1" applyAlignment="1" applyProtection="1">
      <alignment horizontal="left"/>
      <protection locked="0"/>
    </xf>
    <xf numFmtId="0" fontId="21" fillId="0" borderId="11"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2" fillId="3" borderId="11" xfId="0" applyFont="1" applyFill="1" applyBorder="1" applyAlignment="1" applyProtection="1">
      <alignment horizontal="left"/>
      <protection locked="0"/>
    </xf>
    <xf numFmtId="0" fontId="22" fillId="3" borderId="12" xfId="0" applyFont="1" applyFill="1" applyBorder="1" applyAlignment="1" applyProtection="1">
      <alignment horizontal="left"/>
      <protection locked="0"/>
    </xf>
    <xf numFmtId="0" fontId="21" fillId="7" borderId="28" xfId="0" applyFont="1" applyFill="1" applyBorder="1" applyAlignment="1" applyProtection="1">
      <alignment horizontal="left"/>
      <protection locked="0"/>
    </xf>
    <xf numFmtId="0" fontId="22" fillId="0" borderId="11"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1" fillId="7" borderId="0" xfId="0" applyFont="1" applyFill="1" applyAlignment="1" applyProtection="1">
      <alignment horizontal="left"/>
      <protection locked="0"/>
    </xf>
    <xf numFmtId="0" fontId="21" fillId="0" borderId="11" xfId="0" applyFont="1" applyBorder="1" applyAlignment="1" applyProtection="1">
      <alignment horizontal="left" wrapText="1"/>
      <protection locked="0"/>
    </xf>
    <xf numFmtId="0" fontId="21" fillId="0" borderId="12" xfId="0" applyFont="1" applyBorder="1" applyAlignment="1" applyProtection="1">
      <alignment horizontal="left" wrapText="1"/>
      <protection locked="0"/>
    </xf>
    <xf numFmtId="0" fontId="22" fillId="7" borderId="0" xfId="0" applyFont="1" applyFill="1" applyAlignment="1" applyProtection="1">
      <alignment horizontal="left"/>
      <protection locked="0"/>
    </xf>
    <xf numFmtId="0" fontId="22" fillId="28" borderId="0" xfId="0" applyFont="1" applyFill="1" applyBorder="1" applyAlignment="1" applyProtection="1">
      <alignment horizontal="left"/>
      <protection locked="0"/>
    </xf>
    <xf numFmtId="0" fontId="21" fillId="7" borderId="0" xfId="0" applyFont="1" applyFill="1" applyBorder="1" applyAlignment="1" applyProtection="1">
      <alignment horizontal="left"/>
      <protection locked="0"/>
    </xf>
    <xf numFmtId="0" fontId="21" fillId="0" borderId="11" xfId="0" applyFont="1" applyBorder="1" applyAlignment="1" applyProtection="1">
      <alignment wrapText="1"/>
      <protection locked="0"/>
    </xf>
    <xf numFmtId="0" fontId="0" fillId="0" borderId="12" xfId="0" applyBorder="1" applyAlignment="1">
      <alignment/>
    </xf>
    <xf numFmtId="0" fontId="21" fillId="0" borderId="12" xfId="0" applyFont="1" applyBorder="1" applyAlignment="1" applyProtection="1">
      <alignment wrapText="1"/>
      <protection locked="0"/>
    </xf>
    <xf numFmtId="0" fontId="21" fillId="24" borderId="11" xfId="0" applyFont="1" applyFill="1" applyBorder="1" applyAlignment="1" applyProtection="1">
      <alignment horizontal="left"/>
      <protection locked="0"/>
    </xf>
    <xf numFmtId="0" fontId="22" fillId="3" borderId="0" xfId="0" applyFont="1" applyFill="1" applyAlignment="1" applyProtection="1">
      <alignment horizontal="left"/>
      <protection locked="0"/>
    </xf>
    <xf numFmtId="0" fontId="22" fillId="3" borderId="0" xfId="0" applyFont="1" applyFill="1" applyAlignment="1" applyProtection="1">
      <alignment horizontal="left"/>
      <protection locked="0"/>
    </xf>
    <xf numFmtId="0" fontId="21" fillId="24" borderId="11" xfId="0" applyFont="1" applyFill="1" applyBorder="1" applyAlignment="1" applyProtection="1">
      <alignment horizontal="left" wrapText="1"/>
      <protection locked="0"/>
    </xf>
    <xf numFmtId="0" fontId="22" fillId="24" borderId="10" xfId="0" applyFont="1" applyFill="1" applyBorder="1" applyAlignment="1" applyProtection="1">
      <alignment horizontal="left"/>
      <protection locked="0"/>
    </xf>
    <xf numFmtId="0" fontId="21" fillId="24" borderId="10" xfId="0" applyFont="1" applyFill="1" applyBorder="1" applyAlignment="1" applyProtection="1">
      <alignment horizontal="left"/>
      <protection locked="0"/>
    </xf>
    <xf numFmtId="0" fontId="21" fillId="5" borderId="0" xfId="0" applyFont="1" applyFill="1" applyAlignment="1" applyProtection="1">
      <alignment horizontal="left"/>
      <protection locked="0"/>
    </xf>
    <xf numFmtId="0" fontId="21" fillId="5" borderId="0" xfId="0" applyFont="1" applyFill="1" applyAlignment="1" applyProtection="1">
      <alignment horizontal="left"/>
      <protection locked="0"/>
    </xf>
    <xf numFmtId="3" fontId="22" fillId="5" borderId="10" xfId="0" applyNumberFormat="1" applyFont="1" applyFill="1" applyBorder="1" applyAlignment="1" applyProtection="1">
      <alignment horizontal="left"/>
      <protection locked="0"/>
    </xf>
    <xf numFmtId="0" fontId="22" fillId="5" borderId="36" xfId="0" applyFont="1" applyFill="1" applyBorder="1" applyAlignment="1" applyProtection="1">
      <alignment horizontal="left"/>
      <protection locked="0"/>
    </xf>
    <xf numFmtId="0" fontId="22" fillId="5" borderId="31" xfId="0" applyFont="1" applyFill="1" applyBorder="1" applyAlignment="1" applyProtection="1">
      <alignment horizontal="left"/>
      <protection locked="0"/>
    </xf>
    <xf numFmtId="0" fontId="21" fillId="7" borderId="28" xfId="0" applyFont="1" applyFill="1" applyBorder="1" applyAlignment="1" applyProtection="1">
      <alignment horizontal="left"/>
      <protection locked="0"/>
    </xf>
    <xf numFmtId="0" fontId="21" fillId="22" borderId="0" xfId="0" applyFont="1" applyFill="1" applyAlignment="1" applyProtection="1">
      <alignment horizontal="left"/>
      <protection locked="0"/>
    </xf>
    <xf numFmtId="0" fontId="21" fillId="22" borderId="0" xfId="0" applyFont="1" applyFill="1" applyAlignment="1" applyProtection="1">
      <alignment horizontal="left"/>
      <protection locked="0"/>
    </xf>
    <xf numFmtId="0" fontId="22" fillId="5" borderId="23"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1" fillId="0" borderId="11" xfId="0" applyFont="1" applyBorder="1" applyAlignment="1" applyProtection="1">
      <alignment wrapText="1"/>
      <protection locked="0"/>
    </xf>
    <xf numFmtId="0" fontId="21" fillId="0" borderId="12" xfId="0" applyFont="1" applyBorder="1" applyAlignment="1" applyProtection="1">
      <alignment wrapText="1"/>
      <protection locked="0"/>
    </xf>
    <xf numFmtId="0" fontId="21" fillId="0" borderId="23" xfId="0" applyFont="1" applyBorder="1" applyAlignment="1" applyProtection="1">
      <alignment horizontal="left" wrapText="1"/>
      <protection locked="0"/>
    </xf>
    <xf numFmtId="0" fontId="22" fillId="27" borderId="11" xfId="0" applyFont="1" applyFill="1" applyBorder="1" applyAlignment="1" applyProtection="1">
      <alignment wrapText="1"/>
      <protection locked="0"/>
    </xf>
    <xf numFmtId="0" fontId="22" fillId="27" borderId="12" xfId="0" applyFont="1" applyFill="1" applyBorder="1" applyAlignment="1" applyProtection="1">
      <alignment wrapText="1"/>
      <protection locked="0"/>
    </xf>
    <xf numFmtId="0" fontId="21" fillId="0" borderId="11" xfId="0" applyFont="1" applyFill="1" applyBorder="1" applyAlignment="1" applyProtection="1">
      <alignment horizontal="left"/>
      <protection locked="0"/>
    </xf>
    <xf numFmtId="0" fontId="21" fillId="0" borderId="12" xfId="0" applyFont="1" applyFill="1" applyBorder="1" applyAlignment="1" applyProtection="1">
      <alignment horizontal="left"/>
      <protection locked="0"/>
    </xf>
    <xf numFmtId="0" fontId="21" fillId="27" borderId="11" xfId="0" applyFont="1" applyFill="1" applyBorder="1" applyAlignment="1" applyProtection="1">
      <alignment horizontal="left" wrapText="1"/>
      <protection locked="0"/>
    </xf>
    <xf numFmtId="0" fontId="21" fillId="27" borderId="12" xfId="0" applyFont="1" applyFill="1" applyBorder="1" applyAlignment="1" applyProtection="1">
      <alignment horizontal="left" wrapText="1"/>
      <protection locked="0"/>
    </xf>
    <xf numFmtId="0" fontId="22" fillId="27" borderId="11" xfId="0" applyFont="1" applyFill="1" applyBorder="1" applyAlignment="1" applyProtection="1">
      <alignment horizontal="left" wrapText="1"/>
      <protection locked="0"/>
    </xf>
    <xf numFmtId="0" fontId="22" fillId="27" borderId="12" xfId="0" applyFont="1" applyFill="1" applyBorder="1" applyAlignment="1" applyProtection="1">
      <alignment horizontal="left" wrapText="1"/>
      <protection locked="0"/>
    </xf>
    <xf numFmtId="0" fontId="22" fillId="7" borderId="0" xfId="0" applyFont="1" applyFill="1" applyAlignment="1" applyProtection="1">
      <alignment horizontal="left"/>
      <protection locked="0"/>
    </xf>
    <xf numFmtId="0" fontId="22" fillId="27" borderId="11" xfId="0" applyFont="1" applyFill="1" applyBorder="1" applyAlignment="1">
      <alignment horizontal="left"/>
    </xf>
    <xf numFmtId="0" fontId="22" fillId="27" borderId="12" xfId="0" applyFont="1" applyFill="1" applyBorder="1" applyAlignment="1">
      <alignment horizontal="left"/>
    </xf>
    <xf numFmtId="0" fontId="21" fillId="24" borderId="11" xfId="0" applyFont="1" applyFill="1" applyBorder="1" applyAlignment="1" applyProtection="1">
      <alignment wrapText="1"/>
      <protection locked="0"/>
    </xf>
    <xf numFmtId="0" fontId="21" fillId="24" borderId="12" xfId="0" applyFont="1" applyFill="1" applyBorder="1" applyAlignment="1" applyProtection="1">
      <alignment wrapText="1"/>
      <protection locked="0"/>
    </xf>
    <xf numFmtId="0" fontId="28" fillId="25" borderId="0" xfId="0" applyFont="1" applyFill="1" applyAlignment="1" applyProtection="1">
      <alignment horizontal="left"/>
      <protection locked="0"/>
    </xf>
    <xf numFmtId="0" fontId="28" fillId="25" borderId="0" xfId="0" applyFont="1" applyFill="1" applyAlignment="1" applyProtection="1">
      <alignment horizontal="left"/>
      <protection locked="0"/>
    </xf>
    <xf numFmtId="0" fontId="28" fillId="25" borderId="29" xfId="0" applyFont="1" applyFill="1" applyBorder="1" applyAlignment="1" applyProtection="1">
      <alignment horizontal="left"/>
      <protection locked="0"/>
    </xf>
    <xf numFmtId="0" fontId="28" fillId="25" borderId="0" xfId="0" applyFont="1" applyFill="1" applyAlignment="1" applyProtection="1">
      <alignment horizontal="left" wrapText="1"/>
      <protection locked="0"/>
    </xf>
    <xf numFmtId="0" fontId="28" fillId="25" borderId="29" xfId="0" applyFont="1" applyFill="1" applyBorder="1" applyAlignment="1" applyProtection="1">
      <alignment horizontal="left" wrapText="1"/>
      <protection locked="0"/>
    </xf>
    <xf numFmtId="0" fontId="22" fillId="24" borderId="12" xfId="0" applyFont="1" applyFill="1" applyBorder="1" applyAlignment="1" applyProtection="1">
      <alignment horizontal="left"/>
      <protection locked="0"/>
    </xf>
    <xf numFmtId="0" fontId="21" fillId="0" borderId="11" xfId="0" applyFont="1" applyBorder="1" applyAlignment="1" applyProtection="1">
      <alignment horizontal="left" wrapText="1"/>
      <protection locked="0"/>
    </xf>
    <xf numFmtId="0" fontId="21" fillId="0" borderId="12" xfId="0" applyFont="1" applyBorder="1" applyAlignment="1" applyProtection="1">
      <alignment horizontal="left" wrapText="1"/>
      <protection locked="0"/>
    </xf>
    <xf numFmtId="0" fontId="22" fillId="28" borderId="28" xfId="0" applyFont="1" applyFill="1" applyBorder="1" applyAlignment="1" applyProtection="1">
      <alignment horizontal="left" wrapText="1"/>
      <protection locked="0"/>
    </xf>
    <xf numFmtId="0" fontId="21" fillId="0" borderId="0" xfId="0" applyFont="1" applyAlignment="1">
      <alignment/>
    </xf>
    <xf numFmtId="3" fontId="21" fillId="0" borderId="0" xfId="0" applyNumberFormat="1" applyFont="1" applyAlignment="1">
      <alignment horizontal="center"/>
    </xf>
    <xf numFmtId="0" fontId="22" fillId="5" borderId="11" xfId="0" applyFont="1" applyFill="1" applyBorder="1" applyAlignment="1" applyProtection="1">
      <alignment horizontal="lef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List4" xfId="58"/>
    <cellStyle name="Obično_List5"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10"/>
  <sheetViews>
    <sheetView workbookViewId="0" topLeftCell="A16">
      <selection activeCell="L19" sqref="L19"/>
    </sheetView>
  </sheetViews>
  <sheetFormatPr defaultColWidth="9.140625" defaultRowHeight="12.75"/>
  <cols>
    <col min="1" max="6" width="1.7109375" style="0" customWidth="1"/>
    <col min="7" max="7" width="1.57421875" style="0" customWidth="1"/>
    <col min="8" max="8" width="3.7109375" style="0" customWidth="1"/>
    <col min="9" max="9" width="5.28125" style="0" customWidth="1"/>
    <col min="10" max="10" width="41.28125" style="0" customWidth="1"/>
    <col min="11" max="11" width="12.00390625" style="564" customWidth="1"/>
    <col min="12" max="12" width="9.7109375" style="0" customWidth="1"/>
    <col min="13" max="13" width="10.8515625" style="240" customWidth="1"/>
    <col min="14" max="14" width="12.8515625" style="240" customWidth="1"/>
    <col min="15" max="15" width="7.421875" style="545" customWidth="1"/>
    <col min="16" max="16" width="6.7109375" style="539" customWidth="1"/>
  </cols>
  <sheetData>
    <row r="1" spans="1:5" ht="12.75">
      <c r="A1" s="190"/>
      <c r="B1" s="190"/>
      <c r="C1" s="190"/>
      <c r="D1" s="190"/>
      <c r="E1" s="190"/>
    </row>
    <row r="2" spans="1:19" ht="12.75">
      <c r="A2" s="191" t="s">
        <v>656</v>
      </c>
      <c r="B2" s="191"/>
      <c r="C2" s="191"/>
      <c r="D2" s="191"/>
      <c r="E2" s="191"/>
      <c r="F2" s="191"/>
      <c r="G2" s="191"/>
      <c r="H2" s="191"/>
      <c r="I2" s="191"/>
      <c r="J2" s="191"/>
      <c r="K2" s="487"/>
      <c r="L2" s="191"/>
      <c r="M2" s="191"/>
      <c r="N2" s="191"/>
      <c r="O2" s="552"/>
      <c r="P2" s="323"/>
      <c r="Q2" s="324"/>
      <c r="R2" s="323"/>
      <c r="S2" s="488"/>
    </row>
    <row r="3" spans="1:19" ht="12.75">
      <c r="A3" s="191" t="s">
        <v>654</v>
      </c>
      <c r="B3" s="191"/>
      <c r="C3" s="191"/>
      <c r="D3" s="191"/>
      <c r="E3" s="191"/>
      <c r="F3" s="191"/>
      <c r="G3" s="191"/>
      <c r="H3" s="191" t="s">
        <v>655</v>
      </c>
      <c r="I3" s="191"/>
      <c r="J3" s="191"/>
      <c r="K3" s="487"/>
      <c r="L3" s="191"/>
      <c r="M3" s="191"/>
      <c r="N3" s="191"/>
      <c r="O3" s="552"/>
      <c r="P3" s="323"/>
      <c r="Q3" s="324"/>
      <c r="R3" s="323"/>
      <c r="S3" s="488"/>
    </row>
    <row r="4" spans="1:19" ht="12.75">
      <c r="A4" s="191" t="s">
        <v>680</v>
      </c>
      <c r="B4" s="191"/>
      <c r="C4" s="191"/>
      <c r="D4" s="191"/>
      <c r="E4" s="191"/>
      <c r="F4" s="191"/>
      <c r="G4" s="191"/>
      <c r="H4" s="191"/>
      <c r="I4" s="191"/>
      <c r="J4" s="191"/>
      <c r="K4" s="487"/>
      <c r="L4" s="191"/>
      <c r="M4" s="191"/>
      <c r="N4" s="191"/>
      <c r="O4" s="552"/>
      <c r="P4" s="323"/>
      <c r="Q4" s="324"/>
      <c r="R4" s="323"/>
      <c r="S4" s="488"/>
    </row>
    <row r="5" spans="1:19" ht="12.75">
      <c r="A5" s="191"/>
      <c r="B5" s="191"/>
      <c r="C5" s="191"/>
      <c r="D5" s="191"/>
      <c r="E5" s="191"/>
      <c r="F5" s="191"/>
      <c r="G5" s="191"/>
      <c r="H5" s="191"/>
      <c r="I5" s="191"/>
      <c r="J5" s="191"/>
      <c r="K5" s="487"/>
      <c r="L5" s="191"/>
      <c r="M5" s="191"/>
      <c r="N5" s="191"/>
      <c r="O5" s="552"/>
      <c r="P5" s="323"/>
      <c r="Q5" s="324"/>
      <c r="R5" s="323"/>
      <c r="S5" s="488"/>
    </row>
    <row r="6" spans="1:19" ht="12.75">
      <c r="A6" s="191"/>
      <c r="B6" s="191"/>
      <c r="C6" s="191"/>
      <c r="D6" s="191"/>
      <c r="E6" s="191"/>
      <c r="F6" s="191"/>
      <c r="G6" s="191"/>
      <c r="H6" s="191"/>
      <c r="I6" s="191"/>
      <c r="J6" s="191"/>
      <c r="K6" s="487"/>
      <c r="L6" s="191"/>
      <c r="M6" s="191"/>
      <c r="N6" s="325"/>
      <c r="O6" s="553"/>
      <c r="P6" s="489"/>
      <c r="Q6" s="324"/>
      <c r="R6" s="323"/>
      <c r="S6" s="488"/>
    </row>
    <row r="7" spans="11:19" ht="12.75">
      <c r="K7" s="486"/>
      <c r="M7" s="191"/>
      <c r="N7" s="325"/>
      <c r="O7" s="553"/>
      <c r="P7" s="489"/>
      <c r="Q7" s="324"/>
      <c r="R7" s="323"/>
      <c r="S7" s="488"/>
    </row>
    <row r="8" spans="1:19" s="359" customFormat="1" ht="15.75" customHeight="1">
      <c r="A8" s="192"/>
      <c r="B8" s="192"/>
      <c r="C8" s="192"/>
      <c r="D8" s="192"/>
      <c r="E8" s="192"/>
      <c r="F8" s="192"/>
      <c r="G8" s="192"/>
      <c r="H8" s="192"/>
      <c r="I8" s="192"/>
      <c r="J8" s="662" t="s">
        <v>620</v>
      </c>
      <c r="K8" s="662"/>
      <c r="L8" s="662"/>
      <c r="M8" s="662"/>
      <c r="N8" s="662"/>
      <c r="O8" s="662"/>
      <c r="P8" s="662"/>
      <c r="Q8" s="662"/>
      <c r="R8" s="662"/>
      <c r="S8" s="663"/>
    </row>
    <row r="9" spans="1:19" s="302" customFormat="1" ht="15.75" customHeight="1">
      <c r="A9" s="192"/>
      <c r="B9" s="192"/>
      <c r="C9" s="192"/>
      <c r="D9" s="192"/>
      <c r="E9" s="192"/>
      <c r="F9" s="192"/>
      <c r="G9" s="192"/>
      <c r="H9" s="192"/>
      <c r="I9" s="192"/>
      <c r="J9" s="490" t="s">
        <v>619</v>
      </c>
      <c r="K9" s="491"/>
      <c r="L9" s="192"/>
      <c r="M9" s="192"/>
      <c r="N9" s="193"/>
      <c r="O9" s="554"/>
      <c r="P9" s="324"/>
      <c r="Q9" s="324"/>
      <c r="R9" s="323"/>
      <c r="S9" s="488"/>
    </row>
    <row r="10" spans="1:19" s="191" customFormat="1" ht="15.75">
      <c r="A10" s="192"/>
      <c r="B10" s="192"/>
      <c r="C10" s="192"/>
      <c r="D10" s="192"/>
      <c r="E10" s="192"/>
      <c r="F10" s="192"/>
      <c r="G10" s="192"/>
      <c r="H10" s="192"/>
      <c r="I10" s="192"/>
      <c r="J10" s="192" t="s">
        <v>651</v>
      </c>
      <c r="K10" s="491"/>
      <c r="L10" s="192"/>
      <c r="M10" s="192"/>
      <c r="N10" s="193"/>
      <c r="O10" s="554"/>
      <c r="P10" s="324"/>
      <c r="Q10" s="324"/>
      <c r="R10" s="323"/>
      <c r="S10" s="488"/>
    </row>
    <row r="11" spans="1:19" s="191" customFormat="1" ht="15.75">
      <c r="A11" s="192"/>
      <c r="B11" s="192"/>
      <c r="C11" s="192"/>
      <c r="D11" s="192"/>
      <c r="E11" s="192"/>
      <c r="F11" s="192"/>
      <c r="G11" s="192"/>
      <c r="H11" s="192"/>
      <c r="I11" s="192"/>
      <c r="J11" s="192"/>
      <c r="K11" s="491"/>
      <c r="L11" s="192"/>
      <c r="M11" s="192"/>
      <c r="N11" s="193"/>
      <c r="O11" s="554"/>
      <c r="P11" s="324"/>
      <c r="Q11" s="324"/>
      <c r="R11" s="323"/>
      <c r="S11" s="488"/>
    </row>
    <row r="12" spans="1:19" s="191" customFormat="1" ht="15.75">
      <c r="A12" s="192"/>
      <c r="B12" s="192"/>
      <c r="C12" s="192"/>
      <c r="D12" s="192"/>
      <c r="E12" s="192"/>
      <c r="F12" s="192"/>
      <c r="G12" s="192"/>
      <c r="H12" s="192"/>
      <c r="I12" s="192"/>
      <c r="J12" s="193" t="s">
        <v>387</v>
      </c>
      <c r="K12" s="491"/>
      <c r="L12" s="192"/>
      <c r="M12" s="192"/>
      <c r="N12" s="193"/>
      <c r="O12" s="554"/>
      <c r="P12" s="324"/>
      <c r="Q12" s="324"/>
      <c r="R12" s="323"/>
      <c r="S12" s="488"/>
    </row>
    <row r="13" spans="1:19" s="191" customFormat="1" ht="15.75">
      <c r="A13" s="492" t="s">
        <v>633</v>
      </c>
      <c r="B13"/>
      <c r="C13"/>
      <c r="D13" s="192"/>
      <c r="E13" s="192"/>
      <c r="F13" s="192"/>
      <c r="G13" s="192"/>
      <c r="H13" s="192"/>
      <c r="I13" s="192"/>
      <c r="J13" s="192"/>
      <c r="K13" s="491"/>
      <c r="L13" s="192"/>
      <c r="M13" s="192"/>
      <c r="N13" s="193"/>
      <c r="O13" s="554"/>
      <c r="P13" s="324"/>
      <c r="Q13" s="324"/>
      <c r="R13" s="323"/>
      <c r="S13" s="488"/>
    </row>
    <row r="14" spans="1:19" s="191" customFormat="1" ht="15.75">
      <c r="A14" s="492" t="s">
        <v>621</v>
      </c>
      <c r="B14" s="224"/>
      <c r="C14" s="224"/>
      <c r="D14" s="192"/>
      <c r="E14" s="192"/>
      <c r="F14" s="192"/>
      <c r="G14" s="192"/>
      <c r="H14" s="192"/>
      <c r="I14" s="192"/>
      <c r="J14" s="192"/>
      <c r="K14" s="491"/>
      <c r="L14" s="192"/>
      <c r="M14" s="192"/>
      <c r="N14" s="193"/>
      <c r="O14" s="554"/>
      <c r="P14" s="324"/>
      <c r="Q14" s="324"/>
      <c r="R14" s="323"/>
      <c r="S14" s="488"/>
    </row>
    <row r="15" spans="1:19" s="191" customFormat="1" ht="15.75">
      <c r="A15" s="326" t="s">
        <v>622</v>
      </c>
      <c r="B15" s="224"/>
      <c r="C15" s="224"/>
      <c r="D15" s="192"/>
      <c r="E15" s="192"/>
      <c r="F15" s="192"/>
      <c r="G15" s="192"/>
      <c r="H15" s="192"/>
      <c r="I15" s="192"/>
      <c r="J15" s="192"/>
      <c r="K15" s="491"/>
      <c r="L15" s="192"/>
      <c r="M15" s="192"/>
      <c r="N15" s="193"/>
      <c r="O15" s="554"/>
      <c r="P15" s="324"/>
      <c r="Q15" s="324"/>
      <c r="R15" s="323"/>
      <c r="S15" s="488"/>
    </row>
    <row r="16" spans="1:19" s="191" customFormat="1" ht="15.75">
      <c r="A16" s="326" t="s">
        <v>623</v>
      </c>
      <c r="B16" s="224"/>
      <c r="C16" s="224"/>
      <c r="D16" s="192"/>
      <c r="E16" s="192"/>
      <c r="F16" s="192"/>
      <c r="G16" s="192"/>
      <c r="H16" s="192"/>
      <c r="I16" s="192"/>
      <c r="J16" s="192"/>
      <c r="K16" s="491"/>
      <c r="L16" s="192"/>
      <c r="M16" s="192"/>
      <c r="N16" s="193"/>
      <c r="O16" s="554"/>
      <c r="P16" s="324"/>
      <c r="Q16" s="324"/>
      <c r="R16" s="323"/>
      <c r="S16" s="488"/>
    </row>
    <row r="17" spans="1:19" s="191" customFormat="1" ht="15.75">
      <c r="A17" s="326" t="s">
        <v>624</v>
      </c>
      <c r="B17" s="224"/>
      <c r="C17" s="224"/>
      <c r="D17" s="192"/>
      <c r="E17" s="192"/>
      <c r="F17" s="192"/>
      <c r="G17" s="192"/>
      <c r="H17" s="192"/>
      <c r="I17" s="192"/>
      <c r="J17" s="192"/>
      <c r="K17" s="491"/>
      <c r="L17" s="192"/>
      <c r="M17" s="192"/>
      <c r="N17" s="193"/>
      <c r="O17" s="554"/>
      <c r="P17" s="324"/>
      <c r="Q17" s="324"/>
      <c r="R17" s="323"/>
      <c r="S17" s="488"/>
    </row>
    <row r="18" spans="1:19" s="191" customFormat="1" ht="15.75">
      <c r="A18" s="326" t="s">
        <v>625</v>
      </c>
      <c r="B18" s="224"/>
      <c r="C18" s="224"/>
      <c r="D18" s="192"/>
      <c r="E18" s="192"/>
      <c r="F18" s="192"/>
      <c r="G18" s="192"/>
      <c r="H18" s="192"/>
      <c r="I18" s="192"/>
      <c r="J18" s="192"/>
      <c r="K18" s="491"/>
      <c r="L18" s="192"/>
      <c r="M18" s="192"/>
      <c r="N18" s="193"/>
      <c r="O18" s="554"/>
      <c r="P18" s="324"/>
      <c r="Q18" s="324"/>
      <c r="R18" s="323"/>
      <c r="S18" s="488"/>
    </row>
    <row r="19" spans="1:19" s="191" customFormat="1" ht="15.75">
      <c r="A19" s="326" t="s">
        <v>626</v>
      </c>
      <c r="B19" s="224"/>
      <c r="C19" s="224"/>
      <c r="D19" s="192"/>
      <c r="E19" s="192"/>
      <c r="F19" s="192"/>
      <c r="G19" s="192"/>
      <c r="H19" s="192"/>
      <c r="I19" s="192"/>
      <c r="J19" s="192"/>
      <c r="K19" s="491"/>
      <c r="L19" s="192"/>
      <c r="M19" s="192"/>
      <c r="N19" s="193"/>
      <c r="O19" s="554"/>
      <c r="P19" s="324"/>
      <c r="Q19" s="324"/>
      <c r="R19" s="323"/>
      <c r="S19" s="488"/>
    </row>
    <row r="20" spans="1:19" s="191" customFormat="1" ht="15.75">
      <c r="A20" s="326" t="s">
        <v>627</v>
      </c>
      <c r="B20" s="224"/>
      <c r="C20" s="224"/>
      <c r="D20" s="192"/>
      <c r="E20" s="192"/>
      <c r="F20" s="192"/>
      <c r="G20" s="192"/>
      <c r="H20" s="192"/>
      <c r="I20" s="192"/>
      <c r="J20" s="192"/>
      <c r="K20" s="491"/>
      <c r="L20" s="192"/>
      <c r="M20" s="192"/>
      <c r="N20" s="193"/>
      <c r="O20" s="554"/>
      <c r="P20" s="324"/>
      <c r="Q20" s="324"/>
      <c r="R20" s="323"/>
      <c r="S20" s="488"/>
    </row>
    <row r="21" spans="1:19" s="191" customFormat="1" ht="15.75">
      <c r="A21" s="326" t="s">
        <v>628</v>
      </c>
      <c r="B21" s="224"/>
      <c r="C21" s="224"/>
      <c r="D21" s="192"/>
      <c r="E21" s="192"/>
      <c r="F21" s="192"/>
      <c r="G21" s="192"/>
      <c r="H21" s="192"/>
      <c r="I21" s="192"/>
      <c r="J21" s="192"/>
      <c r="K21" s="491"/>
      <c r="L21" s="192"/>
      <c r="M21" s="192"/>
      <c r="N21" s="193"/>
      <c r="O21" s="554"/>
      <c r="P21" s="324"/>
      <c r="Q21" s="324"/>
      <c r="R21" s="323"/>
      <c r="S21" s="488"/>
    </row>
    <row r="22" spans="1:19" s="191" customFormat="1" ht="15.75">
      <c r="A22" s="326"/>
      <c r="B22" s="224"/>
      <c r="C22" s="224"/>
      <c r="D22" s="192"/>
      <c r="E22" s="192"/>
      <c r="F22" s="192"/>
      <c r="G22" s="192"/>
      <c r="H22" s="192"/>
      <c r="I22" s="192"/>
      <c r="J22" s="192"/>
      <c r="K22" s="491"/>
      <c r="L22" s="192"/>
      <c r="M22" s="192"/>
      <c r="N22" s="193"/>
      <c r="O22" s="554"/>
      <c r="P22" s="324"/>
      <c r="Q22" s="324"/>
      <c r="R22" s="323"/>
      <c r="S22" s="488"/>
    </row>
    <row r="23" spans="1:16" s="191" customFormat="1" ht="15.75">
      <c r="A23" s="492" t="s">
        <v>622</v>
      </c>
      <c r="B23" s="493"/>
      <c r="C23" s="493"/>
      <c r="D23" s="192"/>
      <c r="E23" s="192"/>
      <c r="F23" s="192"/>
      <c r="G23" s="192"/>
      <c r="H23" s="192"/>
      <c r="I23" s="192"/>
      <c r="J23" s="192"/>
      <c r="K23" s="491"/>
      <c r="L23" s="192"/>
      <c r="M23" s="192"/>
      <c r="N23" s="193"/>
      <c r="O23" s="554"/>
      <c r="P23" s="324"/>
    </row>
    <row r="24" spans="1:16" s="191" customFormat="1" ht="15.75">
      <c r="A24" s="492"/>
      <c r="B24" s="493" t="s">
        <v>629</v>
      </c>
      <c r="C24" s="493"/>
      <c r="D24" s="192"/>
      <c r="E24" s="192"/>
      <c r="F24" s="192"/>
      <c r="G24" s="192"/>
      <c r="H24" s="192"/>
      <c r="I24" s="192"/>
      <c r="J24" s="192"/>
      <c r="K24" s="491"/>
      <c r="L24" s="192"/>
      <c r="M24" s="192"/>
      <c r="N24" s="193"/>
      <c r="O24" s="554"/>
      <c r="P24" s="324"/>
    </row>
    <row r="25" spans="1:16" s="191" customFormat="1" ht="15.75">
      <c r="A25" s="492"/>
      <c r="B25" s="493" t="s">
        <v>630</v>
      </c>
      <c r="C25" s="493"/>
      <c r="D25" s="192"/>
      <c r="E25" s="192"/>
      <c r="F25" s="192"/>
      <c r="G25" s="192"/>
      <c r="H25" s="192"/>
      <c r="I25" s="192"/>
      <c r="J25" s="192"/>
      <c r="K25" s="491"/>
      <c r="L25" s="192"/>
      <c r="M25" s="192"/>
      <c r="N25" s="193"/>
      <c r="O25" s="554"/>
      <c r="P25" s="324"/>
    </row>
    <row r="26" spans="1:16" s="191" customFormat="1" ht="12.75">
      <c r="A26" s="492"/>
      <c r="B26" s="493" t="s">
        <v>631</v>
      </c>
      <c r="C26" s="493"/>
      <c r="D26" s="193"/>
      <c r="E26" s="193"/>
      <c r="F26" s="193"/>
      <c r="G26" s="193"/>
      <c r="H26" s="193"/>
      <c r="I26" s="193"/>
      <c r="J26" s="193"/>
      <c r="K26" s="494"/>
      <c r="L26" s="193"/>
      <c r="M26" s="193"/>
      <c r="N26" s="193"/>
      <c r="O26" s="554"/>
      <c r="P26" s="324"/>
    </row>
    <row r="27" spans="1:16" s="191" customFormat="1" ht="12.75">
      <c r="A27" s="492"/>
      <c r="B27" s="493" t="s">
        <v>632</v>
      </c>
      <c r="C27" s="493"/>
      <c r="D27" s="193"/>
      <c r="E27" s="193"/>
      <c r="F27" s="193"/>
      <c r="G27" s="193"/>
      <c r="H27" s="193"/>
      <c r="I27" s="193"/>
      <c r="J27" s="193"/>
      <c r="K27" s="494"/>
      <c r="L27" s="193"/>
      <c r="M27" s="193"/>
      <c r="N27" s="193"/>
      <c r="O27" s="554"/>
      <c r="P27" s="324"/>
    </row>
    <row r="28" spans="1:16" s="191" customFormat="1" ht="12.75">
      <c r="A28" s="355"/>
      <c r="B28" s="355"/>
      <c r="C28" s="355"/>
      <c r="D28" s="355"/>
      <c r="E28" s="355"/>
      <c r="F28" s="355"/>
      <c r="G28" s="355"/>
      <c r="H28" s="355"/>
      <c r="I28" s="355"/>
      <c r="J28" s="355"/>
      <c r="K28" s="565"/>
      <c r="L28" s="355"/>
      <c r="M28" s="193"/>
      <c r="N28" s="193"/>
      <c r="O28" s="554"/>
      <c r="P28" s="324"/>
    </row>
    <row r="29" spans="1:16" s="191" customFormat="1" ht="12.75">
      <c r="A29" s="355"/>
      <c r="B29" s="356"/>
      <c r="C29" s="356"/>
      <c r="D29" s="356"/>
      <c r="E29" s="356"/>
      <c r="F29" s="356"/>
      <c r="G29" s="356"/>
      <c r="H29" s="356"/>
      <c r="I29" s="356"/>
      <c r="J29" s="356"/>
      <c r="K29" s="566"/>
      <c r="L29" s="356"/>
      <c r="M29" s="193"/>
      <c r="N29" s="193"/>
      <c r="O29" s="554"/>
      <c r="P29" s="324"/>
    </row>
    <row r="30" spans="1:16" s="191" customFormat="1" ht="12.75">
      <c r="A30"/>
      <c r="B30"/>
      <c r="C30"/>
      <c r="D30"/>
      <c r="E30"/>
      <c r="F30"/>
      <c r="G30"/>
      <c r="H30"/>
      <c r="I30"/>
      <c r="J30"/>
      <c r="K30" s="564"/>
      <c r="L30" s="357"/>
      <c r="M30" s="583"/>
      <c r="N30" s="193"/>
      <c r="O30" s="554"/>
      <c r="P30" s="324"/>
    </row>
    <row r="31" spans="1:16" ht="12.75">
      <c r="A31" s="194"/>
      <c r="B31" s="195"/>
      <c r="C31" s="195"/>
      <c r="D31" s="195"/>
      <c r="E31" s="195"/>
      <c r="F31" s="195"/>
      <c r="G31" s="195"/>
      <c r="H31" s="195"/>
      <c r="I31" s="195"/>
      <c r="J31" s="195"/>
      <c r="K31" s="577" t="s">
        <v>616</v>
      </c>
      <c r="L31" s="196" t="s">
        <v>634</v>
      </c>
      <c r="M31" s="584" t="s">
        <v>635</v>
      </c>
      <c r="N31" s="303" t="s">
        <v>616</v>
      </c>
      <c r="O31" s="585" t="s">
        <v>520</v>
      </c>
      <c r="P31" s="540" t="s">
        <v>520</v>
      </c>
    </row>
    <row r="32" spans="1:16" ht="12.75">
      <c r="A32" s="194"/>
      <c r="B32" s="195"/>
      <c r="C32" s="195"/>
      <c r="D32" s="195"/>
      <c r="E32" s="195"/>
      <c r="F32" s="195"/>
      <c r="G32" s="195"/>
      <c r="H32" s="195"/>
      <c r="I32" s="195"/>
      <c r="J32" s="195"/>
      <c r="K32" s="578">
        <v>2016</v>
      </c>
      <c r="L32" s="196" t="s">
        <v>211</v>
      </c>
      <c r="M32" s="578" t="s">
        <v>211</v>
      </c>
      <c r="N32" s="274" t="s">
        <v>211</v>
      </c>
      <c r="O32" s="540"/>
      <c r="P32" s="541"/>
    </row>
    <row r="33" spans="1:16" ht="12.75">
      <c r="A33" s="197" t="s">
        <v>388</v>
      </c>
      <c r="B33" s="197"/>
      <c r="C33" s="197"/>
      <c r="D33" s="197"/>
      <c r="E33" s="197"/>
      <c r="F33" s="197"/>
      <c r="G33" s="197"/>
      <c r="H33" s="195"/>
      <c r="I33" s="195"/>
      <c r="J33" s="195"/>
      <c r="K33" s="577">
        <v>1</v>
      </c>
      <c r="L33" s="282">
        <v>2</v>
      </c>
      <c r="M33" s="321">
        <v>3</v>
      </c>
      <c r="N33" s="321">
        <v>4</v>
      </c>
      <c r="O33" s="542" t="s">
        <v>636</v>
      </c>
      <c r="P33" s="542" t="s">
        <v>618</v>
      </c>
    </row>
    <row r="34" spans="1:16" ht="12.75">
      <c r="A34" s="197">
        <v>1</v>
      </c>
      <c r="B34" s="197">
        <v>2</v>
      </c>
      <c r="C34" s="197">
        <v>3</v>
      </c>
      <c r="D34" s="197">
        <v>4</v>
      </c>
      <c r="E34" s="197">
        <v>5</v>
      </c>
      <c r="F34" s="197">
        <v>6</v>
      </c>
      <c r="G34" s="197">
        <v>7</v>
      </c>
      <c r="H34" s="195"/>
      <c r="I34" s="195"/>
      <c r="J34" s="195"/>
      <c r="K34" s="577"/>
      <c r="L34" s="198"/>
      <c r="M34" s="275"/>
      <c r="N34" s="275"/>
      <c r="O34" s="549"/>
      <c r="P34" s="543"/>
    </row>
    <row r="35" spans="1:16" ht="12.75">
      <c r="A35" s="199"/>
      <c r="B35" s="199"/>
      <c r="C35" s="199"/>
      <c r="D35" s="199"/>
      <c r="E35" s="199"/>
      <c r="F35" s="199"/>
      <c r="G35" s="199"/>
      <c r="H35" s="200" t="s">
        <v>389</v>
      </c>
      <c r="I35" s="200"/>
      <c r="J35" s="200"/>
      <c r="K35" s="201"/>
      <c r="L35" s="200"/>
      <c r="M35" s="276"/>
      <c r="N35" s="276"/>
      <c r="O35" s="546"/>
      <c r="P35" s="544"/>
    </row>
    <row r="36" spans="1:16" s="190" customFormat="1" ht="12.75">
      <c r="A36" s="202"/>
      <c r="B36" s="202"/>
      <c r="C36" s="202"/>
      <c r="D36" s="202"/>
      <c r="E36" s="202"/>
      <c r="F36" s="202"/>
      <c r="G36" s="202"/>
      <c r="H36" s="203" t="s">
        <v>479</v>
      </c>
      <c r="I36" s="204"/>
      <c r="J36" s="205"/>
      <c r="K36" s="567">
        <f>K37+K38+K46</f>
        <v>7432404</v>
      </c>
      <c r="L36" s="206">
        <f>L37+L38</f>
        <v>7764400</v>
      </c>
      <c r="M36" s="433">
        <f>M37+M38</f>
        <v>8792191</v>
      </c>
      <c r="N36" s="433">
        <f>N37+N38</f>
        <v>8119656</v>
      </c>
      <c r="O36" s="531">
        <f>N36/K36</f>
        <v>1.0924669864555263</v>
      </c>
      <c r="P36" s="283">
        <f>N36/M36</f>
        <v>0.9235076899489558</v>
      </c>
    </row>
    <row r="37" spans="1:16" ht="12.75">
      <c r="A37" s="197"/>
      <c r="B37" s="197"/>
      <c r="C37" s="197"/>
      <c r="D37" s="197"/>
      <c r="E37" s="197"/>
      <c r="F37" s="197"/>
      <c r="G37" s="197"/>
      <c r="H37" s="207" t="s">
        <v>390</v>
      </c>
      <c r="I37" s="208"/>
      <c r="J37" s="209"/>
      <c r="K37" s="568">
        <f>K68</f>
        <v>7408133</v>
      </c>
      <c r="L37" s="210">
        <f>L68</f>
        <v>7754400</v>
      </c>
      <c r="M37" s="433">
        <f>M68</f>
        <v>8790191</v>
      </c>
      <c r="N37" s="433">
        <f>N68</f>
        <v>8118738</v>
      </c>
      <c r="O37" s="531">
        <f aca="true" t="shared" si="0" ref="O37:O42">N37/K37</f>
        <v>1.095922278933167</v>
      </c>
      <c r="P37" s="283">
        <f aca="true" t="shared" si="1" ref="P37:P42">N37/M37</f>
        <v>0.9236133776842846</v>
      </c>
    </row>
    <row r="38" spans="1:16" ht="12.75">
      <c r="A38" s="197"/>
      <c r="B38" s="197"/>
      <c r="C38" s="197"/>
      <c r="D38" s="197"/>
      <c r="E38" s="197"/>
      <c r="F38" s="197"/>
      <c r="G38" s="197"/>
      <c r="H38" s="207" t="s">
        <v>391</v>
      </c>
      <c r="I38" s="207"/>
      <c r="J38" s="207"/>
      <c r="K38" s="210">
        <f>K104</f>
        <v>1571</v>
      </c>
      <c r="L38" s="210">
        <f>L104</f>
        <v>10000</v>
      </c>
      <c r="M38" s="433">
        <f>M104</f>
        <v>2000</v>
      </c>
      <c r="N38" s="433">
        <f>N104</f>
        <v>918</v>
      </c>
      <c r="O38" s="531">
        <f t="shared" si="0"/>
        <v>0.5843411839592616</v>
      </c>
      <c r="P38" s="283">
        <f t="shared" si="1"/>
        <v>0.459</v>
      </c>
    </row>
    <row r="39" spans="1:16" ht="12.75">
      <c r="A39" s="197"/>
      <c r="B39" s="197"/>
      <c r="C39" s="197"/>
      <c r="D39" s="197"/>
      <c r="E39" s="197"/>
      <c r="F39" s="197"/>
      <c r="G39" s="197"/>
      <c r="H39" s="207" t="s">
        <v>0</v>
      </c>
      <c r="I39" s="207"/>
      <c r="J39" s="207"/>
      <c r="K39" s="210">
        <f>K109</f>
        <v>5567260</v>
      </c>
      <c r="L39" s="210">
        <f>L109</f>
        <v>5994900</v>
      </c>
      <c r="M39" s="433">
        <f>M109</f>
        <v>7205880.02</v>
      </c>
      <c r="N39" s="433">
        <f>N109</f>
        <v>6864906</v>
      </c>
      <c r="O39" s="531">
        <f t="shared" si="0"/>
        <v>1.2330852160667904</v>
      </c>
      <c r="P39" s="283">
        <f t="shared" si="1"/>
        <v>0.9526811410884414</v>
      </c>
    </row>
    <row r="40" spans="1:16" ht="12.75">
      <c r="A40" s="197"/>
      <c r="B40" s="197"/>
      <c r="C40" s="197"/>
      <c r="D40" s="197"/>
      <c r="E40" s="197"/>
      <c r="F40" s="197"/>
      <c r="G40" s="197"/>
      <c r="H40" s="207" t="s">
        <v>1</v>
      </c>
      <c r="I40" s="207"/>
      <c r="J40" s="207"/>
      <c r="K40" s="210">
        <f>K135</f>
        <v>1113764</v>
      </c>
      <c r="L40" s="210">
        <f>L135</f>
        <v>2219500</v>
      </c>
      <c r="M40" s="433">
        <f>M135</f>
        <v>2032000</v>
      </c>
      <c r="N40" s="433">
        <f>N135</f>
        <v>1263536</v>
      </c>
      <c r="O40" s="531">
        <f t="shared" si="0"/>
        <v>1.134473730521008</v>
      </c>
      <c r="P40" s="283">
        <f t="shared" si="1"/>
        <v>0.6218188976377953</v>
      </c>
    </row>
    <row r="41" spans="1:16" ht="12.75">
      <c r="A41" s="197"/>
      <c r="B41" s="197"/>
      <c r="C41" s="197"/>
      <c r="D41" s="197"/>
      <c r="E41" s="197"/>
      <c r="F41" s="197"/>
      <c r="G41" s="197"/>
      <c r="H41" s="207" t="s">
        <v>477</v>
      </c>
      <c r="I41" s="208"/>
      <c r="J41" s="209"/>
      <c r="K41" s="568">
        <f>K150</f>
        <v>0</v>
      </c>
      <c r="L41" s="210">
        <f>L150</f>
        <v>0</v>
      </c>
      <c r="M41" s="433">
        <v>0</v>
      </c>
      <c r="N41" s="433">
        <v>0</v>
      </c>
      <c r="O41" s="531" t="e">
        <f t="shared" si="0"/>
        <v>#DIV/0!</v>
      </c>
      <c r="P41" s="283" t="e">
        <f t="shared" si="1"/>
        <v>#DIV/0!</v>
      </c>
    </row>
    <row r="42" spans="1:16" ht="12.75">
      <c r="A42" s="197"/>
      <c r="B42" s="197"/>
      <c r="C42" s="197"/>
      <c r="D42" s="197"/>
      <c r="E42" s="197"/>
      <c r="F42" s="197"/>
      <c r="G42" s="197"/>
      <c r="H42" s="212" t="s">
        <v>478</v>
      </c>
      <c r="I42" s="213"/>
      <c r="J42" s="214"/>
      <c r="K42" s="569">
        <f>K39+K40+K41</f>
        <v>6681024</v>
      </c>
      <c r="L42" s="215">
        <f>L39+L40+L41</f>
        <v>8214400</v>
      </c>
      <c r="M42" s="433">
        <f>M39+M40+M41</f>
        <v>9237880.02</v>
      </c>
      <c r="N42" s="433">
        <f>N39+N40+N41</f>
        <v>8128442</v>
      </c>
      <c r="O42" s="531">
        <f t="shared" si="0"/>
        <v>1.2166461308925098</v>
      </c>
      <c r="P42" s="283">
        <f t="shared" si="1"/>
        <v>0.8799033958442773</v>
      </c>
    </row>
    <row r="43" spans="1:16" ht="12.75">
      <c r="A43" s="197"/>
      <c r="B43" s="197"/>
      <c r="C43" s="197"/>
      <c r="D43" s="197"/>
      <c r="E43" s="197"/>
      <c r="F43" s="197"/>
      <c r="G43" s="197"/>
      <c r="H43" s="207" t="s">
        <v>392</v>
      </c>
      <c r="I43" s="208"/>
      <c r="J43" s="209"/>
      <c r="K43" s="568">
        <f>K36-K42</f>
        <v>751380</v>
      </c>
      <c r="L43" s="210">
        <f>L36-L42</f>
        <v>-450000</v>
      </c>
      <c r="M43" s="434">
        <f>M36-M42</f>
        <v>-445689.01999999955</v>
      </c>
      <c r="N43" s="434">
        <f>N36-N42</f>
        <v>-8786</v>
      </c>
      <c r="O43" s="532"/>
      <c r="P43" s="283"/>
    </row>
    <row r="44" spans="1:14" ht="12.75">
      <c r="A44" s="197"/>
      <c r="B44" s="197"/>
      <c r="C44" s="197"/>
      <c r="D44" s="197"/>
      <c r="E44" s="197"/>
      <c r="F44" s="197"/>
      <c r="G44" s="197"/>
      <c r="H44" s="197"/>
      <c r="I44" s="197"/>
      <c r="J44" s="197"/>
      <c r="K44" s="216"/>
      <c r="L44" s="216"/>
      <c r="M44" s="435"/>
      <c r="N44" s="435"/>
    </row>
    <row r="45" spans="1:16" ht="12.75">
      <c r="A45" s="199"/>
      <c r="B45" s="199"/>
      <c r="C45" s="199"/>
      <c r="D45" s="199"/>
      <c r="E45" s="199"/>
      <c r="F45" s="199"/>
      <c r="G45" s="199"/>
      <c r="H45" s="200" t="s">
        <v>393</v>
      </c>
      <c r="I45" s="200"/>
      <c r="J45" s="200"/>
      <c r="K45" s="201"/>
      <c r="L45" s="201"/>
      <c r="M45" s="436"/>
      <c r="N45" s="436"/>
      <c r="O45" s="546"/>
      <c r="P45" s="544"/>
    </row>
    <row r="46" spans="1:16" ht="12.75">
      <c r="A46" s="197"/>
      <c r="B46" s="197"/>
      <c r="C46" s="197"/>
      <c r="D46" s="197"/>
      <c r="E46" s="197"/>
      <c r="F46" s="197"/>
      <c r="G46" s="197"/>
      <c r="H46" s="207" t="s">
        <v>394</v>
      </c>
      <c r="I46" s="207"/>
      <c r="J46" s="207"/>
      <c r="K46" s="210">
        <v>22700</v>
      </c>
      <c r="L46" s="210"/>
      <c r="M46" s="231"/>
      <c r="N46" s="231"/>
      <c r="O46" s="555"/>
      <c r="P46" s="284"/>
    </row>
    <row r="47" spans="1:16" ht="12.75">
      <c r="A47" s="197"/>
      <c r="B47" s="197"/>
      <c r="C47" s="197"/>
      <c r="D47" s="197"/>
      <c r="E47" s="197"/>
      <c r="F47" s="197"/>
      <c r="G47" s="197"/>
      <c r="H47" s="207" t="s">
        <v>395</v>
      </c>
      <c r="I47" s="207"/>
      <c r="J47" s="207"/>
      <c r="K47" s="210"/>
      <c r="L47" s="210"/>
      <c r="M47" s="231"/>
      <c r="N47" s="231"/>
      <c r="O47" s="555"/>
      <c r="P47" s="284"/>
    </row>
    <row r="48" spans="1:16" ht="12.75">
      <c r="A48" s="197"/>
      <c r="B48" s="197"/>
      <c r="C48" s="197"/>
      <c r="D48" s="197"/>
      <c r="E48" s="197"/>
      <c r="F48" s="197"/>
      <c r="G48" s="197"/>
      <c r="H48" s="207" t="s">
        <v>396</v>
      </c>
      <c r="I48" s="207"/>
      <c r="J48" s="207"/>
      <c r="K48" s="210"/>
      <c r="L48" s="210"/>
      <c r="M48" s="231"/>
      <c r="N48" s="231"/>
      <c r="O48" s="555"/>
      <c r="P48" s="284"/>
    </row>
    <row r="49" spans="1:12" ht="12.75">
      <c r="A49" s="197"/>
      <c r="B49" s="197"/>
      <c r="C49" s="197"/>
      <c r="D49" s="197"/>
      <c r="E49" s="197"/>
      <c r="F49" s="197"/>
      <c r="G49" s="197"/>
      <c r="H49" s="197"/>
      <c r="I49" s="197"/>
      <c r="J49" s="197"/>
      <c r="K49" s="216"/>
      <c r="L49" s="216"/>
    </row>
    <row r="50" spans="1:16" ht="12.75">
      <c r="A50" s="199"/>
      <c r="B50" s="199"/>
      <c r="C50" s="199"/>
      <c r="D50" s="199"/>
      <c r="E50" s="199"/>
      <c r="F50" s="199"/>
      <c r="G50" s="199"/>
      <c r="H50" s="200" t="s">
        <v>397</v>
      </c>
      <c r="I50" s="200"/>
      <c r="J50" s="200"/>
      <c r="K50" s="201"/>
      <c r="L50" s="201"/>
      <c r="M50" s="276"/>
      <c r="N50" s="276"/>
      <c r="O50" s="546"/>
      <c r="P50" s="544"/>
    </row>
    <row r="51" spans="1:16" ht="12.75">
      <c r="A51" s="197"/>
      <c r="B51" s="197"/>
      <c r="C51" s="197"/>
      <c r="D51" s="197"/>
      <c r="E51" s="197"/>
      <c r="F51" s="197"/>
      <c r="G51" s="197"/>
      <c r="H51" s="207" t="s">
        <v>398</v>
      </c>
      <c r="I51" s="208"/>
      <c r="J51" s="209"/>
      <c r="K51" s="568">
        <v>450000</v>
      </c>
      <c r="L51" s="210">
        <v>450000</v>
      </c>
      <c r="M51" s="231">
        <v>445689</v>
      </c>
      <c r="N51" s="231">
        <v>8786</v>
      </c>
      <c r="O51" s="555"/>
      <c r="P51" s="284"/>
    </row>
    <row r="52" spans="1:16" ht="12.75">
      <c r="A52" s="197"/>
      <c r="B52" s="197"/>
      <c r="C52" s="197"/>
      <c r="D52" s="197"/>
      <c r="E52" s="197"/>
      <c r="F52" s="197"/>
      <c r="G52" s="197"/>
      <c r="H52" s="217"/>
      <c r="I52" s="217"/>
      <c r="J52" s="217"/>
      <c r="K52" s="218"/>
      <c r="L52" s="218"/>
      <c r="M52" s="277"/>
      <c r="N52" s="277"/>
      <c r="O52" s="556"/>
      <c r="P52" s="547"/>
    </row>
    <row r="53" spans="1:16" ht="12.75">
      <c r="A53" s="199"/>
      <c r="B53" s="199"/>
      <c r="C53" s="199"/>
      <c r="D53" s="199"/>
      <c r="E53" s="199"/>
      <c r="F53" s="199"/>
      <c r="G53" s="199"/>
      <c r="H53" s="200" t="s">
        <v>399</v>
      </c>
      <c r="I53" s="200"/>
      <c r="J53" s="200"/>
      <c r="K53" s="201"/>
      <c r="L53" s="201"/>
      <c r="M53" s="276"/>
      <c r="N53" s="276"/>
      <c r="O53" s="546"/>
      <c r="P53" s="544"/>
    </row>
    <row r="54" spans="1:16" ht="12.75">
      <c r="A54" s="197"/>
      <c r="B54" s="197"/>
      <c r="C54" s="197"/>
      <c r="D54" s="197"/>
      <c r="E54" s="197"/>
      <c r="F54" s="197"/>
      <c r="G54" s="197"/>
      <c r="H54" s="207" t="s">
        <v>400</v>
      </c>
      <c r="I54" s="208"/>
      <c r="J54" s="209"/>
      <c r="K54" s="568">
        <f>K36</f>
        <v>7432404</v>
      </c>
      <c r="L54" s="210">
        <f>L36</f>
        <v>7764400</v>
      </c>
      <c r="M54" s="210">
        <f>M36</f>
        <v>8792191</v>
      </c>
      <c r="N54" s="210">
        <f>N36</f>
        <v>8119656</v>
      </c>
      <c r="O54" s="289">
        <f>N54/K54</f>
        <v>1.0924669864555263</v>
      </c>
      <c r="P54" s="283">
        <f>N54/M54</f>
        <v>0.9235076899489558</v>
      </c>
    </row>
    <row r="55" spans="1:16" ht="12.75">
      <c r="A55" s="197"/>
      <c r="B55" s="197"/>
      <c r="C55" s="197"/>
      <c r="D55" s="197"/>
      <c r="E55" s="197"/>
      <c r="F55" s="197"/>
      <c r="G55" s="197"/>
      <c r="H55" s="208" t="s">
        <v>401</v>
      </c>
      <c r="I55" s="220"/>
      <c r="J55" s="209"/>
      <c r="K55" s="570">
        <f>K42</f>
        <v>6681024</v>
      </c>
      <c r="L55" s="210">
        <f>L42</f>
        <v>8214400</v>
      </c>
      <c r="M55" s="210">
        <f>M42</f>
        <v>9237880.02</v>
      </c>
      <c r="N55" s="210">
        <f>N42</f>
        <v>8128442</v>
      </c>
      <c r="O55" s="289">
        <f>N55/K55</f>
        <v>1.2166461308925098</v>
      </c>
      <c r="P55" s="283">
        <f>N55/M55</f>
        <v>0.8799033958442773</v>
      </c>
    </row>
    <row r="56" spans="1:16" s="190" customFormat="1" ht="12.75">
      <c r="A56" s="202"/>
      <c r="B56" s="202"/>
      <c r="C56" s="202"/>
      <c r="D56" s="202"/>
      <c r="E56" s="202"/>
      <c r="F56" s="202"/>
      <c r="G56" s="202"/>
      <c r="H56" s="221" t="s">
        <v>402</v>
      </c>
      <c r="I56" s="222"/>
      <c r="J56" s="579"/>
      <c r="K56" s="571">
        <f>K54-K55+K51</f>
        <v>1201380</v>
      </c>
      <c r="L56" s="223">
        <f>L54-L55+L51</f>
        <v>0</v>
      </c>
      <c r="M56" s="223">
        <f>M54-M55+M51</f>
        <v>-0.019999999552965164</v>
      </c>
      <c r="N56" s="223">
        <f>N54-N55+N51</f>
        <v>0</v>
      </c>
      <c r="O56" s="557"/>
      <c r="P56" s="283"/>
    </row>
    <row r="57" spans="1:16" s="190" customFormat="1" ht="12.75">
      <c r="A57" s="202"/>
      <c r="B57" s="202"/>
      <c r="C57" s="202"/>
      <c r="D57" s="202"/>
      <c r="E57" s="202"/>
      <c r="F57" s="202"/>
      <c r="G57" s="202"/>
      <c r="H57" s="224"/>
      <c r="I57" s="224"/>
      <c r="J57" s="224"/>
      <c r="K57" s="219"/>
      <c r="L57" s="219"/>
      <c r="M57" s="277"/>
      <c r="N57" s="277"/>
      <c r="O57" s="556"/>
      <c r="P57" s="548"/>
    </row>
    <row r="58" spans="1:16" s="190" customFormat="1" ht="12.75">
      <c r="A58" s="672" t="s">
        <v>614</v>
      </c>
      <c r="B58" s="672"/>
      <c r="C58" s="672"/>
      <c r="D58" s="672"/>
      <c r="E58" s="672"/>
      <c r="F58" s="672"/>
      <c r="G58" s="672"/>
      <c r="H58" s="672"/>
      <c r="I58" s="672"/>
      <c r="J58" s="672"/>
      <c r="K58" s="672"/>
      <c r="L58" s="672"/>
      <c r="M58" s="672"/>
      <c r="N58" s="672"/>
      <c r="O58" s="672"/>
      <c r="P58" s="672"/>
    </row>
    <row r="59" spans="1:12" ht="12.75">
      <c r="A59" s="197" t="s">
        <v>403</v>
      </c>
      <c r="B59" s="197"/>
      <c r="C59" s="197"/>
      <c r="D59" s="197"/>
      <c r="E59" s="197"/>
      <c r="F59" s="197"/>
      <c r="G59" s="197"/>
      <c r="H59" s="197"/>
      <c r="I59" s="197"/>
      <c r="J59" s="197"/>
      <c r="K59" s="216"/>
      <c r="L59" s="197"/>
    </row>
    <row r="60" spans="1:16" ht="15" customHeight="1">
      <c r="A60" s="673" t="s">
        <v>615</v>
      </c>
      <c r="B60" s="673"/>
      <c r="C60" s="673"/>
      <c r="D60" s="673"/>
      <c r="E60" s="673"/>
      <c r="F60" s="673"/>
      <c r="G60" s="673"/>
      <c r="H60" s="673"/>
      <c r="I60" s="673"/>
      <c r="J60" s="673"/>
      <c r="K60" s="673"/>
      <c r="L60" s="673"/>
      <c r="M60" s="673"/>
      <c r="N60" s="673"/>
      <c r="O60" s="673"/>
      <c r="P60" s="673"/>
    </row>
    <row r="61" spans="1:12" ht="12.75">
      <c r="A61" s="191" t="s">
        <v>560</v>
      </c>
      <c r="B61" s="191"/>
      <c r="C61" s="197"/>
      <c r="D61" s="197"/>
      <c r="E61" s="197"/>
      <c r="F61" s="197"/>
      <c r="G61" s="197"/>
      <c r="H61" s="197"/>
      <c r="I61" s="197"/>
      <c r="J61" s="197"/>
      <c r="K61" s="216"/>
      <c r="L61" s="197"/>
    </row>
    <row r="62" spans="1:12" ht="12.75">
      <c r="A62" s="191" t="s">
        <v>561</v>
      </c>
      <c r="B62" s="197"/>
      <c r="C62" s="197"/>
      <c r="D62" s="197"/>
      <c r="E62" s="197"/>
      <c r="F62" s="197"/>
      <c r="G62" s="197"/>
      <c r="H62" s="197"/>
      <c r="I62" s="197"/>
      <c r="J62" s="197"/>
      <c r="K62" s="216"/>
      <c r="L62" s="197"/>
    </row>
    <row r="63" spans="2:12" ht="12.75">
      <c r="B63" s="197"/>
      <c r="C63" s="197"/>
      <c r="D63" s="197"/>
      <c r="E63" s="197"/>
      <c r="F63" s="197"/>
      <c r="G63" s="197"/>
      <c r="H63" s="197"/>
      <c r="I63" s="197"/>
      <c r="J63" s="197"/>
      <c r="K63" s="216"/>
      <c r="L63" s="197"/>
    </row>
    <row r="64" spans="1:16" ht="12.75">
      <c r="A64" s="194"/>
      <c r="B64" s="195"/>
      <c r="C64" s="195"/>
      <c r="D64" s="195"/>
      <c r="E64" s="195"/>
      <c r="F64" s="195"/>
      <c r="G64" s="195"/>
      <c r="H64" s="195" t="s">
        <v>404</v>
      </c>
      <c r="I64" s="195"/>
      <c r="J64" s="195"/>
      <c r="K64" s="577" t="s">
        <v>616</v>
      </c>
      <c r="L64" s="196" t="s">
        <v>634</v>
      </c>
      <c r="M64" s="581" t="s">
        <v>635</v>
      </c>
      <c r="N64" s="322" t="s">
        <v>616</v>
      </c>
      <c r="O64" s="580" t="s">
        <v>520</v>
      </c>
      <c r="P64" s="549" t="s">
        <v>520</v>
      </c>
    </row>
    <row r="65" spans="1:16" ht="12.75">
      <c r="A65" s="194"/>
      <c r="B65" s="195"/>
      <c r="C65" s="195"/>
      <c r="D65" s="195"/>
      <c r="E65" s="195"/>
      <c r="F65" s="195"/>
      <c r="G65" s="195"/>
      <c r="H65" s="195"/>
      <c r="I65" s="195"/>
      <c r="J65" s="195"/>
      <c r="K65" s="577" t="s">
        <v>211</v>
      </c>
      <c r="L65" s="196" t="s">
        <v>211</v>
      </c>
      <c r="M65" s="578" t="s">
        <v>211</v>
      </c>
      <c r="N65" s="274" t="s">
        <v>211</v>
      </c>
      <c r="O65" s="540"/>
      <c r="P65" s="541"/>
    </row>
    <row r="66" spans="1:16" ht="12.75">
      <c r="A66" s="197" t="s">
        <v>388</v>
      </c>
      <c r="B66" s="197"/>
      <c r="C66" s="197"/>
      <c r="D66" s="197"/>
      <c r="E66" s="197"/>
      <c r="F66" s="197"/>
      <c r="G66" s="197"/>
      <c r="H66" s="195"/>
      <c r="I66" s="195" t="s">
        <v>405</v>
      </c>
      <c r="J66" s="195"/>
      <c r="K66" s="577">
        <v>1</v>
      </c>
      <c r="L66" s="282">
        <v>2</v>
      </c>
      <c r="M66" s="582">
        <v>3</v>
      </c>
      <c r="N66" s="321">
        <v>4</v>
      </c>
      <c r="O66" s="542" t="s">
        <v>636</v>
      </c>
      <c r="P66" s="542" t="s">
        <v>618</v>
      </c>
    </row>
    <row r="67" spans="1:16" ht="12.75">
      <c r="A67" s="197">
        <v>1</v>
      </c>
      <c r="B67" s="197">
        <v>2</v>
      </c>
      <c r="C67" s="197">
        <v>3</v>
      </c>
      <c r="D67" s="197">
        <v>4</v>
      </c>
      <c r="E67" s="197">
        <v>5</v>
      </c>
      <c r="F67" s="197">
        <v>6</v>
      </c>
      <c r="G67" s="197">
        <v>7</v>
      </c>
      <c r="H67" s="199" t="s">
        <v>389</v>
      </c>
      <c r="I67" s="199"/>
      <c r="J67" s="199"/>
      <c r="K67" s="572"/>
      <c r="L67" s="199"/>
      <c r="M67" s="279"/>
      <c r="N67" s="279"/>
      <c r="O67" s="558"/>
      <c r="P67" s="550"/>
    </row>
    <row r="68" spans="1:16" ht="12.75">
      <c r="A68" s="226"/>
      <c r="B68" s="227"/>
      <c r="C68" s="227"/>
      <c r="D68" s="227"/>
      <c r="E68" s="227"/>
      <c r="F68" s="227"/>
      <c r="G68" s="227"/>
      <c r="H68" s="228">
        <v>6</v>
      </c>
      <c r="I68" s="228" t="s">
        <v>406</v>
      </c>
      <c r="J68" s="228"/>
      <c r="K68" s="229">
        <f>K69+K75+K95+K98</f>
        <v>7408133</v>
      </c>
      <c r="L68" s="229">
        <f>L69+L75+L95+L98</f>
        <v>7754400</v>
      </c>
      <c r="M68" s="230">
        <f>SUM(M69+M75+M95+M98)</f>
        <v>8790191</v>
      </c>
      <c r="N68" s="230">
        <f>SUM(N69+N75+N95+N98)</f>
        <v>8118738</v>
      </c>
      <c r="O68" s="285">
        <f>N68/K68</f>
        <v>1.095922278933167</v>
      </c>
      <c r="P68" s="285">
        <f>O68/N68</f>
        <v>1.349867773702227E-07</v>
      </c>
    </row>
    <row r="69" spans="2:16" ht="12.75">
      <c r="B69" s="197"/>
      <c r="C69" s="197"/>
      <c r="D69" s="197"/>
      <c r="E69" s="197"/>
      <c r="F69" s="197"/>
      <c r="G69" s="197"/>
      <c r="H69" s="212">
        <v>61</v>
      </c>
      <c r="I69" s="212" t="s">
        <v>407</v>
      </c>
      <c r="J69" s="212"/>
      <c r="K69" s="215">
        <f>K70+K71+K72+K73</f>
        <v>645871</v>
      </c>
      <c r="L69" s="215">
        <f>L70+L71+L72+L73</f>
        <v>643700</v>
      </c>
      <c r="M69" s="361">
        <f>M70+M71+M72+M73</f>
        <v>440000</v>
      </c>
      <c r="N69" s="361">
        <f>N70+N71+N72+N73</f>
        <v>399575</v>
      </c>
      <c r="O69" s="531">
        <f aca="true" t="shared" si="2" ref="O69:O101">N69/K69</f>
        <v>0.6186606923054294</v>
      </c>
      <c r="P69" s="283">
        <f aca="true" t="shared" si="3" ref="P69:P101">N69/M69</f>
        <v>0.908125</v>
      </c>
    </row>
    <row r="70" spans="2:16" ht="12.75">
      <c r="B70" s="197"/>
      <c r="C70" s="197"/>
      <c r="D70" s="197"/>
      <c r="E70" s="197"/>
      <c r="F70" s="197"/>
      <c r="G70" s="197"/>
      <c r="H70" s="207">
        <v>611</v>
      </c>
      <c r="I70" s="207" t="s">
        <v>408</v>
      </c>
      <c r="J70" s="207"/>
      <c r="K70" s="210">
        <v>525991</v>
      </c>
      <c r="L70" s="210">
        <v>515700</v>
      </c>
      <c r="M70" s="362">
        <v>320000</v>
      </c>
      <c r="N70" s="362">
        <v>283754</v>
      </c>
      <c r="O70" s="532">
        <f t="shared" si="2"/>
        <v>0.5394655041626187</v>
      </c>
      <c r="P70" s="283">
        <f t="shared" si="3"/>
        <v>0.88673125</v>
      </c>
    </row>
    <row r="71" spans="2:16" ht="12.75" hidden="1">
      <c r="B71" s="197"/>
      <c r="C71" s="197"/>
      <c r="D71" s="197"/>
      <c r="E71" s="197"/>
      <c r="F71" s="197"/>
      <c r="G71" s="197"/>
      <c r="H71" s="207">
        <v>612</v>
      </c>
      <c r="I71" s="207" t="s">
        <v>409</v>
      </c>
      <c r="J71" s="207"/>
      <c r="K71" s="210">
        <v>0</v>
      </c>
      <c r="L71" s="210">
        <v>0</v>
      </c>
      <c r="M71" s="362">
        <v>0</v>
      </c>
      <c r="N71" s="362">
        <v>0</v>
      </c>
      <c r="O71" s="532" t="e">
        <f t="shared" si="2"/>
        <v>#DIV/0!</v>
      </c>
      <c r="P71" s="283" t="e">
        <f t="shared" si="3"/>
        <v>#DIV/0!</v>
      </c>
    </row>
    <row r="72" spans="2:16" ht="12.75">
      <c r="B72" s="197"/>
      <c r="C72" s="197"/>
      <c r="D72" s="197"/>
      <c r="E72" s="197"/>
      <c r="F72" s="197"/>
      <c r="G72" s="197"/>
      <c r="H72" s="207">
        <v>613</v>
      </c>
      <c r="I72" s="207" t="s">
        <v>410</v>
      </c>
      <c r="J72" s="207"/>
      <c r="K72" s="210">
        <v>64335</v>
      </c>
      <c r="L72" s="210">
        <v>70000</v>
      </c>
      <c r="M72" s="362">
        <v>80000</v>
      </c>
      <c r="N72" s="362">
        <v>86231</v>
      </c>
      <c r="O72" s="532">
        <f t="shared" si="2"/>
        <v>1.340343514416725</v>
      </c>
      <c r="P72" s="283">
        <f t="shared" si="3"/>
        <v>1.0778875</v>
      </c>
    </row>
    <row r="73" spans="2:16" ht="12.75">
      <c r="B73" s="197"/>
      <c r="C73" s="197"/>
      <c r="D73" s="197"/>
      <c r="E73" s="197"/>
      <c r="F73" s="197"/>
      <c r="G73" s="197"/>
      <c r="H73" s="207">
        <v>614</v>
      </c>
      <c r="I73" s="207" t="s">
        <v>411</v>
      </c>
      <c r="J73" s="207"/>
      <c r="K73" s="210">
        <v>55545</v>
      </c>
      <c r="L73" s="210">
        <v>58000</v>
      </c>
      <c r="M73" s="362">
        <v>40000</v>
      </c>
      <c r="N73" s="362">
        <v>29590</v>
      </c>
      <c r="O73" s="532">
        <f t="shared" si="2"/>
        <v>0.532721217031236</v>
      </c>
      <c r="P73" s="283">
        <f t="shared" si="3"/>
        <v>0.73975</v>
      </c>
    </row>
    <row r="74" spans="2:16" ht="12.75" hidden="1">
      <c r="B74" s="197"/>
      <c r="C74" s="197"/>
      <c r="D74" s="197"/>
      <c r="E74" s="197"/>
      <c r="F74" s="197"/>
      <c r="G74" s="197"/>
      <c r="H74" s="207">
        <v>616</v>
      </c>
      <c r="I74" s="207" t="s">
        <v>412</v>
      </c>
      <c r="J74" s="207"/>
      <c r="K74" s="210"/>
      <c r="L74" s="210"/>
      <c r="M74" s="361"/>
      <c r="N74" s="361"/>
      <c r="O74" s="531" t="e">
        <f t="shared" si="2"/>
        <v>#DIV/0!</v>
      </c>
      <c r="P74" s="283" t="e">
        <f t="shared" si="3"/>
        <v>#DIV/0!</v>
      </c>
    </row>
    <row r="75" spans="2:16" ht="12.75">
      <c r="B75" s="197"/>
      <c r="C75" s="197"/>
      <c r="D75" s="197"/>
      <c r="E75" s="197"/>
      <c r="F75" s="197"/>
      <c r="G75" s="197"/>
      <c r="H75" s="212">
        <v>63</v>
      </c>
      <c r="I75" s="213" t="s">
        <v>413</v>
      </c>
      <c r="J75" s="214"/>
      <c r="K75" s="569">
        <f>K76+K77+K78+K79+K80+K84+K85+K86+K87+K89+K90+K91+K92+K93+K94+K88</f>
        <v>6273204</v>
      </c>
      <c r="L75" s="215">
        <f>L76+L77+L78+L79+L80+L84+L85+L86+L87+L89+L90+L91+L92+L93+L94+L88</f>
        <v>6470200</v>
      </c>
      <c r="M75" s="363">
        <f>M76+M77+M78+M79+M80+M81+M82+M83+M84+M85+M86+M87+M88+M89+M90+M91+M92+M93+M94</f>
        <v>7854691</v>
      </c>
      <c r="N75" s="363">
        <f>N76+N77+N78+N79+N80+N81+N82+N83+N84+N85+N86+N87+N88+N89+N90+N91+N92+N93+N94</f>
        <v>7302057</v>
      </c>
      <c r="O75" s="533">
        <f t="shared" si="2"/>
        <v>1.1640075789022644</v>
      </c>
      <c r="P75" s="283">
        <f t="shared" si="3"/>
        <v>0.9296428083549053</v>
      </c>
    </row>
    <row r="76" spans="2:16" ht="12.75">
      <c r="B76" s="197"/>
      <c r="C76" s="197"/>
      <c r="D76" s="197"/>
      <c r="E76" s="197"/>
      <c r="F76" s="197"/>
      <c r="G76" s="197"/>
      <c r="H76" s="207">
        <v>633</v>
      </c>
      <c r="I76" s="232" t="s">
        <v>414</v>
      </c>
      <c r="J76" s="207"/>
      <c r="K76" s="210">
        <v>4342055</v>
      </c>
      <c r="L76" s="210">
        <v>3800000</v>
      </c>
      <c r="M76" s="362">
        <v>4950000</v>
      </c>
      <c r="N76" s="362">
        <v>4998061</v>
      </c>
      <c r="O76" s="532">
        <f t="shared" si="2"/>
        <v>1.1510819185846333</v>
      </c>
      <c r="P76" s="283">
        <f t="shared" si="3"/>
        <v>1.009709292929293</v>
      </c>
    </row>
    <row r="77" spans="2:16" ht="12.75">
      <c r="B77" s="197"/>
      <c r="C77" s="197"/>
      <c r="D77" s="197"/>
      <c r="E77" s="197"/>
      <c r="F77" s="197"/>
      <c r="G77" s="197"/>
      <c r="H77" s="207">
        <v>633</v>
      </c>
      <c r="I77" s="207" t="s">
        <v>509</v>
      </c>
      <c r="J77" s="207"/>
      <c r="K77" s="210">
        <v>0</v>
      </c>
      <c r="L77" s="210">
        <v>0</v>
      </c>
      <c r="M77" s="362">
        <v>267433</v>
      </c>
      <c r="N77" s="362">
        <v>267433</v>
      </c>
      <c r="O77" s="532" t="e">
        <f t="shared" si="2"/>
        <v>#DIV/0!</v>
      </c>
      <c r="P77" s="283">
        <f t="shared" si="3"/>
        <v>1</v>
      </c>
    </row>
    <row r="78" spans="2:16" ht="12.75">
      <c r="B78" s="197"/>
      <c r="C78" s="197"/>
      <c r="D78" s="197"/>
      <c r="E78" s="197"/>
      <c r="F78" s="197"/>
      <c r="G78" s="197"/>
      <c r="H78" s="207">
        <v>633</v>
      </c>
      <c r="I78" s="207" t="s">
        <v>415</v>
      </c>
      <c r="J78" s="207"/>
      <c r="K78" s="210">
        <v>299983</v>
      </c>
      <c r="L78" s="210">
        <v>600000</v>
      </c>
      <c r="M78" s="362">
        <v>250000</v>
      </c>
      <c r="N78" s="362">
        <v>250000</v>
      </c>
      <c r="O78" s="532">
        <f t="shared" si="2"/>
        <v>0.8333805582316332</v>
      </c>
      <c r="P78" s="283">
        <f t="shared" si="3"/>
        <v>1</v>
      </c>
    </row>
    <row r="79" spans="2:16" ht="12.75">
      <c r="B79" s="197"/>
      <c r="C79" s="197"/>
      <c r="D79" s="197"/>
      <c r="E79" s="197"/>
      <c r="F79" s="197"/>
      <c r="G79" s="197"/>
      <c r="H79" s="207">
        <v>633</v>
      </c>
      <c r="I79" s="207" t="s">
        <v>416</v>
      </c>
      <c r="J79" s="207"/>
      <c r="K79" s="210">
        <v>0</v>
      </c>
      <c r="L79" s="210">
        <v>8000</v>
      </c>
      <c r="M79" s="362">
        <v>8000</v>
      </c>
      <c r="N79" s="362">
        <v>2700</v>
      </c>
      <c r="O79" s="532" t="e">
        <f t="shared" si="2"/>
        <v>#DIV/0!</v>
      </c>
      <c r="P79" s="283">
        <f t="shared" si="3"/>
        <v>0.3375</v>
      </c>
    </row>
    <row r="80" spans="2:16" ht="12.75">
      <c r="B80" s="197"/>
      <c r="C80" s="197"/>
      <c r="D80" s="197"/>
      <c r="E80" s="197"/>
      <c r="F80" s="197"/>
      <c r="G80" s="197"/>
      <c r="H80" s="207">
        <v>633</v>
      </c>
      <c r="I80" s="232" t="s">
        <v>522</v>
      </c>
      <c r="J80" s="207"/>
      <c r="K80" s="210">
        <v>54300</v>
      </c>
      <c r="L80" s="210">
        <v>100000</v>
      </c>
      <c r="M80" s="362">
        <v>140000</v>
      </c>
      <c r="N80" s="362">
        <v>140000</v>
      </c>
      <c r="O80" s="532">
        <f t="shared" si="2"/>
        <v>2.578268876611418</v>
      </c>
      <c r="P80" s="283">
        <f t="shared" si="3"/>
        <v>1</v>
      </c>
    </row>
    <row r="81" spans="2:16" ht="12.75">
      <c r="B81" s="197"/>
      <c r="C81" s="197"/>
      <c r="D81" s="197"/>
      <c r="E81" s="197"/>
      <c r="F81" s="197"/>
      <c r="G81" s="197"/>
      <c r="H81" s="207">
        <v>633</v>
      </c>
      <c r="I81" s="207" t="s">
        <v>563</v>
      </c>
      <c r="J81" s="207"/>
      <c r="K81" s="210">
        <v>0</v>
      </c>
      <c r="L81" s="210">
        <v>0</v>
      </c>
      <c r="M81" s="362">
        <v>20000</v>
      </c>
      <c r="N81" s="362">
        <v>16000</v>
      </c>
      <c r="O81" s="532" t="e">
        <f t="shared" si="2"/>
        <v>#DIV/0!</v>
      </c>
      <c r="P81" s="283">
        <f t="shared" si="3"/>
        <v>0.8</v>
      </c>
    </row>
    <row r="82" spans="2:16" ht="12.75">
      <c r="B82" s="197"/>
      <c r="C82" s="197"/>
      <c r="D82" s="197"/>
      <c r="E82" s="197"/>
      <c r="F82" s="197"/>
      <c r="G82" s="197"/>
      <c r="H82" s="207">
        <v>633</v>
      </c>
      <c r="I82" s="207" t="s">
        <v>564</v>
      </c>
      <c r="J82" s="207"/>
      <c r="K82" s="210">
        <v>0</v>
      </c>
      <c r="L82" s="210">
        <v>0</v>
      </c>
      <c r="M82" s="362">
        <v>20000</v>
      </c>
      <c r="N82" s="362">
        <v>20000</v>
      </c>
      <c r="O82" s="532" t="e">
        <f t="shared" si="2"/>
        <v>#DIV/0!</v>
      </c>
      <c r="P82" s="283">
        <f t="shared" si="3"/>
        <v>1</v>
      </c>
    </row>
    <row r="83" spans="2:16" ht="12.75">
      <c r="B83" s="197"/>
      <c r="C83" s="197"/>
      <c r="D83" s="197"/>
      <c r="E83" s="197"/>
      <c r="F83" s="197"/>
      <c r="G83" s="197"/>
      <c r="H83" s="207">
        <v>633</v>
      </c>
      <c r="I83" s="207" t="s">
        <v>575</v>
      </c>
      <c r="J83" s="207"/>
      <c r="K83" s="210">
        <v>0</v>
      </c>
      <c r="L83" s="210">
        <v>0</v>
      </c>
      <c r="M83" s="362">
        <v>210758</v>
      </c>
      <c r="N83" s="362">
        <v>0</v>
      </c>
      <c r="O83" s="532" t="e">
        <f t="shared" si="2"/>
        <v>#DIV/0!</v>
      </c>
      <c r="P83" s="283">
        <f t="shared" si="3"/>
        <v>0</v>
      </c>
    </row>
    <row r="84" spans="2:16" ht="12.75">
      <c r="B84" s="197"/>
      <c r="C84" s="197"/>
      <c r="D84" s="197"/>
      <c r="E84" s="197"/>
      <c r="F84" s="197"/>
      <c r="G84" s="197"/>
      <c r="H84" s="207">
        <v>633</v>
      </c>
      <c r="I84" s="207" t="s">
        <v>499</v>
      </c>
      <c r="J84" s="207"/>
      <c r="K84" s="210">
        <v>0</v>
      </c>
      <c r="L84" s="210">
        <v>100000</v>
      </c>
      <c r="M84" s="362">
        <v>0</v>
      </c>
      <c r="N84" s="362">
        <v>0</v>
      </c>
      <c r="O84" s="532" t="e">
        <f t="shared" si="2"/>
        <v>#DIV/0!</v>
      </c>
      <c r="P84" s="283" t="e">
        <f t="shared" si="3"/>
        <v>#DIV/0!</v>
      </c>
    </row>
    <row r="85" spans="2:16" ht="14.25" customHeight="1">
      <c r="B85" s="197"/>
      <c r="C85" s="197"/>
      <c r="D85" s="197"/>
      <c r="E85" s="197"/>
      <c r="F85" s="197"/>
      <c r="G85" s="197"/>
      <c r="H85" s="207">
        <v>633</v>
      </c>
      <c r="I85" s="207" t="s">
        <v>417</v>
      </c>
      <c r="J85" s="207"/>
      <c r="K85" s="210">
        <v>512150</v>
      </c>
      <c r="L85" s="210">
        <v>650000</v>
      </c>
      <c r="M85" s="362">
        <v>550000</v>
      </c>
      <c r="N85" s="362">
        <v>481250</v>
      </c>
      <c r="O85" s="532">
        <f t="shared" si="2"/>
        <v>0.9396661134433272</v>
      </c>
      <c r="P85" s="283">
        <f t="shared" si="3"/>
        <v>0.875</v>
      </c>
    </row>
    <row r="86" spans="2:16" ht="12.75" hidden="1">
      <c r="B86" s="197"/>
      <c r="C86" s="197"/>
      <c r="D86" s="197"/>
      <c r="E86" s="197"/>
      <c r="F86" s="197"/>
      <c r="G86" s="197"/>
      <c r="H86" s="207">
        <v>634</v>
      </c>
      <c r="I86" s="207" t="s">
        <v>418</v>
      </c>
      <c r="J86" s="207"/>
      <c r="K86" s="210">
        <v>0</v>
      </c>
      <c r="L86" s="210">
        <v>0</v>
      </c>
      <c r="M86" s="362">
        <v>0</v>
      </c>
      <c r="N86" s="362">
        <v>0</v>
      </c>
      <c r="O86" s="532" t="e">
        <f t="shared" si="2"/>
        <v>#DIV/0!</v>
      </c>
      <c r="P86" s="283" t="e">
        <f t="shared" si="3"/>
        <v>#DIV/0!</v>
      </c>
    </row>
    <row r="87" spans="2:16" ht="12.75" hidden="1">
      <c r="B87" s="197"/>
      <c r="C87" s="197"/>
      <c r="D87" s="197"/>
      <c r="E87" s="197"/>
      <c r="F87" s="197"/>
      <c r="G87" s="197"/>
      <c r="H87" s="207">
        <v>634</v>
      </c>
      <c r="I87" s="232" t="s">
        <v>495</v>
      </c>
      <c r="J87" s="207"/>
      <c r="K87" s="210">
        <v>0</v>
      </c>
      <c r="L87" s="210">
        <v>0</v>
      </c>
      <c r="M87" s="362">
        <v>0</v>
      </c>
      <c r="N87" s="362">
        <v>0</v>
      </c>
      <c r="O87" s="532" t="e">
        <f t="shared" si="2"/>
        <v>#DIV/0!</v>
      </c>
      <c r="P87" s="283" t="e">
        <f t="shared" si="3"/>
        <v>#DIV/0!</v>
      </c>
    </row>
    <row r="88" spans="2:16" ht="12.75">
      <c r="B88" s="197"/>
      <c r="C88" s="197"/>
      <c r="D88" s="197"/>
      <c r="E88" s="197"/>
      <c r="F88" s="197"/>
      <c r="G88" s="197"/>
      <c r="H88" s="207">
        <v>634</v>
      </c>
      <c r="I88" s="232" t="s">
        <v>510</v>
      </c>
      <c r="J88" s="207"/>
      <c r="K88" s="210">
        <v>616961</v>
      </c>
      <c r="L88" s="210">
        <v>600000</v>
      </c>
      <c r="M88" s="362">
        <v>790000</v>
      </c>
      <c r="N88" s="362">
        <v>789798</v>
      </c>
      <c r="O88" s="532">
        <f t="shared" si="2"/>
        <v>1.2801425049557427</v>
      </c>
      <c r="P88" s="283">
        <f t="shared" si="3"/>
        <v>0.9997443037974684</v>
      </c>
    </row>
    <row r="89" spans="2:16" ht="12.75">
      <c r="B89" s="197"/>
      <c r="C89" s="197"/>
      <c r="D89" s="197"/>
      <c r="E89" s="197"/>
      <c r="F89" s="197"/>
      <c r="G89" s="197"/>
      <c r="H89" s="207">
        <v>634</v>
      </c>
      <c r="I89" s="207" t="s">
        <v>419</v>
      </c>
      <c r="J89" s="207"/>
      <c r="K89" s="210">
        <v>0</v>
      </c>
      <c r="L89" s="210">
        <v>240000</v>
      </c>
      <c r="M89" s="362">
        <v>325000</v>
      </c>
      <c r="N89" s="362">
        <v>0</v>
      </c>
      <c r="O89" s="532" t="e">
        <f t="shared" si="2"/>
        <v>#DIV/0!</v>
      </c>
      <c r="P89" s="283">
        <f t="shared" si="3"/>
        <v>0</v>
      </c>
    </row>
    <row r="90" spans="2:16" ht="12.75">
      <c r="B90" s="197"/>
      <c r="C90" s="197"/>
      <c r="D90" s="197"/>
      <c r="E90" s="197"/>
      <c r="F90" s="197"/>
      <c r="G90" s="197"/>
      <c r="H90" s="207">
        <v>634</v>
      </c>
      <c r="I90" s="207" t="s">
        <v>496</v>
      </c>
      <c r="J90" s="207"/>
      <c r="K90" s="210">
        <v>0</v>
      </c>
      <c r="L90" s="210">
        <v>200000</v>
      </c>
      <c r="M90" s="362">
        <v>0</v>
      </c>
      <c r="N90" s="362">
        <v>0</v>
      </c>
      <c r="O90" s="532" t="e">
        <f t="shared" si="2"/>
        <v>#DIV/0!</v>
      </c>
      <c r="P90" s="283" t="e">
        <f t="shared" si="3"/>
        <v>#DIV/0!</v>
      </c>
    </row>
    <row r="91" spans="2:16" ht="12.75">
      <c r="B91" s="197"/>
      <c r="C91" s="197"/>
      <c r="D91" s="197"/>
      <c r="E91" s="197"/>
      <c r="F91" s="197"/>
      <c r="G91" s="197"/>
      <c r="H91" s="207">
        <v>634</v>
      </c>
      <c r="I91" s="232" t="s">
        <v>420</v>
      </c>
      <c r="J91" s="207"/>
      <c r="K91" s="210">
        <v>183597</v>
      </c>
      <c r="L91" s="210">
        <v>0</v>
      </c>
      <c r="M91" s="362">
        <v>0</v>
      </c>
      <c r="N91" s="362">
        <v>0</v>
      </c>
      <c r="O91" s="532">
        <f t="shared" si="2"/>
        <v>0</v>
      </c>
      <c r="P91" s="283" t="e">
        <f t="shared" si="3"/>
        <v>#DIV/0!</v>
      </c>
    </row>
    <row r="92" spans="2:16" ht="12.75">
      <c r="B92" s="197"/>
      <c r="C92" s="197"/>
      <c r="D92" s="197"/>
      <c r="E92" s="197"/>
      <c r="F92" s="197"/>
      <c r="G92" s="197"/>
      <c r="H92" s="207">
        <v>634</v>
      </c>
      <c r="I92" s="207" t="s">
        <v>421</v>
      </c>
      <c r="J92" s="207"/>
      <c r="K92" s="210">
        <v>264158</v>
      </c>
      <c r="L92" s="210">
        <v>170000</v>
      </c>
      <c r="M92" s="362">
        <v>323500</v>
      </c>
      <c r="N92" s="362">
        <v>336815</v>
      </c>
      <c r="O92" s="532">
        <f t="shared" si="2"/>
        <v>1.2750512950582606</v>
      </c>
      <c r="P92" s="283">
        <f t="shared" si="3"/>
        <v>1.041159196290572</v>
      </c>
    </row>
    <row r="93" spans="2:16" ht="12.75">
      <c r="B93" s="197"/>
      <c r="C93" s="197"/>
      <c r="D93" s="197"/>
      <c r="E93" s="197"/>
      <c r="F93" s="197"/>
      <c r="G93" s="197"/>
      <c r="H93" s="207">
        <v>634</v>
      </c>
      <c r="I93" s="207" t="s">
        <v>422</v>
      </c>
      <c r="J93" s="207"/>
      <c r="K93" s="210">
        <v>0</v>
      </c>
      <c r="L93" s="210">
        <v>2200</v>
      </c>
      <c r="M93" s="362">
        <v>0</v>
      </c>
      <c r="N93" s="362">
        <v>0</v>
      </c>
      <c r="O93" s="532" t="e">
        <f t="shared" si="2"/>
        <v>#DIV/0!</v>
      </c>
      <c r="P93" s="283" t="e">
        <f t="shared" si="3"/>
        <v>#DIV/0!</v>
      </c>
    </row>
    <row r="94" spans="2:16" ht="12.75">
      <c r="B94" s="197"/>
      <c r="C94" s="197"/>
      <c r="D94" s="197"/>
      <c r="E94" s="197"/>
      <c r="F94" s="197"/>
      <c r="G94" s="197"/>
      <c r="H94" s="207">
        <v>634</v>
      </c>
      <c r="I94" s="207" t="s">
        <v>549</v>
      </c>
      <c r="J94" s="207"/>
      <c r="K94" s="210"/>
      <c r="L94" s="210">
        <v>0</v>
      </c>
      <c r="M94" s="362">
        <v>0</v>
      </c>
      <c r="N94" s="362">
        <v>0</v>
      </c>
      <c r="O94" s="532" t="e">
        <f t="shared" si="2"/>
        <v>#DIV/0!</v>
      </c>
      <c r="P94" s="283" t="e">
        <f t="shared" si="3"/>
        <v>#DIV/0!</v>
      </c>
    </row>
    <row r="95" spans="2:16" ht="12.75">
      <c r="B95" s="197"/>
      <c r="C95" s="197"/>
      <c r="D95" s="197"/>
      <c r="E95" s="197"/>
      <c r="F95" s="197"/>
      <c r="G95" s="197"/>
      <c r="H95" s="212">
        <v>64</v>
      </c>
      <c r="I95" s="212" t="s">
        <v>423</v>
      </c>
      <c r="J95" s="212"/>
      <c r="K95" s="215">
        <f>K96+K97</f>
        <v>286373</v>
      </c>
      <c r="L95" s="215">
        <f>L96+L97</f>
        <v>320500</v>
      </c>
      <c r="M95" s="361">
        <f>M96+M97</f>
        <v>300500</v>
      </c>
      <c r="N95" s="361">
        <f>N96+N97</f>
        <v>245769</v>
      </c>
      <c r="O95" s="531">
        <f t="shared" si="2"/>
        <v>0.8582128901816861</v>
      </c>
      <c r="P95" s="283">
        <f t="shared" si="3"/>
        <v>0.8178668885191348</v>
      </c>
    </row>
    <row r="96" spans="2:16" ht="12.75">
      <c r="B96" s="197"/>
      <c r="C96" s="197"/>
      <c r="D96" s="197"/>
      <c r="E96" s="197"/>
      <c r="F96" s="197"/>
      <c r="G96" s="197"/>
      <c r="H96" s="207">
        <v>641</v>
      </c>
      <c r="I96" s="207" t="s">
        <v>424</v>
      </c>
      <c r="J96" s="207"/>
      <c r="K96" s="210">
        <v>0</v>
      </c>
      <c r="L96" s="210">
        <v>500</v>
      </c>
      <c r="M96" s="362">
        <v>500</v>
      </c>
      <c r="N96" s="362">
        <v>0</v>
      </c>
      <c r="O96" s="532" t="e">
        <f t="shared" si="2"/>
        <v>#DIV/0!</v>
      </c>
      <c r="P96" s="283">
        <f t="shared" si="3"/>
        <v>0</v>
      </c>
    </row>
    <row r="97" spans="2:16" ht="12.75">
      <c r="B97" s="197"/>
      <c r="C97" s="197"/>
      <c r="D97" s="197"/>
      <c r="E97" s="197"/>
      <c r="F97" s="197"/>
      <c r="G97" s="197"/>
      <c r="H97" s="207">
        <v>642</v>
      </c>
      <c r="I97" s="207" t="s">
        <v>425</v>
      </c>
      <c r="J97" s="207"/>
      <c r="K97" s="210">
        <v>286373</v>
      </c>
      <c r="L97" s="210">
        <v>320000</v>
      </c>
      <c r="M97" s="362">
        <v>300000</v>
      </c>
      <c r="N97" s="362">
        <v>245769</v>
      </c>
      <c r="O97" s="532">
        <f t="shared" si="2"/>
        <v>0.8582128901816861</v>
      </c>
      <c r="P97" s="283">
        <f t="shared" si="3"/>
        <v>0.81923</v>
      </c>
    </row>
    <row r="98" spans="2:16" ht="12.75">
      <c r="B98" s="197"/>
      <c r="C98" s="197"/>
      <c r="D98" s="197"/>
      <c r="E98" s="197"/>
      <c r="F98" s="197"/>
      <c r="G98" s="197"/>
      <c r="H98" s="212">
        <v>65</v>
      </c>
      <c r="I98" s="212" t="s">
        <v>426</v>
      </c>
      <c r="J98" s="212"/>
      <c r="K98" s="215">
        <f>K99+K100+K101</f>
        <v>202685</v>
      </c>
      <c r="L98" s="215">
        <f>L99+L100+L101</f>
        <v>320000</v>
      </c>
      <c r="M98" s="361">
        <f>M99+M100+M101</f>
        <v>195000</v>
      </c>
      <c r="N98" s="361">
        <f>N99+N100+N101</f>
        <v>171337</v>
      </c>
      <c r="O98" s="531">
        <f t="shared" si="2"/>
        <v>0.8453363593753854</v>
      </c>
      <c r="P98" s="283">
        <f t="shared" si="3"/>
        <v>0.8786512820512821</v>
      </c>
    </row>
    <row r="99" spans="2:16" ht="12.75">
      <c r="B99" s="197"/>
      <c r="C99" s="197"/>
      <c r="D99" s="197"/>
      <c r="E99" s="197"/>
      <c r="F99" s="197"/>
      <c r="G99" s="197"/>
      <c r="H99" s="207">
        <v>651</v>
      </c>
      <c r="I99" s="207" t="s">
        <v>427</v>
      </c>
      <c r="J99" s="207"/>
      <c r="K99" s="210">
        <v>23769</v>
      </c>
      <c r="L99" s="210">
        <v>40000</v>
      </c>
      <c r="M99" s="362">
        <v>25000</v>
      </c>
      <c r="N99" s="362">
        <v>24439</v>
      </c>
      <c r="O99" s="532">
        <f t="shared" si="2"/>
        <v>1.0281879759350414</v>
      </c>
      <c r="P99" s="283">
        <f t="shared" si="3"/>
        <v>0.97756</v>
      </c>
    </row>
    <row r="100" spans="2:16" ht="12.75">
      <c r="B100" s="197"/>
      <c r="C100" s="197"/>
      <c r="D100" s="197"/>
      <c r="E100" s="197"/>
      <c r="F100" s="197"/>
      <c r="G100" s="197"/>
      <c r="H100" s="207">
        <v>652</v>
      </c>
      <c r="I100" s="207" t="s">
        <v>428</v>
      </c>
      <c r="J100" s="207"/>
      <c r="K100" s="210">
        <v>7287</v>
      </c>
      <c r="L100" s="210">
        <v>30000</v>
      </c>
      <c r="M100" s="362">
        <v>30000</v>
      </c>
      <c r="N100" s="362">
        <v>13160</v>
      </c>
      <c r="O100" s="532">
        <f t="shared" si="2"/>
        <v>1.8059558117195005</v>
      </c>
      <c r="P100" s="283">
        <f t="shared" si="3"/>
        <v>0.43866666666666665</v>
      </c>
    </row>
    <row r="101" spans="2:16" ht="12.75">
      <c r="B101" s="197"/>
      <c r="C101" s="197"/>
      <c r="D101" s="197"/>
      <c r="E101" s="197"/>
      <c r="F101" s="197"/>
      <c r="G101" s="197"/>
      <c r="H101" s="207">
        <v>653</v>
      </c>
      <c r="I101" s="207" t="s">
        <v>429</v>
      </c>
      <c r="J101" s="207"/>
      <c r="K101" s="210">
        <v>171629</v>
      </c>
      <c r="L101" s="210">
        <v>250000</v>
      </c>
      <c r="M101" s="362">
        <v>140000</v>
      </c>
      <c r="N101" s="362">
        <v>133738</v>
      </c>
      <c r="O101" s="532">
        <f t="shared" si="2"/>
        <v>0.7792272867638919</v>
      </c>
      <c r="P101" s="283">
        <f t="shared" si="3"/>
        <v>0.9552714285714285</v>
      </c>
    </row>
    <row r="102" spans="2:16" ht="12.75" hidden="1">
      <c r="B102" s="197"/>
      <c r="C102" s="197"/>
      <c r="D102" s="197"/>
      <c r="E102" s="197"/>
      <c r="F102" s="197"/>
      <c r="G102" s="197"/>
      <c r="H102" s="212">
        <v>68</v>
      </c>
      <c r="I102" s="212" t="s">
        <v>430</v>
      </c>
      <c r="J102" s="212"/>
      <c r="K102" s="215">
        <f>K103</f>
        <v>0</v>
      </c>
      <c r="L102" s="215">
        <f>L103</f>
        <v>0</v>
      </c>
      <c r="M102" s="215">
        <f>M103</f>
        <v>0</v>
      </c>
      <c r="N102" s="215">
        <f>N103</f>
        <v>0</v>
      </c>
      <c r="O102" s="559"/>
      <c r="P102" s="283" t="e">
        <f>#REF!/#REF!</f>
        <v>#REF!</v>
      </c>
    </row>
    <row r="103" spans="2:16" ht="12.75" hidden="1">
      <c r="B103" s="197"/>
      <c r="C103" s="197"/>
      <c r="D103" s="197"/>
      <c r="E103" s="197"/>
      <c r="F103" s="197"/>
      <c r="G103" s="197"/>
      <c r="H103" s="207">
        <v>683</v>
      </c>
      <c r="I103" s="207" t="s">
        <v>430</v>
      </c>
      <c r="J103" s="207"/>
      <c r="K103" s="210">
        <v>0</v>
      </c>
      <c r="L103" s="210">
        <v>0</v>
      </c>
      <c r="M103" s="231">
        <v>0</v>
      </c>
      <c r="N103" s="231">
        <v>0</v>
      </c>
      <c r="O103" s="555"/>
      <c r="P103" s="283" t="e">
        <f>#REF!/#REF!</f>
        <v>#REF!</v>
      </c>
    </row>
    <row r="104" spans="1:16" ht="12.75">
      <c r="A104" s="226"/>
      <c r="B104" s="227"/>
      <c r="C104" s="227"/>
      <c r="D104" s="227"/>
      <c r="E104" s="227"/>
      <c r="F104" s="227"/>
      <c r="G104" s="227"/>
      <c r="H104" s="228">
        <v>7</v>
      </c>
      <c r="I104" s="228" t="s">
        <v>432</v>
      </c>
      <c r="J104" s="228"/>
      <c r="K104" s="229">
        <f>K107</f>
        <v>1571</v>
      </c>
      <c r="L104" s="229">
        <f>L107</f>
        <v>10000</v>
      </c>
      <c r="M104" s="230">
        <f>M107</f>
        <v>2000</v>
      </c>
      <c r="N104" s="230">
        <f>N107</f>
        <v>918</v>
      </c>
      <c r="O104" s="285">
        <f>N104/K104</f>
        <v>0.5843411839592616</v>
      </c>
      <c r="P104" s="286">
        <f>O104/N104</f>
        <v>0.0006365372374283895</v>
      </c>
    </row>
    <row r="105" spans="2:16" ht="12.75" hidden="1">
      <c r="B105" s="197"/>
      <c r="C105" s="197"/>
      <c r="D105" s="197"/>
      <c r="E105" s="197"/>
      <c r="F105" s="197"/>
      <c r="G105" s="197"/>
      <c r="H105" s="212">
        <v>71</v>
      </c>
      <c r="I105" s="212" t="s">
        <v>433</v>
      </c>
      <c r="J105" s="212"/>
      <c r="K105" s="215"/>
      <c r="L105" s="215"/>
      <c r="M105" s="231"/>
      <c r="N105" s="231"/>
      <c r="O105" s="555"/>
      <c r="P105" s="284"/>
    </row>
    <row r="106" spans="2:16" ht="12.75" hidden="1">
      <c r="B106" s="197"/>
      <c r="C106" s="197"/>
      <c r="D106" s="197"/>
      <c r="E106" s="197"/>
      <c r="F106" s="197"/>
      <c r="G106" s="197"/>
      <c r="H106" s="207">
        <v>711</v>
      </c>
      <c r="I106" s="207" t="s">
        <v>434</v>
      </c>
      <c r="J106" s="207"/>
      <c r="K106" s="210"/>
      <c r="L106" s="210"/>
      <c r="M106" s="231"/>
      <c r="N106" s="231"/>
      <c r="O106" s="555"/>
      <c r="P106" s="284"/>
    </row>
    <row r="107" spans="2:16" ht="12.75">
      <c r="B107" s="197"/>
      <c r="C107" s="197"/>
      <c r="D107" s="197"/>
      <c r="E107" s="197"/>
      <c r="F107" s="197"/>
      <c r="G107" s="197"/>
      <c r="H107" s="212">
        <v>72</v>
      </c>
      <c r="I107" s="212" t="s">
        <v>435</v>
      </c>
      <c r="J107" s="212"/>
      <c r="K107" s="215">
        <f>K108</f>
        <v>1571</v>
      </c>
      <c r="L107" s="215">
        <f>L108</f>
        <v>10000</v>
      </c>
      <c r="M107" s="361">
        <f>M108</f>
        <v>2000</v>
      </c>
      <c r="N107" s="361">
        <f>N108</f>
        <v>918</v>
      </c>
      <c r="O107" s="531">
        <f>N107/K107</f>
        <v>0.5843411839592616</v>
      </c>
      <c r="P107" s="283">
        <f>N107/M107</f>
        <v>0.459</v>
      </c>
    </row>
    <row r="108" spans="2:16" ht="12.75">
      <c r="B108" s="197"/>
      <c r="C108" s="197"/>
      <c r="D108" s="197"/>
      <c r="E108" s="197"/>
      <c r="F108" s="197"/>
      <c r="G108" s="197"/>
      <c r="H108" s="207">
        <v>721</v>
      </c>
      <c r="I108" s="207" t="s">
        <v>570</v>
      </c>
      <c r="J108" s="207"/>
      <c r="K108" s="210">
        <v>1571</v>
      </c>
      <c r="L108" s="210">
        <v>10000</v>
      </c>
      <c r="M108" s="362">
        <v>2000</v>
      </c>
      <c r="N108" s="362">
        <v>918</v>
      </c>
      <c r="O108" s="532">
        <f>N108/K108</f>
        <v>0.5843411839592616</v>
      </c>
      <c r="P108" s="283">
        <f>N108/M108</f>
        <v>0.459</v>
      </c>
    </row>
    <row r="109" spans="1:16" ht="12.75">
      <c r="A109" s="226"/>
      <c r="B109" s="227"/>
      <c r="C109" s="227"/>
      <c r="D109" s="227"/>
      <c r="E109" s="227"/>
      <c r="F109" s="227"/>
      <c r="G109" s="227"/>
      <c r="H109" s="228">
        <v>3</v>
      </c>
      <c r="I109" s="228" t="s">
        <v>0</v>
      </c>
      <c r="J109" s="228"/>
      <c r="K109" s="229">
        <f>K110+K114+K120+K123+K125+K127+K129</f>
        <v>5567260</v>
      </c>
      <c r="L109" s="229">
        <f>L110+L114+L120+L123+L125+L127+L129</f>
        <v>5994900</v>
      </c>
      <c r="M109" s="229">
        <f>M110+M114+M120+M123+M125+M127+M129</f>
        <v>7205880.02</v>
      </c>
      <c r="N109" s="229">
        <f>N110+N114+N120+N123+N125+N127+N129</f>
        <v>6864906</v>
      </c>
      <c r="O109" s="286">
        <f>N109/K109</f>
        <v>1.2330852160667904</v>
      </c>
      <c r="P109" s="286">
        <f>O109/N109</f>
        <v>1.7962157326943594E-07</v>
      </c>
    </row>
    <row r="110" spans="2:16" ht="12.75">
      <c r="B110" s="197"/>
      <c r="C110" s="197"/>
      <c r="D110" s="197"/>
      <c r="E110" s="197"/>
      <c r="F110" s="197"/>
      <c r="G110" s="197"/>
      <c r="H110" s="212">
        <v>31</v>
      </c>
      <c r="I110" s="212" t="s">
        <v>2</v>
      </c>
      <c r="J110" s="212"/>
      <c r="K110" s="206">
        <f>K111+K112+K113</f>
        <v>1321587</v>
      </c>
      <c r="L110" s="206">
        <f>L111+L112+L113</f>
        <v>1186900</v>
      </c>
      <c r="M110" s="361">
        <f>M111+M112+M113</f>
        <v>1423164</v>
      </c>
      <c r="N110" s="361">
        <f>N111+N112+N113</f>
        <v>1325657</v>
      </c>
      <c r="O110" s="531">
        <f aca="true" t="shared" si="4" ref="O110:O132">N110/K110</f>
        <v>1.0030796307772398</v>
      </c>
      <c r="P110" s="283">
        <f aca="true" t="shared" si="5" ref="P110:P132">N110/M110</f>
        <v>0.9314857598983673</v>
      </c>
    </row>
    <row r="111" spans="2:16" ht="12.75">
      <c r="B111" s="197"/>
      <c r="C111" s="197"/>
      <c r="D111" s="197"/>
      <c r="E111" s="197"/>
      <c r="F111" s="197"/>
      <c r="G111" s="197"/>
      <c r="H111" s="207">
        <v>311</v>
      </c>
      <c r="I111" s="208" t="s">
        <v>436</v>
      </c>
      <c r="J111" s="209"/>
      <c r="K111" s="233">
        <f>'Posebni dio'!N106+'Posebni dio'!N135+'Posebni dio'!N367+'Posebni dio'!N610</f>
        <v>1097271</v>
      </c>
      <c r="L111" s="233">
        <f>'Posebni dio'!O106+'Posebni dio'!O135+'Posebni dio'!O367+'Posebni dio'!O610</f>
        <v>962000</v>
      </c>
      <c r="M111" s="362">
        <f>'Posebni dio'!P106+'Posebni dio'!P135+'Posebni dio'!P367+'Posebni dio'!P610+'Posebni dio'!P266</f>
        <v>1178164</v>
      </c>
      <c r="N111" s="362">
        <f>'Posebni dio'!Q106+'Posebni dio'!Q135+'Posebni dio'!Q367+'Posebni dio'!Q610+'Posebni dio'!Q266</f>
        <v>1124423</v>
      </c>
      <c r="O111" s="532">
        <f t="shared" si="4"/>
        <v>1.0247450265248967</v>
      </c>
      <c r="P111" s="283">
        <f t="shared" si="5"/>
        <v>0.9543858070693044</v>
      </c>
    </row>
    <row r="112" spans="2:16" ht="12.75">
      <c r="B112" s="197"/>
      <c r="C112" s="197"/>
      <c r="D112" s="197"/>
      <c r="E112" s="197"/>
      <c r="F112" s="197"/>
      <c r="G112" s="197"/>
      <c r="H112" s="207">
        <v>312</v>
      </c>
      <c r="I112" s="207" t="s">
        <v>3</v>
      </c>
      <c r="J112" s="207"/>
      <c r="K112" s="210">
        <f>'Posebni dio'!N109+'Posebni dio'!N139</f>
        <v>33555</v>
      </c>
      <c r="L112" s="210">
        <f>'Posebni dio'!O109+'Posebni dio'!O139</f>
        <v>50000</v>
      </c>
      <c r="M112" s="362">
        <f>'Posebni dio'!P109+'Posebni dio'!P139</f>
        <v>52500</v>
      </c>
      <c r="N112" s="362">
        <f>'Posebni dio'!Q109+'Posebni dio'!Q139</f>
        <v>21618</v>
      </c>
      <c r="O112" s="532">
        <f t="shared" si="4"/>
        <v>0.6442556995976755</v>
      </c>
      <c r="P112" s="283">
        <f t="shared" si="5"/>
        <v>0.41177142857142857</v>
      </c>
    </row>
    <row r="113" spans="2:16" ht="12.75">
      <c r="B113" s="197"/>
      <c r="C113" s="197"/>
      <c r="D113" s="197"/>
      <c r="E113" s="197"/>
      <c r="F113" s="197"/>
      <c r="G113" s="197"/>
      <c r="H113" s="207">
        <v>313</v>
      </c>
      <c r="I113" s="207" t="s">
        <v>4</v>
      </c>
      <c r="J113" s="207"/>
      <c r="K113" s="210">
        <f>'Posebni dio'!N111+'Posebni dio'!N146+'Posebni dio'!N370+'Posebni dio'!N612</f>
        <v>190761</v>
      </c>
      <c r="L113" s="210">
        <f>'Posebni dio'!O111+'Posebni dio'!O146+'Posebni dio'!O370+'Posebni dio'!O612</f>
        <v>174900</v>
      </c>
      <c r="M113" s="362">
        <f>'Posebni dio'!P111+'Posebni dio'!P146+'Posebni dio'!P370+'Posebni dio'!P612</f>
        <v>192500</v>
      </c>
      <c r="N113" s="362">
        <f>'Posebni dio'!Q111+'Posebni dio'!Q146+'Posebni dio'!Q370+'Posebni dio'!Q612</f>
        <v>179616</v>
      </c>
      <c r="O113" s="532">
        <f t="shared" si="4"/>
        <v>0.9415761083240285</v>
      </c>
      <c r="P113" s="283">
        <f t="shared" si="5"/>
        <v>0.9330701298701298</v>
      </c>
    </row>
    <row r="114" spans="2:16" ht="12.75">
      <c r="B114" s="197"/>
      <c r="C114" s="197"/>
      <c r="D114" s="197"/>
      <c r="E114" s="197"/>
      <c r="F114" s="197"/>
      <c r="G114" s="197"/>
      <c r="H114" s="212">
        <v>32</v>
      </c>
      <c r="I114" s="212" t="s">
        <v>5</v>
      </c>
      <c r="J114" s="212"/>
      <c r="K114" s="206">
        <f>K115+K116+K117+K118+K119</f>
        <v>2763761</v>
      </c>
      <c r="L114" s="206">
        <f>L115+L116+L117+L118+L119</f>
        <v>3346000</v>
      </c>
      <c r="M114" s="361">
        <f>M115+M116+M117+M118+M119</f>
        <v>4214949.02</v>
      </c>
      <c r="N114" s="361">
        <f>N115+N116+N117+N118+N119</f>
        <v>4059165</v>
      </c>
      <c r="O114" s="531">
        <f t="shared" si="4"/>
        <v>1.4687105722962297</v>
      </c>
      <c r="P114" s="283">
        <f t="shared" si="5"/>
        <v>0.9630401176240088</v>
      </c>
    </row>
    <row r="115" spans="2:16" ht="12.75">
      <c r="B115" s="197"/>
      <c r="C115" s="197"/>
      <c r="D115" s="197"/>
      <c r="E115" s="197"/>
      <c r="F115" s="197"/>
      <c r="G115" s="197"/>
      <c r="H115" s="207">
        <v>321</v>
      </c>
      <c r="I115" s="207" t="s">
        <v>6</v>
      </c>
      <c r="J115" s="207"/>
      <c r="K115" s="210">
        <f>'Posebni dio'!N115+'Posebni dio'!N151+'Posebni dio'!N374+'Posebni dio'!N616</f>
        <v>102140</v>
      </c>
      <c r="L115" s="210">
        <f>'Posebni dio'!O115+'Posebni dio'!O151+'Posebni dio'!O374+'Posebni dio'!O616</f>
        <v>107100</v>
      </c>
      <c r="M115" s="362">
        <f>'Posebni dio'!P115+'Posebni dio'!P151+'Posebni dio'!P374+'Posebni dio'!P616</f>
        <v>123750</v>
      </c>
      <c r="N115" s="362">
        <f>'Posebni dio'!Q115+'Posebni dio'!Q151+'Posebni dio'!Q374+'Posebni dio'!Q616</f>
        <v>101869</v>
      </c>
      <c r="O115" s="532">
        <f t="shared" si="4"/>
        <v>0.9973467789308792</v>
      </c>
      <c r="P115" s="283">
        <f t="shared" si="5"/>
        <v>0.8231838383838384</v>
      </c>
    </row>
    <row r="116" spans="2:16" ht="12.75">
      <c r="B116" s="197"/>
      <c r="C116" s="197"/>
      <c r="D116" s="197"/>
      <c r="E116" s="197"/>
      <c r="F116" s="197"/>
      <c r="G116" s="197"/>
      <c r="H116" s="207">
        <v>322</v>
      </c>
      <c r="I116" s="207" t="s">
        <v>437</v>
      </c>
      <c r="J116" s="207"/>
      <c r="K116" s="210">
        <f>'Posebni dio'!N43+'Posebni dio'!N64+'Posebni dio'!N77+'Posebni dio'!N89+'Posebni dio'!N156+'Posebni dio'!N377+'Posebni dio'!N396+'Posebni dio'!N531+'Posebni dio'!N618+'Posebni dio'!N347</f>
        <v>469722</v>
      </c>
      <c r="L116" s="210">
        <f>'Posebni dio'!O43+'Posebni dio'!O64+'Posebni dio'!O77+'Posebni dio'!O89+'Posebni dio'!O156+'Posebni dio'!O377+'Posebni dio'!O396+'Posebni dio'!O531+'Posebni dio'!O618+'Posebni dio'!O347</f>
        <v>447100</v>
      </c>
      <c r="M116" s="362">
        <f>'Posebni dio'!P43+'Posebni dio'!P64+'Posebni dio'!P77+'Posebni dio'!P89+'Posebni dio'!P156+'Posebni dio'!P377+'Posebni dio'!P396+'Posebni dio'!P531+'Posebni dio'!P618+'Posebni dio'!P347+'Posebni dio'!P316</f>
        <v>585300</v>
      </c>
      <c r="N116" s="362">
        <f>'Posebni dio'!Q43+'Posebni dio'!Q64+'Posebni dio'!Q77+'Posebni dio'!Q89+'Posebni dio'!Q156+'Posebni dio'!Q377+'Posebni dio'!Q396+'Posebni dio'!Q531+'Posebni dio'!Q618+'Posebni dio'!Q347+'Posebni dio'!Q316</f>
        <v>577894</v>
      </c>
      <c r="O116" s="532">
        <f t="shared" si="4"/>
        <v>1.2302894052226636</v>
      </c>
      <c r="P116" s="283">
        <f t="shared" si="5"/>
        <v>0.9873466598325645</v>
      </c>
    </row>
    <row r="117" spans="2:16" ht="12.75">
      <c r="B117" s="197"/>
      <c r="C117" s="197"/>
      <c r="D117" s="197"/>
      <c r="E117" s="197"/>
      <c r="F117" s="197"/>
      <c r="G117" s="197"/>
      <c r="H117" s="207">
        <v>323</v>
      </c>
      <c r="I117" s="207" t="s">
        <v>7</v>
      </c>
      <c r="J117" s="207"/>
      <c r="K117" s="211">
        <f>'Posebni dio'!N22+'Posebni dio'!N45+'Posebni dio'!N67+'Posebni dio'!N79+'Posebni dio'!N161+'Posebni dio'!N213+'Posebni dio'!N318+'Posebni dio'!N335+'Posebni dio'!N349+'Posebni dio'!N382+'Posebni dio'!N398+'Posebni dio'!N414+'Posebni dio'!N423+'Posebni dio'!N446+'Posebni dio'!N504+'Posebni dio'!N533+'Posebni dio'!N575+'Posebni dio'!N622+'Posebni dio'!N641</f>
        <v>1826380</v>
      </c>
      <c r="L117" s="211">
        <f>'Posebni dio'!O22+'Posebni dio'!O45+'Posebni dio'!O67+'Posebni dio'!O79+'Posebni dio'!O161+'Posebni dio'!O213+'Posebni dio'!O318+'Posebni dio'!O335+'Posebni dio'!O349+'Posebni dio'!O382+'Posebni dio'!O398+'Posebni dio'!O414+'Posebni dio'!O423+'Posebni dio'!O446+'Posebni dio'!O504+'Posebni dio'!O533+'Posebni dio'!O575+'Posebni dio'!O622+'Posebni dio'!O641</f>
        <v>2160300</v>
      </c>
      <c r="M117" s="364">
        <f>'Posebni dio'!P22+'Posebni dio'!P45+'Posebni dio'!P67+'Posebni dio'!P79+'Posebni dio'!P161+'Posebni dio'!P213+'Posebni dio'!P318+'Posebni dio'!P335+'Posebni dio'!P349+'Posebni dio'!P382+'Posebni dio'!P398+'Posebni dio'!P414+'Posebni dio'!P423+'Posebni dio'!P446+'Posebni dio'!P504+'Posebni dio'!P533+'Posebni dio'!P575+'Posebni dio'!P622+'Posebni dio'!P641+'Posebni dio'!P269</f>
        <v>3072214.02</v>
      </c>
      <c r="N117" s="364">
        <f>'Posebni dio'!Q22+'Posebni dio'!Q45+'Posebni dio'!Q67+'Posebni dio'!Q79+'Posebni dio'!Q161+'Posebni dio'!Q213+'Posebni dio'!Q318+'Posebni dio'!Q335+'Posebni dio'!Q349+'Posebni dio'!Q382+'Posebni dio'!Q398+'Posebni dio'!Q414+'Posebni dio'!Q423+'Posebni dio'!Q446+'Posebni dio'!Q504+'Posebni dio'!Q533+'Posebni dio'!Q575+'Posebni dio'!Q622+'Posebni dio'!Q641+'Posebni dio'!Q269</f>
        <v>2951158</v>
      </c>
      <c r="O117" s="560">
        <f t="shared" si="4"/>
        <v>1.6158510277160285</v>
      </c>
      <c r="P117" s="283">
        <f t="shared" si="5"/>
        <v>0.9605964886521805</v>
      </c>
    </row>
    <row r="118" spans="2:16" ht="12.75">
      <c r="B118" s="197"/>
      <c r="C118" s="197"/>
      <c r="D118" s="197"/>
      <c r="E118" s="197"/>
      <c r="F118" s="197"/>
      <c r="G118" s="197"/>
      <c r="H118" s="207">
        <v>324</v>
      </c>
      <c r="I118" s="207" t="s">
        <v>438</v>
      </c>
      <c r="J118" s="207"/>
      <c r="K118" s="210">
        <f>'Posebni dio'!N183</f>
        <v>0</v>
      </c>
      <c r="L118" s="210">
        <f>'Posebni dio'!O183</f>
        <v>1000</v>
      </c>
      <c r="M118" s="362">
        <f>'Posebni dio'!P183</f>
        <v>1600</v>
      </c>
      <c r="N118" s="362">
        <f>'Posebni dio'!Q183</f>
        <v>1989</v>
      </c>
      <c r="O118" s="532" t="e">
        <f t="shared" si="4"/>
        <v>#DIV/0!</v>
      </c>
      <c r="P118" s="283">
        <f t="shared" si="5"/>
        <v>1.243125</v>
      </c>
    </row>
    <row r="119" spans="2:16" ht="12.75">
      <c r="B119" s="197"/>
      <c r="C119" s="197"/>
      <c r="D119" s="197"/>
      <c r="E119" s="197"/>
      <c r="F119" s="197"/>
      <c r="G119" s="197"/>
      <c r="H119" s="207">
        <v>329</v>
      </c>
      <c r="I119" s="207" t="s">
        <v>439</v>
      </c>
      <c r="J119" s="207"/>
      <c r="K119" s="211">
        <f>'Posebni dio'!N24+'Posebni dio'!N47+'Posebni dio'!N69+'Posebni dio'!N91+'Posebni dio'!N117+'Posebni dio'!N186</f>
        <v>365519</v>
      </c>
      <c r="L119" s="211">
        <f>'Posebni dio'!O24+'Posebni dio'!O47+'Posebni dio'!O69+'Posebni dio'!O91+'Posebni dio'!O117+'Posebni dio'!O186</f>
        <v>630500</v>
      </c>
      <c r="M119" s="362">
        <f>'Posebni dio'!P24+'Posebni dio'!P47+'Posebni dio'!P69+'Posebni dio'!P91+'Posebni dio'!P117+'Posebni dio'!P186</f>
        <v>432085</v>
      </c>
      <c r="N119" s="362">
        <f>'Posebni dio'!Q24+'Posebni dio'!Q47+'Posebni dio'!Q69+'Posebni dio'!Q91+'Posebni dio'!Q117+'Posebni dio'!Q186</f>
        <v>426255</v>
      </c>
      <c r="O119" s="532">
        <f t="shared" si="4"/>
        <v>1.1661637288348896</v>
      </c>
      <c r="P119" s="283">
        <f t="shared" si="5"/>
        <v>0.9865072844463474</v>
      </c>
    </row>
    <row r="120" spans="2:16" ht="12.75">
      <c r="B120" s="197"/>
      <c r="C120" s="197"/>
      <c r="D120" s="197"/>
      <c r="E120" s="197"/>
      <c r="F120" s="197"/>
      <c r="G120" s="197"/>
      <c r="H120" s="212">
        <v>34</v>
      </c>
      <c r="I120" s="212" t="s">
        <v>8</v>
      </c>
      <c r="J120" s="212"/>
      <c r="K120" s="206">
        <f>K121+K122</f>
        <v>123678</v>
      </c>
      <c r="L120" s="206">
        <f>L121+L122</f>
        <v>126000</v>
      </c>
      <c r="M120" s="361">
        <f>M121+M122</f>
        <v>193000</v>
      </c>
      <c r="N120" s="361">
        <f>N121+N122</f>
        <v>179507</v>
      </c>
      <c r="O120" s="531">
        <f t="shared" si="4"/>
        <v>1.451406070602694</v>
      </c>
      <c r="P120" s="283">
        <f t="shared" si="5"/>
        <v>0.9300880829015544</v>
      </c>
    </row>
    <row r="121" spans="2:16" ht="12.75" hidden="1">
      <c r="B121" s="197"/>
      <c r="C121" s="197"/>
      <c r="D121" s="197"/>
      <c r="E121" s="197"/>
      <c r="F121" s="197"/>
      <c r="G121" s="197"/>
      <c r="H121" s="207">
        <v>342</v>
      </c>
      <c r="I121" s="207" t="s">
        <v>440</v>
      </c>
      <c r="J121" s="207"/>
      <c r="K121" s="210"/>
      <c r="L121" s="210"/>
      <c r="M121" s="361"/>
      <c r="N121" s="361"/>
      <c r="O121" s="531" t="e">
        <f t="shared" si="4"/>
        <v>#DIV/0!</v>
      </c>
      <c r="P121" s="283" t="e">
        <f t="shared" si="5"/>
        <v>#DIV/0!</v>
      </c>
    </row>
    <row r="122" spans="2:16" ht="12.75">
      <c r="B122" s="197"/>
      <c r="C122" s="197"/>
      <c r="D122" s="197"/>
      <c r="E122" s="197"/>
      <c r="F122" s="197"/>
      <c r="G122" s="197"/>
      <c r="H122" s="207">
        <v>343</v>
      </c>
      <c r="I122" s="207" t="s">
        <v>9</v>
      </c>
      <c r="J122" s="207"/>
      <c r="K122" s="210">
        <f>'Posebni dio'!N193</f>
        <v>123678</v>
      </c>
      <c r="L122" s="210">
        <f>'Posebni dio'!O193</f>
        <v>126000</v>
      </c>
      <c r="M122" s="362">
        <f>'Posebni dio'!P193</f>
        <v>193000</v>
      </c>
      <c r="N122" s="362">
        <f>'Posebni dio'!Q193</f>
        <v>179507</v>
      </c>
      <c r="O122" s="532">
        <f t="shared" si="4"/>
        <v>1.451406070602694</v>
      </c>
      <c r="P122" s="283">
        <f t="shared" si="5"/>
        <v>0.9300880829015544</v>
      </c>
    </row>
    <row r="123" spans="2:16" ht="12.75" hidden="1">
      <c r="B123" s="197"/>
      <c r="C123" s="197"/>
      <c r="D123" s="197"/>
      <c r="E123" s="197"/>
      <c r="F123" s="197"/>
      <c r="G123" s="197"/>
      <c r="H123" s="212">
        <v>35</v>
      </c>
      <c r="I123" s="213" t="s">
        <v>10</v>
      </c>
      <c r="J123" s="214"/>
      <c r="K123" s="215">
        <f>K124</f>
        <v>0</v>
      </c>
      <c r="L123" s="215">
        <f>L124</f>
        <v>0</v>
      </c>
      <c r="M123" s="361">
        <f>M124</f>
        <v>0</v>
      </c>
      <c r="N123" s="361">
        <f>N124</f>
        <v>0</v>
      </c>
      <c r="O123" s="531" t="e">
        <f t="shared" si="4"/>
        <v>#DIV/0!</v>
      </c>
      <c r="P123" s="283" t="e">
        <f t="shared" si="5"/>
        <v>#DIV/0!</v>
      </c>
    </row>
    <row r="124" spans="2:16" ht="12.75" customHeight="1" hidden="1">
      <c r="B124" s="197"/>
      <c r="C124" s="197"/>
      <c r="D124" s="197"/>
      <c r="E124" s="197"/>
      <c r="F124" s="197"/>
      <c r="G124" s="197"/>
      <c r="H124" s="207">
        <v>352</v>
      </c>
      <c r="I124" s="666" t="s">
        <v>441</v>
      </c>
      <c r="J124" s="667"/>
      <c r="K124" s="210">
        <f>'Posebni dio'!N244</f>
        <v>0</v>
      </c>
      <c r="L124" s="210">
        <f>'Posebni dio'!O244</f>
        <v>0</v>
      </c>
      <c r="M124" s="361">
        <f>'Posebni dio'!P244</f>
        <v>0</v>
      </c>
      <c r="N124" s="361">
        <f>'Posebni dio'!Q244</f>
        <v>0</v>
      </c>
      <c r="O124" s="531" t="e">
        <f t="shared" si="4"/>
        <v>#DIV/0!</v>
      </c>
      <c r="P124" s="283" t="e">
        <f t="shared" si="5"/>
        <v>#DIV/0!</v>
      </c>
    </row>
    <row r="125" spans="2:16" ht="12.75" customHeight="1">
      <c r="B125" s="197"/>
      <c r="C125" s="197"/>
      <c r="D125" s="197"/>
      <c r="E125" s="197"/>
      <c r="F125" s="197"/>
      <c r="G125" s="197"/>
      <c r="H125" s="212">
        <v>36</v>
      </c>
      <c r="I125" s="212" t="s">
        <v>442</v>
      </c>
      <c r="J125" s="212"/>
      <c r="K125" s="215">
        <f>K126</f>
        <v>46500</v>
      </c>
      <c r="L125" s="215">
        <f>L126</f>
        <v>0</v>
      </c>
      <c r="M125" s="361">
        <f>M126</f>
        <v>0</v>
      </c>
      <c r="N125" s="361">
        <f>N126</f>
        <v>0</v>
      </c>
      <c r="O125" s="531">
        <f t="shared" si="4"/>
        <v>0</v>
      </c>
      <c r="P125" s="283" t="e">
        <f t="shared" si="5"/>
        <v>#DIV/0!</v>
      </c>
    </row>
    <row r="126" spans="2:16" ht="12.75">
      <c r="B126" s="197"/>
      <c r="C126" s="197"/>
      <c r="D126" s="197"/>
      <c r="E126" s="197"/>
      <c r="F126" s="197"/>
      <c r="G126" s="197"/>
      <c r="H126" s="207">
        <v>363</v>
      </c>
      <c r="I126" s="207" t="s">
        <v>443</v>
      </c>
      <c r="J126" s="207"/>
      <c r="K126" s="210">
        <f>'Posebni dio'!N299</f>
        <v>46500</v>
      </c>
      <c r="L126" s="210">
        <f>'Posebni dio'!O299</f>
        <v>0</v>
      </c>
      <c r="M126" s="210">
        <f>'Posebni dio'!P299</f>
        <v>0</v>
      </c>
      <c r="N126" s="210">
        <f>'Posebni dio'!Q299</f>
        <v>0</v>
      </c>
      <c r="O126" s="531">
        <f t="shared" si="4"/>
        <v>0</v>
      </c>
      <c r="P126" s="283" t="e">
        <f t="shared" si="5"/>
        <v>#DIV/0!</v>
      </c>
    </row>
    <row r="127" spans="2:16" ht="12.75">
      <c r="B127" s="197"/>
      <c r="C127" s="197"/>
      <c r="D127" s="197"/>
      <c r="E127" s="197"/>
      <c r="F127" s="197"/>
      <c r="G127" s="197"/>
      <c r="H127" s="212">
        <v>37</v>
      </c>
      <c r="I127" s="212" t="s">
        <v>444</v>
      </c>
      <c r="J127" s="212"/>
      <c r="K127" s="206">
        <f>K128</f>
        <v>695991</v>
      </c>
      <c r="L127" s="206">
        <f>L128</f>
        <v>695000</v>
      </c>
      <c r="M127" s="361">
        <f>M128</f>
        <v>695000</v>
      </c>
      <c r="N127" s="361">
        <f>N128</f>
        <v>681243</v>
      </c>
      <c r="O127" s="531">
        <f t="shared" si="4"/>
        <v>0.9788100708198813</v>
      </c>
      <c r="P127" s="283">
        <f t="shared" si="5"/>
        <v>0.9802057553956834</v>
      </c>
    </row>
    <row r="128" spans="2:16" ht="12.75">
      <c r="B128" s="197"/>
      <c r="C128" s="197"/>
      <c r="D128" s="197"/>
      <c r="E128" s="197"/>
      <c r="F128" s="197"/>
      <c r="G128" s="197"/>
      <c r="H128" s="207">
        <v>372</v>
      </c>
      <c r="I128" s="207" t="s">
        <v>445</v>
      </c>
      <c r="J128" s="207"/>
      <c r="K128" s="233">
        <f>'Posebni dio'!N546+'Posebni dio'!N556+'Posebni dio'!N594+'Posebni dio'!N603</f>
        <v>695991</v>
      </c>
      <c r="L128" s="233">
        <f>'Posebni dio'!O546+'Posebni dio'!O556+'Posebni dio'!O594+'Posebni dio'!O603</f>
        <v>695000</v>
      </c>
      <c r="M128" s="362">
        <f>'Posebni dio'!P546+'Posebni dio'!P556+'Posebni dio'!P594+'Posebni dio'!P603+'Posebni dio'!P304</f>
        <v>695000</v>
      </c>
      <c r="N128" s="362">
        <f>'Posebni dio'!Q546+'Posebni dio'!Q556+'Posebni dio'!Q594+'Posebni dio'!Q603+'Posebni dio'!Q304</f>
        <v>681243</v>
      </c>
      <c r="O128" s="532">
        <f t="shared" si="4"/>
        <v>0.9788100708198813</v>
      </c>
      <c r="P128" s="283">
        <f t="shared" si="5"/>
        <v>0.9802057553956834</v>
      </c>
    </row>
    <row r="129" spans="2:16" ht="12.75">
      <c r="B129" s="197"/>
      <c r="C129" s="197"/>
      <c r="D129" s="197"/>
      <c r="E129" s="197"/>
      <c r="F129" s="197"/>
      <c r="G129" s="197"/>
      <c r="H129" s="212">
        <v>38</v>
      </c>
      <c r="I129" s="212" t="s">
        <v>11</v>
      </c>
      <c r="J129" s="212"/>
      <c r="K129" s="206">
        <f>K130+K131+K132+K133+K134</f>
        <v>615743</v>
      </c>
      <c r="L129" s="206">
        <f>L130+L131+L132+L133+L134</f>
        <v>641000</v>
      </c>
      <c r="M129" s="361">
        <f>M130+M131+M132+M133+M134</f>
        <v>679767</v>
      </c>
      <c r="N129" s="361">
        <f>N130+N131+N132+N133+N134</f>
        <v>619334</v>
      </c>
      <c r="O129" s="531">
        <f t="shared" si="4"/>
        <v>1.005831978601462</v>
      </c>
      <c r="P129" s="283">
        <f t="shared" si="5"/>
        <v>0.9110974789891242</v>
      </c>
    </row>
    <row r="130" spans="2:16" ht="12.75">
      <c r="B130" s="197"/>
      <c r="C130" s="197"/>
      <c r="D130" s="197"/>
      <c r="E130" s="197"/>
      <c r="F130" s="197"/>
      <c r="G130" s="197"/>
      <c r="H130" s="207">
        <v>381</v>
      </c>
      <c r="I130" s="207" t="s">
        <v>12</v>
      </c>
      <c r="J130" s="207"/>
      <c r="K130" s="211">
        <f>'Posebni dio'!N35+'Posebni dio'!N54+'Posebni dio'!N94+'Posebni dio'!N121+'Posebni dio'!N197+'Posebni dio'!N247+'Posebni dio'!N306+'Posebni dio'!N322+'Posebni dio'!N536+'Posebni dio'!N564+'Posebni dio'!N578+'Posebni dio'!N586+'Posebni dio'!N627</f>
        <v>613243</v>
      </c>
      <c r="L130" s="211">
        <f>'Posebni dio'!O35+'Posebni dio'!O54+'Posebni dio'!O94+'Posebni dio'!O121+'Posebni dio'!O197+'Posebni dio'!O247+'Posebni dio'!O306+'Posebni dio'!O322+'Posebni dio'!O536+'Posebni dio'!O564+'Posebni dio'!O578+'Posebni dio'!O586+'Posebni dio'!O627</f>
        <v>636000</v>
      </c>
      <c r="M130" s="362">
        <f>'Posebni dio'!P35+'Posebni dio'!P54+'Posebni dio'!P94+'Posebni dio'!P121+'Posebni dio'!P197+'Posebni dio'!P247+'Posebni dio'!P306+'Posebni dio'!P322+'Posebni dio'!P536+'Posebni dio'!P564+'Posebni dio'!P578+'Posebni dio'!P586+'Posebni dio'!P627</f>
        <v>674767</v>
      </c>
      <c r="N130" s="362">
        <f>'Posebni dio'!Q35+'Posebni dio'!Q54+'Posebni dio'!Q94+'Posebni dio'!Q121+'Posebni dio'!Q197+'Posebni dio'!Q247+'Posebni dio'!Q306+'Posebni dio'!Q322+'Posebni dio'!Q536+'Posebni dio'!Q564+'Posebni dio'!Q578+'Posebni dio'!Q586+'Posebni dio'!Q627</f>
        <v>618232</v>
      </c>
      <c r="O130" s="532">
        <f t="shared" si="4"/>
        <v>1.008135437338869</v>
      </c>
      <c r="P130" s="283">
        <f t="shared" si="5"/>
        <v>0.9162155232843338</v>
      </c>
    </row>
    <row r="131" spans="2:16" ht="12" customHeight="1" hidden="1">
      <c r="B131" s="197"/>
      <c r="C131" s="197"/>
      <c r="D131" s="197"/>
      <c r="E131" s="197"/>
      <c r="F131" s="197"/>
      <c r="G131" s="197"/>
      <c r="H131" s="207">
        <v>382</v>
      </c>
      <c r="I131" s="207" t="s">
        <v>446</v>
      </c>
      <c r="J131" s="207"/>
      <c r="K131" s="210"/>
      <c r="L131" s="210"/>
      <c r="M131" s="361"/>
      <c r="N131" s="361"/>
      <c r="O131" s="531" t="e">
        <f t="shared" si="4"/>
        <v>#DIV/0!</v>
      </c>
      <c r="P131" s="283" t="e">
        <f t="shared" si="5"/>
        <v>#DIV/0!</v>
      </c>
    </row>
    <row r="132" spans="2:16" ht="12.75">
      <c r="B132" s="197"/>
      <c r="C132" s="197"/>
      <c r="D132" s="197"/>
      <c r="E132" s="197"/>
      <c r="F132" s="197"/>
      <c r="G132" s="197"/>
      <c r="H132" s="207">
        <v>383</v>
      </c>
      <c r="I132" s="207" t="s">
        <v>447</v>
      </c>
      <c r="J132" s="207"/>
      <c r="K132" s="210">
        <f>'Posebni dio'!N220</f>
        <v>2500</v>
      </c>
      <c r="L132" s="210">
        <f>'Posebni dio'!O220</f>
        <v>5000</v>
      </c>
      <c r="M132" s="362">
        <f>'Posebni dio'!P220</f>
        <v>5000</v>
      </c>
      <c r="N132" s="362">
        <f>'Posebni dio'!Q220</f>
        <v>1102</v>
      </c>
      <c r="O132" s="532">
        <f t="shared" si="4"/>
        <v>0.4408</v>
      </c>
      <c r="P132" s="283">
        <f t="shared" si="5"/>
        <v>0.2204</v>
      </c>
    </row>
    <row r="133" spans="2:16" ht="12.75" hidden="1">
      <c r="B133" s="197"/>
      <c r="C133" s="197"/>
      <c r="D133" s="197"/>
      <c r="E133" s="197"/>
      <c r="F133" s="197"/>
      <c r="G133" s="197"/>
      <c r="H133" s="207">
        <v>385</v>
      </c>
      <c r="I133" s="207" t="s">
        <v>448</v>
      </c>
      <c r="J133" s="207"/>
      <c r="K133" s="210"/>
      <c r="L133" s="210"/>
      <c r="M133" s="231"/>
      <c r="N133" s="231"/>
      <c r="O133" s="555"/>
      <c r="P133" s="284"/>
    </row>
    <row r="134" spans="2:16" ht="12.75" hidden="1">
      <c r="B134" s="197"/>
      <c r="C134" s="197"/>
      <c r="D134" s="197"/>
      <c r="E134" s="197"/>
      <c r="F134" s="197"/>
      <c r="G134" s="197"/>
      <c r="H134" s="207">
        <v>386</v>
      </c>
      <c r="I134" s="207" t="s">
        <v>449</v>
      </c>
      <c r="J134" s="207"/>
      <c r="K134" s="210"/>
      <c r="L134" s="210"/>
      <c r="M134" s="231"/>
      <c r="N134" s="231"/>
      <c r="O134" s="555"/>
      <c r="P134" s="284"/>
    </row>
    <row r="135" spans="1:16" ht="12.75">
      <c r="A135" s="226"/>
      <c r="B135" s="227"/>
      <c r="C135" s="227"/>
      <c r="D135" s="227"/>
      <c r="E135" s="227"/>
      <c r="F135" s="227"/>
      <c r="G135" s="227"/>
      <c r="H135" s="228">
        <v>4</v>
      </c>
      <c r="I135" s="228" t="s">
        <v>450</v>
      </c>
      <c r="J135" s="228"/>
      <c r="K135" s="229">
        <f>K136+K138+K144</f>
        <v>1113764</v>
      </c>
      <c r="L135" s="229">
        <f>L136+L138+L144</f>
        <v>2219500</v>
      </c>
      <c r="M135" s="230">
        <f>M136+M138</f>
        <v>2032000</v>
      </c>
      <c r="N135" s="230">
        <f>N136+N138</f>
        <v>1263536</v>
      </c>
      <c r="O135" s="285">
        <f>N135/K135</f>
        <v>1.134473730521008</v>
      </c>
      <c r="P135" s="286">
        <f>O135/N135</f>
        <v>8.978562783498119E-07</v>
      </c>
    </row>
    <row r="136" spans="2:16" ht="12.75">
      <c r="B136" s="197"/>
      <c r="C136" s="197"/>
      <c r="D136" s="197"/>
      <c r="E136" s="197"/>
      <c r="F136" s="197"/>
      <c r="G136" s="197"/>
      <c r="H136" s="212">
        <v>41</v>
      </c>
      <c r="I136" s="212" t="s">
        <v>451</v>
      </c>
      <c r="J136" s="212"/>
      <c r="K136" s="206">
        <f>K137</f>
        <v>3900</v>
      </c>
      <c r="L136" s="206">
        <f>L137</f>
        <v>0</v>
      </c>
      <c r="M136" s="363">
        <f>M137</f>
        <v>50000</v>
      </c>
      <c r="N136" s="363">
        <f>N137</f>
        <v>0</v>
      </c>
      <c r="O136" s="533">
        <f aca="true" t="shared" si="6" ref="O136:O145">N136/K136</f>
        <v>0</v>
      </c>
      <c r="P136" s="283">
        <f aca="true" t="shared" si="7" ref="P136:P145">N136/M136</f>
        <v>0</v>
      </c>
    </row>
    <row r="137" spans="2:16" ht="12.75">
      <c r="B137" s="197"/>
      <c r="C137" s="197"/>
      <c r="D137" s="197"/>
      <c r="E137" s="197"/>
      <c r="F137" s="197"/>
      <c r="G137" s="197"/>
      <c r="H137" s="207">
        <v>411</v>
      </c>
      <c r="I137" s="207" t="s">
        <v>539</v>
      </c>
      <c r="J137" s="207"/>
      <c r="K137" s="231">
        <f>'Posebni dio'!N462</f>
        <v>3900</v>
      </c>
      <c r="L137" s="231">
        <f>'Posebni dio'!O462</f>
        <v>0</v>
      </c>
      <c r="M137" s="361">
        <f>'Posebni dio'!P462</f>
        <v>50000</v>
      </c>
      <c r="N137" s="361">
        <f>'Posebni dio'!Q462</f>
        <v>0</v>
      </c>
      <c r="O137" s="531">
        <f t="shared" si="6"/>
        <v>0</v>
      </c>
      <c r="P137" s="283">
        <f t="shared" si="7"/>
        <v>0</v>
      </c>
    </row>
    <row r="138" spans="2:16" ht="12.75">
      <c r="B138" s="197"/>
      <c r="C138" s="197"/>
      <c r="D138" s="197"/>
      <c r="E138" s="197"/>
      <c r="F138" s="197"/>
      <c r="G138" s="197"/>
      <c r="H138" s="212">
        <v>42</v>
      </c>
      <c r="I138" s="212" t="s">
        <v>453</v>
      </c>
      <c r="J138" s="212"/>
      <c r="K138" s="206">
        <f>K139+K140+K141+K142+K143</f>
        <v>1109864</v>
      </c>
      <c r="L138" s="206">
        <f>L139+L140+L141+L142+L143</f>
        <v>2219500</v>
      </c>
      <c r="M138" s="361">
        <f>M139+M140+M141+M142+M143</f>
        <v>1982000</v>
      </c>
      <c r="N138" s="361">
        <f>N139+N140+N141+N142+N143</f>
        <v>1263536</v>
      </c>
      <c r="O138" s="531">
        <f t="shared" si="6"/>
        <v>1.1384602077371642</v>
      </c>
      <c r="P138" s="283">
        <f t="shared" si="7"/>
        <v>0.6375055499495459</v>
      </c>
    </row>
    <row r="139" spans="2:16" ht="12.75">
      <c r="B139" s="197"/>
      <c r="C139" s="197"/>
      <c r="D139" s="197"/>
      <c r="E139" s="197"/>
      <c r="F139" s="197"/>
      <c r="G139" s="197"/>
      <c r="H139" s="207">
        <v>421</v>
      </c>
      <c r="I139" s="207" t="s">
        <v>13</v>
      </c>
      <c r="J139" s="207"/>
      <c r="K139" s="211">
        <f>'Posebni dio'!N228+'Posebni dio'!N280+'Posebni dio'!N358+'Posebni dio'!N453+'Posebni dio'!N466+'Posebni dio'!N496+'Posebni dio'!N308</f>
        <v>893029</v>
      </c>
      <c r="L139" s="211">
        <f>'Posebni dio'!O228+'Posebni dio'!O280+'Posebni dio'!O358+'Posebni dio'!O453+'Posebni dio'!O466+'Posebni dio'!O496</f>
        <v>1240000</v>
      </c>
      <c r="M139" s="362">
        <f>'Posebni dio'!P228+'Posebni dio'!P280+'Posebni dio'!P358+'Posebni dio'!P453+'Posebni dio'!P466+'Posebni dio'!P496+'Posebni dio'!P308</f>
        <v>935500</v>
      </c>
      <c r="N139" s="362">
        <f>'Posebni dio'!Q228+'Posebni dio'!Q280+'Posebni dio'!Q358+'Posebni dio'!Q453+'Posebni dio'!Q466+'Posebni dio'!Q496+'Posebni dio'!Q308</f>
        <v>771230</v>
      </c>
      <c r="O139" s="532">
        <f t="shared" si="6"/>
        <v>0.8636113720831015</v>
      </c>
      <c r="P139" s="283">
        <f t="shared" si="7"/>
        <v>0.824404061998931</v>
      </c>
    </row>
    <row r="140" spans="2:16" ht="12.75">
      <c r="B140" s="197"/>
      <c r="C140" s="197"/>
      <c r="D140" s="197"/>
      <c r="E140" s="197"/>
      <c r="F140" s="197"/>
      <c r="G140" s="197"/>
      <c r="H140" s="207">
        <v>422</v>
      </c>
      <c r="I140" s="207" t="s">
        <v>14</v>
      </c>
      <c r="J140" s="207"/>
      <c r="K140" s="211">
        <f>'Posebni dio'!N230+'Posebni dio'!N326+'Posebni dio'!N388+'Posebni dio'!N431+'Posebni dio'!N406</f>
        <v>29332</v>
      </c>
      <c r="L140" s="211">
        <f>'Posebni dio'!O230+'Posebni dio'!O326+'Posebni dio'!O388+'Posebni dio'!O431</f>
        <v>139500</v>
      </c>
      <c r="M140" s="362">
        <f>'Posebni dio'!P230+'Posebni dio'!P326+'Posebni dio'!P388+'Posebni dio'!P431+'Posebni dio'!P406</f>
        <v>106500</v>
      </c>
      <c r="N140" s="362">
        <f>'Posebni dio'!Q230+'Posebni dio'!Q326+'Posebni dio'!Q388+'Posebni dio'!Q431+'Posebni dio'!Q406</f>
        <v>14557</v>
      </c>
      <c r="O140" s="532">
        <f t="shared" si="6"/>
        <v>0.4962839219964544</v>
      </c>
      <c r="P140" s="283">
        <f t="shared" si="7"/>
        <v>0.13668544600938967</v>
      </c>
    </row>
    <row r="141" spans="2:16" ht="12.75">
      <c r="B141" s="197"/>
      <c r="C141" s="197"/>
      <c r="D141" s="197"/>
      <c r="E141" s="197"/>
      <c r="F141" s="197"/>
      <c r="G141" s="197"/>
      <c r="H141" s="207">
        <v>423</v>
      </c>
      <c r="I141" s="207" t="s">
        <v>15</v>
      </c>
      <c r="J141" s="207"/>
      <c r="K141" s="210">
        <f>'Posebni dio'!N632+'Posebni dio'!N436</f>
        <v>0</v>
      </c>
      <c r="L141" s="210">
        <f>'Posebni dio'!O632+'Posebni dio'!O436</f>
        <v>0</v>
      </c>
      <c r="M141" s="362">
        <f>'Posebni dio'!P632+'Posebni dio'!P436</f>
        <v>230000</v>
      </c>
      <c r="N141" s="362">
        <f>'Posebni dio'!Q632+'Posebni dio'!Q436</f>
        <v>227875</v>
      </c>
      <c r="O141" s="532" t="e">
        <f t="shared" si="6"/>
        <v>#DIV/0!</v>
      </c>
      <c r="P141" s="283">
        <f t="shared" si="7"/>
        <v>0.9907608695652174</v>
      </c>
    </row>
    <row r="142" spans="2:16" ht="12.75" hidden="1">
      <c r="B142" s="197"/>
      <c r="C142" s="197"/>
      <c r="D142" s="197"/>
      <c r="E142" s="197"/>
      <c r="F142" s="197"/>
      <c r="G142" s="197"/>
      <c r="H142" s="207">
        <v>424</v>
      </c>
      <c r="I142" s="207" t="s">
        <v>454</v>
      </c>
      <c r="J142" s="207"/>
      <c r="K142" s="210"/>
      <c r="L142" s="210"/>
      <c r="M142" s="361"/>
      <c r="N142" s="361"/>
      <c r="O142" s="531" t="e">
        <f t="shared" si="6"/>
        <v>#DIV/0!</v>
      </c>
      <c r="P142" s="283" t="e">
        <f t="shared" si="7"/>
        <v>#DIV/0!</v>
      </c>
    </row>
    <row r="143" spans="2:16" ht="12.75">
      <c r="B143" s="197"/>
      <c r="C143" s="197"/>
      <c r="D143" s="197"/>
      <c r="E143" s="197"/>
      <c r="F143" s="197"/>
      <c r="G143" s="197"/>
      <c r="H143" s="207">
        <v>426</v>
      </c>
      <c r="I143" s="207" t="s">
        <v>452</v>
      </c>
      <c r="J143" s="207"/>
      <c r="K143" s="211">
        <f>'Posebni dio'!N235+'Posebni dio'!N283+'Posebni dio'!N291+'Posebni dio'!N512</f>
        <v>187503</v>
      </c>
      <c r="L143" s="211">
        <f>'Posebni dio'!O235+'Posebni dio'!O291+'Posebni dio'!O455+'Posebni dio'!O512</f>
        <v>840000</v>
      </c>
      <c r="M143" s="362">
        <f>'Posebni dio'!P235+'Posebni dio'!P291+'Posebni dio'!P455+'Posebni dio'!P512+'Posebni dio'!P262</f>
        <v>710000</v>
      </c>
      <c r="N143" s="362">
        <f>'Posebni dio'!Q235+'Posebni dio'!Q291+'Posebni dio'!Q455+'Posebni dio'!Q512+'Posebni dio'!Q262</f>
        <v>249874</v>
      </c>
      <c r="O143" s="532">
        <f t="shared" si="6"/>
        <v>1.3326400110931558</v>
      </c>
      <c r="P143" s="283">
        <f t="shared" si="7"/>
        <v>0.35193521126760563</v>
      </c>
    </row>
    <row r="144" spans="2:16" ht="12.75">
      <c r="B144" s="197"/>
      <c r="C144" s="197"/>
      <c r="D144" s="197"/>
      <c r="E144" s="197"/>
      <c r="F144" s="197"/>
      <c r="G144" s="197"/>
      <c r="H144" s="212">
        <v>45</v>
      </c>
      <c r="I144" s="212" t="s">
        <v>455</v>
      </c>
      <c r="J144" s="212"/>
      <c r="K144" s="215">
        <f>K145</f>
        <v>0</v>
      </c>
      <c r="L144" s="215">
        <f>L145</f>
        <v>0</v>
      </c>
      <c r="M144" s="231">
        <f>M145</f>
        <v>0</v>
      </c>
      <c r="N144" s="231">
        <f>N145</f>
        <v>0</v>
      </c>
      <c r="O144" s="555" t="e">
        <f t="shared" si="6"/>
        <v>#DIV/0!</v>
      </c>
      <c r="P144" s="283" t="e">
        <f t="shared" si="7"/>
        <v>#DIV/0!</v>
      </c>
    </row>
    <row r="145" spans="2:16" ht="12.75">
      <c r="B145" s="197"/>
      <c r="C145" s="197"/>
      <c r="D145" s="197"/>
      <c r="E145" s="197"/>
      <c r="F145" s="197"/>
      <c r="G145" s="197"/>
      <c r="H145" s="207">
        <v>451</v>
      </c>
      <c r="I145" s="207" t="s">
        <v>502</v>
      </c>
      <c r="J145" s="207"/>
      <c r="K145" s="210">
        <f>'Posebni dio'!N439</f>
        <v>0</v>
      </c>
      <c r="L145" s="210">
        <f>'Posebni dio'!O439</f>
        <v>0</v>
      </c>
      <c r="M145" s="210">
        <f>'Posebni dio'!P439</f>
        <v>0</v>
      </c>
      <c r="N145" s="210">
        <f>'Posebni dio'!Q439</f>
        <v>0</v>
      </c>
      <c r="O145" s="289" t="e">
        <f t="shared" si="6"/>
        <v>#DIV/0!</v>
      </c>
      <c r="P145" s="283" t="e">
        <f t="shared" si="7"/>
        <v>#DIV/0!</v>
      </c>
    </row>
    <row r="146" spans="1:16" ht="12.75">
      <c r="A146" s="225"/>
      <c r="B146" s="199"/>
      <c r="C146" s="199"/>
      <c r="D146" s="199"/>
      <c r="E146" s="199"/>
      <c r="F146" s="199"/>
      <c r="G146" s="199"/>
      <c r="H146" s="199" t="s">
        <v>393</v>
      </c>
      <c r="I146" s="199"/>
      <c r="J146" s="199"/>
      <c r="K146" s="572"/>
      <c r="L146" s="199"/>
      <c r="M146" s="279"/>
      <c r="N146" s="279"/>
      <c r="O146" s="558"/>
      <c r="P146" s="287"/>
    </row>
    <row r="147" spans="1:16" ht="12.75">
      <c r="A147" s="226"/>
      <c r="B147" s="227"/>
      <c r="C147" s="227"/>
      <c r="D147" s="227"/>
      <c r="E147" s="227"/>
      <c r="F147" s="227"/>
      <c r="G147" s="227"/>
      <c r="H147" s="234">
        <v>8</v>
      </c>
      <c r="I147" s="234" t="s">
        <v>456</v>
      </c>
      <c r="J147" s="234"/>
      <c r="K147" s="573">
        <f aca="true" t="shared" si="8" ref="K147:N148">K148</f>
        <v>22700</v>
      </c>
      <c r="L147" s="234">
        <f t="shared" si="8"/>
        <v>0</v>
      </c>
      <c r="M147" s="230">
        <f t="shared" si="8"/>
        <v>0</v>
      </c>
      <c r="N147" s="230">
        <f t="shared" si="8"/>
        <v>0</v>
      </c>
      <c r="O147" s="285">
        <f aca="true" t="shared" si="9" ref="O147:O154">N147/K147</f>
        <v>0</v>
      </c>
      <c r="P147" s="288" t="e">
        <f>O147/N147</f>
        <v>#DIV/0!</v>
      </c>
    </row>
    <row r="148" spans="2:16" ht="12.75">
      <c r="B148" s="197"/>
      <c r="C148" s="197"/>
      <c r="D148" s="197"/>
      <c r="E148" s="197"/>
      <c r="F148" s="197"/>
      <c r="G148" s="197"/>
      <c r="H148" s="212">
        <v>81</v>
      </c>
      <c r="I148" s="212" t="s">
        <v>644</v>
      </c>
      <c r="J148" s="212"/>
      <c r="K148" s="215">
        <f t="shared" si="8"/>
        <v>22700</v>
      </c>
      <c r="L148" s="207">
        <f t="shared" si="8"/>
        <v>0</v>
      </c>
      <c r="M148" s="231">
        <f t="shared" si="8"/>
        <v>0</v>
      </c>
      <c r="N148" s="231">
        <f t="shared" si="8"/>
        <v>0</v>
      </c>
      <c r="O148" s="555">
        <f t="shared" si="9"/>
        <v>0</v>
      </c>
      <c r="P148" s="284" t="e">
        <f>N148/M148</f>
        <v>#DIV/0!</v>
      </c>
    </row>
    <row r="149" spans="2:16" ht="27.75" customHeight="1">
      <c r="B149" s="197"/>
      <c r="C149" s="197"/>
      <c r="D149" s="197"/>
      <c r="E149" s="197"/>
      <c r="F149" s="197"/>
      <c r="G149" s="197"/>
      <c r="H149" s="207">
        <v>814</v>
      </c>
      <c r="I149" s="670" t="s">
        <v>645</v>
      </c>
      <c r="J149" s="671"/>
      <c r="K149" s="586">
        <v>22700</v>
      </c>
      <c r="L149" s="207"/>
      <c r="M149" s="231"/>
      <c r="N149" s="231">
        <v>0</v>
      </c>
      <c r="O149" s="555">
        <f t="shared" si="9"/>
        <v>0</v>
      </c>
      <c r="P149" s="284" t="e">
        <f>N149/M149</f>
        <v>#DIV/0!</v>
      </c>
    </row>
    <row r="150" spans="1:16" ht="12.75">
      <c r="A150" s="226"/>
      <c r="B150" s="227"/>
      <c r="C150" s="227"/>
      <c r="D150" s="227"/>
      <c r="E150" s="227"/>
      <c r="F150" s="227"/>
      <c r="G150" s="227"/>
      <c r="H150" s="235">
        <v>5</v>
      </c>
      <c r="I150" s="235" t="s">
        <v>395</v>
      </c>
      <c r="J150" s="235"/>
      <c r="K150" s="230">
        <f aca="true" t="shared" si="10" ref="K150:N151">K151</f>
        <v>0</v>
      </c>
      <c r="L150" s="230">
        <f t="shared" si="10"/>
        <v>0</v>
      </c>
      <c r="M150" s="235">
        <f t="shared" si="10"/>
        <v>0</v>
      </c>
      <c r="N150" s="235">
        <f t="shared" si="10"/>
        <v>0</v>
      </c>
      <c r="O150" s="285" t="e">
        <f t="shared" si="9"/>
        <v>#DIV/0!</v>
      </c>
      <c r="P150" s="285" t="e">
        <f>O150/N150</f>
        <v>#DIV/0!</v>
      </c>
    </row>
    <row r="151" spans="2:16" ht="12.75">
      <c r="B151" s="197"/>
      <c r="C151" s="197"/>
      <c r="D151" s="197"/>
      <c r="E151" s="197"/>
      <c r="F151" s="197"/>
      <c r="G151" s="197"/>
      <c r="H151" s="212">
        <v>51</v>
      </c>
      <c r="I151" s="212" t="s">
        <v>457</v>
      </c>
      <c r="J151" s="212"/>
      <c r="K151" s="215">
        <f t="shared" si="10"/>
        <v>0</v>
      </c>
      <c r="L151" s="210">
        <f t="shared" si="10"/>
        <v>0</v>
      </c>
      <c r="M151" s="232">
        <f t="shared" si="10"/>
        <v>0</v>
      </c>
      <c r="N151" s="232">
        <f t="shared" si="10"/>
        <v>0</v>
      </c>
      <c r="O151" s="561" t="e">
        <f t="shared" si="9"/>
        <v>#DIV/0!</v>
      </c>
      <c r="P151" s="289" t="e">
        <f>O151/L151</f>
        <v>#DIV/0!</v>
      </c>
    </row>
    <row r="152" spans="2:16" ht="12.75">
      <c r="B152" s="197"/>
      <c r="C152" s="197"/>
      <c r="D152" s="197"/>
      <c r="E152" s="197"/>
      <c r="F152" s="197"/>
      <c r="G152" s="197"/>
      <c r="H152" s="207">
        <v>514</v>
      </c>
      <c r="I152" s="207" t="s">
        <v>517</v>
      </c>
      <c r="J152" s="207"/>
      <c r="K152" s="210">
        <f>'Posebni dio'!M204</f>
        <v>0</v>
      </c>
      <c r="L152" s="210">
        <f>'Posebni dio'!O204</f>
        <v>0</v>
      </c>
      <c r="M152" s="210">
        <f>'Posebni dio'!P204</f>
        <v>0</v>
      </c>
      <c r="N152" s="210">
        <f>'Posebni dio'!Q204</f>
        <v>0</v>
      </c>
      <c r="O152" s="561" t="e">
        <f t="shared" si="9"/>
        <v>#DIV/0!</v>
      </c>
      <c r="P152" s="289" t="e">
        <f>N152/M152</f>
        <v>#DIV/0!</v>
      </c>
    </row>
    <row r="153" spans="2:16" ht="12.75">
      <c r="B153" s="197"/>
      <c r="C153" s="197"/>
      <c r="D153" s="197"/>
      <c r="E153" s="197"/>
      <c r="F153" s="197"/>
      <c r="G153" s="197"/>
      <c r="H153" s="291">
        <v>54</v>
      </c>
      <c r="I153" s="291" t="s">
        <v>518</v>
      </c>
      <c r="J153" s="291"/>
      <c r="K153" s="278">
        <f>K154</f>
        <v>0</v>
      </c>
      <c r="L153" s="278">
        <f>L154</f>
        <v>0</v>
      </c>
      <c r="M153" s="278">
        <f>M154</f>
        <v>0</v>
      </c>
      <c r="N153" s="278">
        <f>N154</f>
        <v>0</v>
      </c>
      <c r="O153" s="562" t="e">
        <f t="shared" si="9"/>
        <v>#DIV/0!</v>
      </c>
      <c r="P153" s="289" t="e">
        <f>N153/M153</f>
        <v>#DIV/0!</v>
      </c>
    </row>
    <row r="154" spans="2:16" ht="27" customHeight="1">
      <c r="B154" s="197"/>
      <c r="C154" s="197"/>
      <c r="D154" s="197"/>
      <c r="E154" s="197"/>
      <c r="F154" s="197"/>
      <c r="G154" s="197"/>
      <c r="H154" s="207">
        <v>544</v>
      </c>
      <c r="I154" s="668" t="s">
        <v>519</v>
      </c>
      <c r="J154" s="669"/>
      <c r="K154" s="574">
        <v>0</v>
      </c>
      <c r="L154" s="210">
        <v>0</v>
      </c>
      <c r="M154" s="232">
        <v>0</v>
      </c>
      <c r="N154" s="232">
        <v>0</v>
      </c>
      <c r="O154" s="561" t="e">
        <f t="shared" si="9"/>
        <v>#DIV/0!</v>
      </c>
      <c r="P154" s="289" t="e">
        <f>N154/M154</f>
        <v>#DIV/0!</v>
      </c>
    </row>
    <row r="155" spans="1:16" ht="12.75">
      <c r="A155" s="225"/>
      <c r="B155" s="199"/>
      <c r="C155" s="199"/>
      <c r="D155" s="199"/>
      <c r="E155" s="199"/>
      <c r="F155" s="199"/>
      <c r="G155" s="199"/>
      <c r="H155" s="200" t="s">
        <v>458</v>
      </c>
      <c r="I155" s="200"/>
      <c r="J155" s="200"/>
      <c r="K155" s="201"/>
      <c r="L155" s="200"/>
      <c r="M155" s="276"/>
      <c r="N155" s="276"/>
      <c r="O155" s="546"/>
      <c r="P155" s="290"/>
    </row>
    <row r="156" spans="1:16" ht="12.75">
      <c r="A156" s="226"/>
      <c r="B156" s="227"/>
      <c r="C156" s="227"/>
      <c r="D156" s="227"/>
      <c r="E156" s="227"/>
      <c r="F156" s="227"/>
      <c r="G156" s="227"/>
      <c r="H156" s="234">
        <v>9</v>
      </c>
      <c r="I156" s="236" t="s">
        <v>398</v>
      </c>
      <c r="J156" s="237"/>
      <c r="K156" s="575">
        <f aca="true" t="shared" si="11" ref="K156:N157">K157</f>
        <v>0</v>
      </c>
      <c r="L156" s="234">
        <f t="shared" si="11"/>
        <v>0</v>
      </c>
      <c r="M156" s="230">
        <f t="shared" si="11"/>
        <v>0</v>
      </c>
      <c r="N156" s="230">
        <f t="shared" si="11"/>
        <v>0</v>
      </c>
      <c r="O156" s="285"/>
      <c r="P156" s="288" t="e">
        <f>#REF!/L156</f>
        <v>#REF!</v>
      </c>
    </row>
    <row r="157" spans="2:16" ht="12.75">
      <c r="B157" s="197"/>
      <c r="C157" s="197"/>
      <c r="D157" s="197"/>
      <c r="E157" s="197"/>
      <c r="F157" s="197"/>
      <c r="G157" s="197"/>
      <c r="H157" s="212">
        <v>92</v>
      </c>
      <c r="I157" s="212" t="s">
        <v>459</v>
      </c>
      <c r="J157" s="212"/>
      <c r="K157" s="215">
        <f t="shared" si="11"/>
        <v>0</v>
      </c>
      <c r="L157" s="210">
        <f t="shared" si="11"/>
        <v>0</v>
      </c>
      <c r="M157" s="231">
        <f t="shared" si="11"/>
        <v>0</v>
      </c>
      <c r="N157" s="231">
        <f t="shared" si="11"/>
        <v>0</v>
      </c>
      <c r="O157" s="555" t="e">
        <f>N157/K157</f>
        <v>#DIV/0!</v>
      </c>
      <c r="P157" s="284" t="e">
        <f>N157/M157</f>
        <v>#DIV/0!</v>
      </c>
    </row>
    <row r="158" spans="2:16" ht="12.75">
      <c r="B158" s="197"/>
      <c r="C158" s="197"/>
      <c r="D158" s="197"/>
      <c r="E158" s="197"/>
      <c r="F158" s="197"/>
      <c r="G158" s="197"/>
      <c r="H158" s="207">
        <v>922</v>
      </c>
      <c r="I158" s="207" t="s">
        <v>460</v>
      </c>
      <c r="J158" s="207"/>
      <c r="K158" s="210"/>
      <c r="L158" s="210"/>
      <c r="M158" s="231"/>
      <c r="N158" s="231"/>
      <c r="O158" s="555" t="e">
        <f>N158/K158</f>
        <v>#DIV/0!</v>
      </c>
      <c r="P158" s="284" t="e">
        <f>N158/M158</f>
        <v>#DIV/0!</v>
      </c>
    </row>
    <row r="159" spans="2:16" ht="12.75">
      <c r="B159" s="197"/>
      <c r="C159" s="197"/>
      <c r="D159" s="197"/>
      <c r="E159" s="197"/>
      <c r="F159" s="197"/>
      <c r="G159" s="197"/>
      <c r="H159" s="197"/>
      <c r="I159" s="197"/>
      <c r="J159" s="197"/>
      <c r="K159" s="216"/>
      <c r="L159" s="197"/>
      <c r="M159" s="238"/>
      <c r="N159" s="238"/>
      <c r="O159" s="563"/>
      <c r="P159" s="488"/>
    </row>
    <row r="160" spans="2:15" ht="12.75">
      <c r="B160" s="197"/>
      <c r="C160" s="197"/>
      <c r="D160" s="197"/>
      <c r="E160" s="197"/>
      <c r="F160" s="197"/>
      <c r="G160" s="197"/>
      <c r="H160" s="197"/>
      <c r="I160" s="227" t="s">
        <v>388</v>
      </c>
      <c r="J160" s="227"/>
      <c r="K160" s="576"/>
      <c r="L160" s="197"/>
      <c r="M160" s="238"/>
      <c r="N160" s="238"/>
      <c r="O160" s="563"/>
    </row>
    <row r="161" spans="2:15" ht="12.75">
      <c r="B161" s="197"/>
      <c r="C161" s="197"/>
      <c r="D161" s="197"/>
      <c r="E161" s="197"/>
      <c r="F161" s="197"/>
      <c r="G161" s="197"/>
      <c r="H161" s="197">
        <v>1</v>
      </c>
      <c r="I161" s="197" t="s">
        <v>461</v>
      </c>
      <c r="J161" s="197"/>
      <c r="K161" s="216"/>
      <c r="L161" s="197"/>
      <c r="M161" s="238"/>
      <c r="N161" s="238"/>
      <c r="O161" s="563"/>
    </row>
    <row r="162" spans="2:15" ht="12.75">
      <c r="B162" s="197"/>
      <c r="C162" s="197"/>
      <c r="D162" s="197"/>
      <c r="E162" s="197"/>
      <c r="F162" s="197"/>
      <c r="G162" s="197"/>
      <c r="H162" s="197">
        <v>2</v>
      </c>
      <c r="I162" s="239" t="s">
        <v>462</v>
      </c>
      <c r="J162" s="197"/>
      <c r="K162" s="216"/>
      <c r="L162" s="197"/>
      <c r="M162" s="238"/>
      <c r="N162" s="238"/>
      <c r="O162" s="563"/>
    </row>
    <row r="163" spans="2:15" ht="12.75">
      <c r="B163" s="197"/>
      <c r="C163" s="197"/>
      <c r="D163" s="197"/>
      <c r="E163" s="197"/>
      <c r="F163" s="197"/>
      <c r="G163" s="197"/>
      <c r="H163" s="197">
        <v>3</v>
      </c>
      <c r="I163" s="239" t="s">
        <v>431</v>
      </c>
      <c r="J163" s="197"/>
      <c r="K163" s="216"/>
      <c r="L163" s="197"/>
      <c r="M163" s="238"/>
      <c r="N163" s="238"/>
      <c r="O163" s="563"/>
    </row>
    <row r="164" spans="2:15" ht="12.75">
      <c r="B164" s="197"/>
      <c r="C164" s="197"/>
      <c r="D164" s="197"/>
      <c r="E164" s="197"/>
      <c r="F164" s="197"/>
      <c r="G164" s="197"/>
      <c r="H164" s="197">
        <v>4</v>
      </c>
      <c r="I164" s="239" t="s">
        <v>463</v>
      </c>
      <c r="J164" s="197"/>
      <c r="K164" s="216"/>
      <c r="L164" s="197"/>
      <c r="M164" s="238"/>
      <c r="N164" s="238"/>
      <c r="O164" s="563"/>
    </row>
    <row r="165" spans="2:15" ht="12.75">
      <c r="B165" s="197"/>
      <c r="C165" s="197"/>
      <c r="D165" s="197"/>
      <c r="E165" s="197"/>
      <c r="F165" s="197"/>
      <c r="G165" s="197"/>
      <c r="H165" s="197">
        <v>5</v>
      </c>
      <c r="I165" s="239" t="s">
        <v>464</v>
      </c>
      <c r="J165" s="197"/>
      <c r="K165" s="216"/>
      <c r="L165" s="197"/>
      <c r="M165" s="238"/>
      <c r="N165" s="238"/>
      <c r="O165" s="563"/>
    </row>
    <row r="166" spans="2:15" ht="12.75">
      <c r="B166" s="197"/>
      <c r="C166" s="197"/>
      <c r="D166" s="197"/>
      <c r="E166" s="197"/>
      <c r="F166" s="197"/>
      <c r="G166" s="197"/>
      <c r="H166" s="197">
        <v>6</v>
      </c>
      <c r="I166" s="239" t="s">
        <v>524</v>
      </c>
      <c r="J166" s="197"/>
      <c r="K166" s="216"/>
      <c r="L166" s="197"/>
      <c r="M166" s="238"/>
      <c r="N166" s="238"/>
      <c r="O166" s="563"/>
    </row>
    <row r="167" spans="2:16" ht="12.75">
      <c r="B167" s="197"/>
      <c r="C167" s="197"/>
      <c r="D167" s="197"/>
      <c r="E167" s="197"/>
      <c r="F167" s="197"/>
      <c r="G167" s="197"/>
      <c r="H167" s="197">
        <v>7</v>
      </c>
      <c r="I167" s="664" t="s">
        <v>525</v>
      </c>
      <c r="J167" s="665"/>
      <c r="K167" s="665"/>
      <c r="L167" s="665"/>
      <c r="M167" s="320"/>
      <c r="N167" s="320"/>
      <c r="O167" s="323"/>
      <c r="P167" s="551"/>
    </row>
    <row r="168" spans="2:16" ht="12.75">
      <c r="B168" s="197"/>
      <c r="C168" s="197"/>
      <c r="D168" s="197"/>
      <c r="E168" s="197"/>
      <c r="F168" s="197"/>
      <c r="G168" s="197"/>
      <c r="H168" s="197">
        <v>8</v>
      </c>
      <c r="I168" s="664" t="s">
        <v>465</v>
      </c>
      <c r="J168" s="665"/>
      <c r="K168" s="665"/>
      <c r="L168" s="665"/>
      <c r="M168" s="320"/>
      <c r="N168" s="320"/>
      <c r="O168" s="323"/>
      <c r="P168" s="551"/>
    </row>
    <row r="169" spans="2:15" ht="12.75">
      <c r="B169" s="197"/>
      <c r="C169" s="197"/>
      <c r="D169" s="197"/>
      <c r="E169" s="197"/>
      <c r="F169" s="197"/>
      <c r="G169" s="197"/>
      <c r="H169" s="197"/>
      <c r="I169" s="197"/>
      <c r="J169" s="197"/>
      <c r="K169" s="216"/>
      <c r="L169" s="197"/>
      <c r="M169" s="238"/>
      <c r="N169" s="238"/>
      <c r="O169" s="563"/>
    </row>
    <row r="170" spans="2:15" ht="12.75">
      <c r="B170" s="197"/>
      <c r="C170" s="197"/>
      <c r="D170" s="197"/>
      <c r="E170" s="197"/>
      <c r="F170" s="197"/>
      <c r="G170" s="197"/>
      <c r="H170" s="197"/>
      <c r="I170" s="197"/>
      <c r="J170" s="197"/>
      <c r="K170" s="216"/>
      <c r="L170" s="197"/>
      <c r="M170" s="238"/>
      <c r="N170" s="238"/>
      <c r="O170" s="563"/>
    </row>
    <row r="171" spans="2:15" ht="12.75">
      <c r="B171" s="197"/>
      <c r="C171" s="197"/>
      <c r="D171" s="197"/>
      <c r="E171" s="197"/>
      <c r="F171" s="197"/>
      <c r="G171" s="197"/>
      <c r="H171" s="197"/>
      <c r="I171" s="197"/>
      <c r="J171" s="197"/>
      <c r="K171" s="216"/>
      <c r="L171" s="197"/>
      <c r="M171" s="238"/>
      <c r="N171" s="238"/>
      <c r="O171" s="563"/>
    </row>
    <row r="172" spans="2:15" ht="12.75">
      <c r="B172" s="197"/>
      <c r="C172" s="197"/>
      <c r="D172" s="197"/>
      <c r="E172" s="197"/>
      <c r="F172" s="197"/>
      <c r="G172" s="197"/>
      <c r="H172" s="197"/>
      <c r="I172" s="197"/>
      <c r="J172" s="197"/>
      <c r="K172" s="216"/>
      <c r="L172" s="197"/>
      <c r="M172" s="238"/>
      <c r="N172" s="238"/>
      <c r="O172" s="563"/>
    </row>
    <row r="173" spans="2:15" ht="12.75">
      <c r="B173" s="197"/>
      <c r="C173" s="197"/>
      <c r="D173" s="197"/>
      <c r="E173" s="197"/>
      <c r="F173" s="197"/>
      <c r="G173" s="197"/>
      <c r="H173" s="197"/>
      <c r="I173" s="197"/>
      <c r="J173" s="197"/>
      <c r="K173" s="216"/>
      <c r="L173" s="197"/>
      <c r="M173" s="238"/>
      <c r="N173" s="238"/>
      <c r="O173" s="563"/>
    </row>
    <row r="174" spans="2:15" ht="12.75">
      <c r="B174" s="197"/>
      <c r="C174" s="197"/>
      <c r="D174" s="197"/>
      <c r="E174" s="197"/>
      <c r="F174" s="197"/>
      <c r="G174" s="197"/>
      <c r="H174" s="197"/>
      <c r="I174" s="197"/>
      <c r="J174" s="197"/>
      <c r="K174" s="216"/>
      <c r="L174" s="197"/>
      <c r="M174" s="238"/>
      <c r="N174" s="238"/>
      <c r="O174" s="563"/>
    </row>
    <row r="175" spans="2:15" ht="12.75">
      <c r="B175" s="197"/>
      <c r="C175" s="197"/>
      <c r="D175" s="197"/>
      <c r="E175" s="197"/>
      <c r="F175" s="197"/>
      <c r="G175" s="197"/>
      <c r="H175" s="197"/>
      <c r="I175" s="197"/>
      <c r="J175" s="197"/>
      <c r="K175" s="216"/>
      <c r="L175" s="197"/>
      <c r="M175" s="238"/>
      <c r="N175" s="238"/>
      <c r="O175" s="563"/>
    </row>
    <row r="176" spans="2:15" ht="12.75">
      <c r="B176" s="197"/>
      <c r="C176" s="197"/>
      <c r="D176" s="197"/>
      <c r="E176" s="197"/>
      <c r="F176" s="197"/>
      <c r="G176" s="197"/>
      <c r="H176" s="197"/>
      <c r="I176" s="197"/>
      <c r="J176" s="197"/>
      <c r="K176" s="216"/>
      <c r="L176" s="197"/>
      <c r="M176" s="238"/>
      <c r="N176" s="238"/>
      <c r="O176" s="563"/>
    </row>
    <row r="177" spans="2:15" ht="12.75">
      <c r="B177" s="197"/>
      <c r="C177" s="197"/>
      <c r="D177" s="197"/>
      <c r="E177" s="197"/>
      <c r="F177" s="197"/>
      <c r="G177" s="197"/>
      <c r="H177" s="197"/>
      <c r="I177" s="197"/>
      <c r="J177" s="197"/>
      <c r="K177" s="216"/>
      <c r="L177" s="197"/>
      <c r="M177" s="238"/>
      <c r="N177" s="238"/>
      <c r="O177" s="563"/>
    </row>
    <row r="178" spans="2:15" ht="12.75">
      <c r="B178" s="197"/>
      <c r="C178" s="197"/>
      <c r="D178" s="197"/>
      <c r="E178" s="197"/>
      <c r="F178" s="197"/>
      <c r="G178" s="197"/>
      <c r="H178" s="197"/>
      <c r="I178" s="197"/>
      <c r="J178" s="197"/>
      <c r="K178" s="216"/>
      <c r="L178" s="197"/>
      <c r="M178" s="238"/>
      <c r="N178" s="238"/>
      <c r="O178" s="563"/>
    </row>
    <row r="179" spans="2:15" ht="12.75">
      <c r="B179" s="197"/>
      <c r="C179" s="197"/>
      <c r="D179" s="197"/>
      <c r="E179" s="197"/>
      <c r="F179" s="197"/>
      <c r="G179" s="197"/>
      <c r="H179" s="197"/>
      <c r="I179" s="197"/>
      <c r="J179" s="197"/>
      <c r="K179" s="216"/>
      <c r="L179" s="197"/>
      <c r="M179" s="238"/>
      <c r="N179" s="238"/>
      <c r="O179" s="563"/>
    </row>
    <row r="180" spans="2:15" ht="12.75">
      <c r="B180" s="197"/>
      <c r="C180" s="197"/>
      <c r="D180" s="197"/>
      <c r="E180" s="197"/>
      <c r="F180" s="197"/>
      <c r="G180" s="197"/>
      <c r="H180" s="197"/>
      <c r="I180" s="197"/>
      <c r="J180" s="197"/>
      <c r="K180" s="216"/>
      <c r="L180" s="197"/>
      <c r="M180" s="238"/>
      <c r="N180" s="238"/>
      <c r="O180" s="563"/>
    </row>
    <row r="181" spans="2:15" ht="12.75">
      <c r="B181" s="197"/>
      <c r="C181" s="197"/>
      <c r="D181" s="197"/>
      <c r="E181" s="197"/>
      <c r="F181" s="197"/>
      <c r="G181" s="197"/>
      <c r="H181" s="197"/>
      <c r="I181" s="197"/>
      <c r="J181" s="197"/>
      <c r="K181" s="216"/>
      <c r="L181" s="197"/>
      <c r="M181" s="238"/>
      <c r="N181" s="238"/>
      <c r="O181" s="563"/>
    </row>
    <row r="182" spans="2:15" ht="12.75">
      <c r="B182" s="197"/>
      <c r="C182" s="197"/>
      <c r="D182" s="197"/>
      <c r="E182" s="197"/>
      <c r="F182" s="197"/>
      <c r="G182" s="197"/>
      <c r="H182" s="197"/>
      <c r="I182" s="197"/>
      <c r="J182" s="197"/>
      <c r="K182" s="216"/>
      <c r="L182" s="197"/>
      <c r="M182" s="238"/>
      <c r="N182" s="238"/>
      <c r="O182" s="563"/>
    </row>
    <row r="183" spans="2:15" ht="12.75">
      <c r="B183" s="197"/>
      <c r="C183" s="197"/>
      <c r="D183" s="197"/>
      <c r="E183" s="197"/>
      <c r="F183" s="197"/>
      <c r="G183" s="197"/>
      <c r="H183" s="197"/>
      <c r="I183" s="197"/>
      <c r="J183" s="197"/>
      <c r="K183" s="216"/>
      <c r="L183" s="197"/>
      <c r="M183" s="238"/>
      <c r="N183" s="238"/>
      <c r="O183" s="563"/>
    </row>
    <row r="184" spans="1:15" ht="12.75">
      <c r="A184" s="197"/>
      <c r="B184" s="197"/>
      <c r="C184" s="197"/>
      <c r="D184" s="197"/>
      <c r="E184" s="197"/>
      <c r="F184" s="197"/>
      <c r="G184" s="197"/>
      <c r="H184" s="197"/>
      <c r="I184" s="197"/>
      <c r="J184" s="197"/>
      <c r="K184" s="216"/>
      <c r="L184" s="197"/>
      <c r="M184" s="238"/>
      <c r="N184" s="238"/>
      <c r="O184" s="563"/>
    </row>
    <row r="185" spans="1:15" ht="12.75">
      <c r="A185" s="197"/>
      <c r="B185" s="197"/>
      <c r="C185" s="197"/>
      <c r="D185" s="197"/>
      <c r="E185" s="197"/>
      <c r="F185" s="197"/>
      <c r="G185" s="197"/>
      <c r="H185" s="197"/>
      <c r="I185" s="197"/>
      <c r="J185" s="197"/>
      <c r="K185" s="216"/>
      <c r="L185" s="197"/>
      <c r="M185" s="238"/>
      <c r="N185" s="238"/>
      <c r="O185" s="563"/>
    </row>
    <row r="186" spans="2:15" ht="12.75">
      <c r="B186" s="197"/>
      <c r="C186" s="197"/>
      <c r="D186" s="197"/>
      <c r="E186" s="197"/>
      <c r="F186" s="197"/>
      <c r="G186" s="197"/>
      <c r="H186" s="197"/>
      <c r="I186" s="197"/>
      <c r="J186" s="197"/>
      <c r="K186" s="216"/>
      <c r="L186" s="197"/>
      <c r="M186" s="238"/>
      <c r="N186" s="238"/>
      <c r="O186" s="563"/>
    </row>
    <row r="187" spans="2:15" ht="12.75">
      <c r="B187" s="197"/>
      <c r="C187" s="197"/>
      <c r="D187" s="197"/>
      <c r="E187" s="197"/>
      <c r="F187" s="197"/>
      <c r="G187" s="197"/>
      <c r="H187" s="197"/>
      <c r="I187" s="197"/>
      <c r="J187" s="197"/>
      <c r="K187" s="216"/>
      <c r="L187" s="197"/>
      <c r="M187" s="238"/>
      <c r="N187" s="238"/>
      <c r="O187" s="563"/>
    </row>
    <row r="188" spans="2:15" ht="12.75">
      <c r="B188" s="197"/>
      <c r="C188" s="197"/>
      <c r="D188" s="197"/>
      <c r="E188" s="197"/>
      <c r="F188" s="197"/>
      <c r="G188" s="197"/>
      <c r="H188" s="197"/>
      <c r="I188" s="197"/>
      <c r="J188" s="197"/>
      <c r="K188" s="216"/>
      <c r="L188" s="197"/>
      <c r="M188" s="238"/>
      <c r="N188" s="238"/>
      <c r="O188" s="563"/>
    </row>
    <row r="189" spans="2:15" ht="12.75">
      <c r="B189" s="197"/>
      <c r="C189" s="197"/>
      <c r="D189" s="197"/>
      <c r="E189" s="197"/>
      <c r="F189" s="197"/>
      <c r="G189" s="197"/>
      <c r="H189" s="197"/>
      <c r="I189" s="197"/>
      <c r="J189" s="197"/>
      <c r="K189" s="216"/>
      <c r="L189" s="197"/>
      <c r="M189" s="238"/>
      <c r="N189" s="238"/>
      <c r="O189" s="563"/>
    </row>
    <row r="190" spans="2:15" ht="12.75">
      <c r="B190" s="197"/>
      <c r="C190" s="197"/>
      <c r="D190" s="197"/>
      <c r="E190" s="197"/>
      <c r="F190" s="197"/>
      <c r="G190" s="197"/>
      <c r="H190" s="197"/>
      <c r="I190" s="197"/>
      <c r="J190" s="197"/>
      <c r="K190" s="216"/>
      <c r="L190" s="197"/>
      <c r="M190" s="238"/>
      <c r="N190" s="238"/>
      <c r="O190" s="563"/>
    </row>
    <row r="191" spans="2:15" ht="12.75">
      <c r="B191" s="197"/>
      <c r="C191" s="197"/>
      <c r="D191" s="197"/>
      <c r="E191" s="197"/>
      <c r="F191" s="197"/>
      <c r="G191" s="197"/>
      <c r="H191" s="197"/>
      <c r="I191" s="197"/>
      <c r="J191" s="197"/>
      <c r="K191" s="216"/>
      <c r="L191" s="197"/>
      <c r="M191" s="238"/>
      <c r="N191" s="238"/>
      <c r="O191" s="563"/>
    </row>
    <row r="192" spans="2:15" ht="12.75">
      <c r="B192" s="197"/>
      <c r="C192" s="197"/>
      <c r="D192" s="197"/>
      <c r="E192" s="197"/>
      <c r="F192" s="197"/>
      <c r="G192" s="197"/>
      <c r="H192" s="197"/>
      <c r="I192" s="197"/>
      <c r="J192" s="197"/>
      <c r="K192" s="216"/>
      <c r="L192" s="197"/>
      <c r="M192" s="238"/>
      <c r="N192" s="238"/>
      <c r="O192" s="563"/>
    </row>
    <row r="193" spans="2:15" ht="12.75">
      <c r="B193" s="197"/>
      <c r="C193" s="197"/>
      <c r="D193" s="197"/>
      <c r="E193" s="197"/>
      <c r="F193" s="197"/>
      <c r="G193" s="197"/>
      <c r="H193" s="197"/>
      <c r="I193" s="197"/>
      <c r="J193" s="197"/>
      <c r="K193" s="216"/>
      <c r="L193" s="197"/>
      <c r="M193" s="238"/>
      <c r="N193" s="238"/>
      <c r="O193" s="563"/>
    </row>
    <row r="194" spans="2:15" ht="12.75">
      <c r="B194" s="197"/>
      <c r="C194" s="197"/>
      <c r="D194" s="197"/>
      <c r="E194" s="197"/>
      <c r="F194" s="197"/>
      <c r="G194" s="197"/>
      <c r="H194" s="197"/>
      <c r="I194" s="197"/>
      <c r="J194" s="197"/>
      <c r="K194" s="216"/>
      <c r="L194" s="197"/>
      <c r="M194" s="238"/>
      <c r="N194" s="238"/>
      <c r="O194" s="563"/>
    </row>
    <row r="195" spans="2:15" ht="12.75">
      <c r="B195" s="197"/>
      <c r="C195" s="197"/>
      <c r="D195" s="197"/>
      <c r="E195" s="197"/>
      <c r="F195" s="197"/>
      <c r="G195" s="197"/>
      <c r="H195" s="197"/>
      <c r="I195" s="197"/>
      <c r="J195" s="197"/>
      <c r="K195" s="216"/>
      <c r="L195" s="197"/>
      <c r="M195" s="238"/>
      <c r="N195" s="238"/>
      <c r="O195" s="563"/>
    </row>
    <row r="196" spans="2:15" ht="12.75">
      <c r="B196" s="197"/>
      <c r="C196" s="197"/>
      <c r="D196" s="197"/>
      <c r="E196" s="197"/>
      <c r="F196" s="197"/>
      <c r="G196" s="197"/>
      <c r="H196" s="197"/>
      <c r="I196" s="197"/>
      <c r="J196" s="197"/>
      <c r="K196" s="216"/>
      <c r="L196" s="197"/>
      <c r="M196" s="238"/>
      <c r="N196" s="238"/>
      <c r="O196" s="563"/>
    </row>
    <row r="197" spans="2:15" ht="12.75">
      <c r="B197" s="197"/>
      <c r="C197" s="197"/>
      <c r="D197" s="197"/>
      <c r="E197" s="197"/>
      <c r="F197" s="197"/>
      <c r="G197" s="197"/>
      <c r="H197" s="197"/>
      <c r="I197" s="197"/>
      <c r="J197" s="197"/>
      <c r="K197" s="216"/>
      <c r="L197" s="197"/>
      <c r="M197" s="238"/>
      <c r="N197" s="238"/>
      <c r="O197" s="563"/>
    </row>
    <row r="198" spans="2:15" ht="12.75">
      <c r="B198" s="197"/>
      <c r="C198" s="197"/>
      <c r="D198" s="197"/>
      <c r="E198" s="197"/>
      <c r="F198" s="197"/>
      <c r="G198" s="197"/>
      <c r="H198" s="197"/>
      <c r="I198" s="197"/>
      <c r="J198" s="197"/>
      <c r="K198" s="216"/>
      <c r="L198" s="197"/>
      <c r="M198" s="238"/>
      <c r="N198" s="238"/>
      <c r="O198" s="563"/>
    </row>
    <row r="199" spans="2:15" ht="12.75">
      <c r="B199" s="197"/>
      <c r="C199" s="197"/>
      <c r="D199" s="197"/>
      <c r="E199" s="197"/>
      <c r="F199" s="197"/>
      <c r="G199" s="197"/>
      <c r="H199" s="197"/>
      <c r="I199" s="197"/>
      <c r="J199" s="197"/>
      <c r="K199" s="216"/>
      <c r="L199" s="197"/>
      <c r="M199" s="238"/>
      <c r="N199" s="238"/>
      <c r="O199" s="563"/>
    </row>
    <row r="200" spans="2:15" ht="12.75">
      <c r="B200" s="197"/>
      <c r="C200" s="197"/>
      <c r="D200" s="197"/>
      <c r="E200" s="197"/>
      <c r="F200" s="197"/>
      <c r="G200" s="197"/>
      <c r="H200" s="197"/>
      <c r="I200" s="197"/>
      <c r="J200" s="197"/>
      <c r="K200" s="216"/>
      <c r="L200" s="197"/>
      <c r="M200" s="238"/>
      <c r="N200" s="238"/>
      <c r="O200" s="563"/>
    </row>
    <row r="201" spans="2:15" ht="12.75">
      <c r="B201" s="197"/>
      <c r="C201" s="197"/>
      <c r="D201" s="197"/>
      <c r="E201" s="197"/>
      <c r="F201" s="197"/>
      <c r="G201" s="197"/>
      <c r="H201" s="197"/>
      <c r="I201" s="197"/>
      <c r="J201" s="197"/>
      <c r="K201" s="216"/>
      <c r="L201" s="197"/>
      <c r="M201" s="238"/>
      <c r="N201" s="238"/>
      <c r="O201" s="563"/>
    </row>
    <row r="202" spans="2:15" ht="12.75">
      <c r="B202" s="197"/>
      <c r="C202" s="197"/>
      <c r="D202" s="197"/>
      <c r="E202" s="197"/>
      <c r="F202" s="197"/>
      <c r="G202" s="197"/>
      <c r="H202" s="197"/>
      <c r="I202" s="197"/>
      <c r="J202" s="197"/>
      <c r="K202" s="216"/>
      <c r="L202" s="197"/>
      <c r="M202" s="238"/>
      <c r="N202" s="238"/>
      <c r="O202" s="563"/>
    </row>
    <row r="203" spans="2:15" ht="12.75">
      <c r="B203" s="197"/>
      <c r="C203" s="197"/>
      <c r="D203" s="197"/>
      <c r="E203" s="197"/>
      <c r="F203" s="197"/>
      <c r="G203" s="197"/>
      <c r="H203" s="197"/>
      <c r="I203" s="197"/>
      <c r="J203" s="197"/>
      <c r="K203" s="216"/>
      <c r="L203" s="197"/>
      <c r="M203" s="238"/>
      <c r="N203" s="238"/>
      <c r="O203" s="563"/>
    </row>
    <row r="204" spans="2:15" ht="12.75">
      <c r="B204" s="197"/>
      <c r="C204" s="197"/>
      <c r="D204" s="197"/>
      <c r="E204" s="197"/>
      <c r="F204" s="197"/>
      <c r="G204" s="197"/>
      <c r="H204" s="197"/>
      <c r="I204" s="197"/>
      <c r="J204" s="197"/>
      <c r="K204" s="216"/>
      <c r="L204" s="197"/>
      <c r="M204" s="238"/>
      <c r="N204" s="238"/>
      <c r="O204" s="563"/>
    </row>
    <row r="205" spans="2:15" ht="12.75">
      <c r="B205" s="197"/>
      <c r="C205" s="197"/>
      <c r="D205" s="197"/>
      <c r="E205" s="197"/>
      <c r="F205" s="197"/>
      <c r="G205" s="197"/>
      <c r="H205" s="197"/>
      <c r="I205" s="197"/>
      <c r="J205" s="197"/>
      <c r="K205" s="216"/>
      <c r="L205" s="197"/>
      <c r="M205" s="238"/>
      <c r="N205" s="238"/>
      <c r="O205" s="563"/>
    </row>
    <row r="206" spans="2:15" ht="12.75">
      <c r="B206" s="197"/>
      <c r="C206" s="197"/>
      <c r="D206" s="197"/>
      <c r="E206" s="197"/>
      <c r="F206" s="197"/>
      <c r="G206" s="197"/>
      <c r="H206" s="197"/>
      <c r="I206" s="197"/>
      <c r="J206" s="197"/>
      <c r="K206" s="216"/>
      <c r="L206" s="197"/>
      <c r="M206" s="238"/>
      <c r="N206" s="238"/>
      <c r="O206" s="563"/>
    </row>
    <row r="207" spans="2:15" ht="12.75">
      <c r="B207" s="197"/>
      <c r="C207" s="197"/>
      <c r="D207" s="197"/>
      <c r="E207" s="197"/>
      <c r="F207" s="197"/>
      <c r="G207" s="197"/>
      <c r="H207" s="197"/>
      <c r="I207" s="197"/>
      <c r="J207" s="197"/>
      <c r="K207" s="216"/>
      <c r="L207" s="197"/>
      <c r="M207" s="238"/>
      <c r="N207" s="238"/>
      <c r="O207" s="563"/>
    </row>
    <row r="208" spans="2:15" ht="12.75">
      <c r="B208" s="197"/>
      <c r="C208" s="197"/>
      <c r="D208" s="197"/>
      <c r="E208" s="197"/>
      <c r="F208" s="197"/>
      <c r="G208" s="197"/>
      <c r="H208" s="197"/>
      <c r="I208" s="197"/>
      <c r="J208" s="197"/>
      <c r="K208" s="216"/>
      <c r="L208" s="197"/>
      <c r="M208" s="238"/>
      <c r="N208" s="238"/>
      <c r="O208" s="563"/>
    </row>
    <row r="209" spans="2:15" ht="12.75">
      <c r="B209" s="197"/>
      <c r="C209" s="197"/>
      <c r="D209" s="197"/>
      <c r="E209" s="197"/>
      <c r="F209" s="197"/>
      <c r="G209" s="197"/>
      <c r="H209" s="197"/>
      <c r="I209" s="197"/>
      <c r="J209" s="197"/>
      <c r="K209" s="216"/>
      <c r="L209" s="197"/>
      <c r="M209" s="238"/>
      <c r="N209" s="238"/>
      <c r="O209" s="563"/>
    </row>
    <row r="210" spans="2:15" ht="12.75">
      <c r="B210" s="197"/>
      <c r="C210" s="197"/>
      <c r="D210" s="197"/>
      <c r="E210" s="197"/>
      <c r="F210" s="197"/>
      <c r="G210" s="197"/>
      <c r="H210" s="197"/>
      <c r="I210" s="197"/>
      <c r="J210" s="197"/>
      <c r="K210" s="216"/>
      <c r="L210" s="197"/>
      <c r="M210" s="238"/>
      <c r="N210" s="238"/>
      <c r="O210" s="563"/>
    </row>
    <row r="211" spans="2:15" ht="12.75">
      <c r="B211" s="197"/>
      <c r="C211" s="197"/>
      <c r="D211" s="197"/>
      <c r="E211" s="197"/>
      <c r="F211" s="197"/>
      <c r="G211" s="197"/>
      <c r="H211" s="197"/>
      <c r="I211" s="197"/>
      <c r="J211" s="197"/>
      <c r="K211" s="216"/>
      <c r="L211" s="197"/>
      <c r="M211" s="238"/>
      <c r="N211" s="238"/>
      <c r="O211" s="563"/>
    </row>
    <row r="212" spans="2:15" ht="12.75">
      <c r="B212" s="197"/>
      <c r="C212" s="197"/>
      <c r="D212" s="197"/>
      <c r="E212" s="197"/>
      <c r="F212" s="197"/>
      <c r="G212" s="197"/>
      <c r="H212" s="197"/>
      <c r="I212" s="197"/>
      <c r="J212" s="197"/>
      <c r="K212" s="216"/>
      <c r="L212" s="197"/>
      <c r="M212" s="238"/>
      <c r="N212" s="238"/>
      <c r="O212" s="563"/>
    </row>
    <row r="213" spans="2:15" ht="12.75">
      <c r="B213" s="197"/>
      <c r="C213" s="197"/>
      <c r="D213" s="197"/>
      <c r="E213" s="197"/>
      <c r="F213" s="197"/>
      <c r="G213" s="197"/>
      <c r="H213" s="197"/>
      <c r="I213" s="197"/>
      <c r="J213" s="197"/>
      <c r="K213" s="216"/>
      <c r="L213" s="197"/>
      <c r="M213" s="238"/>
      <c r="N213" s="238"/>
      <c r="O213" s="563"/>
    </row>
    <row r="214" spans="2:15" ht="12.75">
      <c r="B214" s="197"/>
      <c r="C214" s="197"/>
      <c r="D214" s="197"/>
      <c r="E214" s="197"/>
      <c r="F214" s="197"/>
      <c r="G214" s="197"/>
      <c r="H214" s="197"/>
      <c r="I214" s="197"/>
      <c r="J214" s="197"/>
      <c r="K214" s="216"/>
      <c r="L214" s="197"/>
      <c r="M214" s="238"/>
      <c r="N214" s="238"/>
      <c r="O214" s="563"/>
    </row>
    <row r="215" spans="2:15" ht="12.75">
      <c r="B215" s="197"/>
      <c r="C215" s="197"/>
      <c r="D215" s="197"/>
      <c r="E215" s="197"/>
      <c r="F215" s="197"/>
      <c r="G215" s="197"/>
      <c r="H215" s="197"/>
      <c r="I215" s="197"/>
      <c r="J215" s="197"/>
      <c r="K215" s="216"/>
      <c r="L215" s="197"/>
      <c r="M215" s="238"/>
      <c r="N215" s="238"/>
      <c r="O215" s="563"/>
    </row>
    <row r="216" spans="2:15" ht="12.75">
      <c r="B216" s="197"/>
      <c r="C216" s="197"/>
      <c r="D216" s="197"/>
      <c r="E216" s="197"/>
      <c r="F216" s="197"/>
      <c r="G216" s="197"/>
      <c r="H216" s="197"/>
      <c r="I216" s="197"/>
      <c r="J216" s="197"/>
      <c r="K216" s="216"/>
      <c r="L216" s="197"/>
      <c r="M216" s="238"/>
      <c r="N216" s="238"/>
      <c r="O216" s="563"/>
    </row>
    <row r="217" spans="2:15" ht="12.75">
      <c r="B217" s="197"/>
      <c r="C217" s="197"/>
      <c r="D217" s="197"/>
      <c r="E217" s="197"/>
      <c r="F217" s="197"/>
      <c r="G217" s="197"/>
      <c r="H217" s="197"/>
      <c r="I217" s="197"/>
      <c r="J217" s="197"/>
      <c r="K217" s="216"/>
      <c r="L217" s="197"/>
      <c r="M217" s="238"/>
      <c r="N217" s="238"/>
      <c r="O217" s="563"/>
    </row>
    <row r="218" spans="2:15" ht="12.75">
      <c r="B218" s="197"/>
      <c r="C218" s="197"/>
      <c r="D218" s="197"/>
      <c r="E218" s="197"/>
      <c r="F218" s="197"/>
      <c r="G218" s="197"/>
      <c r="H218" s="197"/>
      <c r="I218" s="197"/>
      <c r="J218" s="197"/>
      <c r="K218" s="216"/>
      <c r="L218" s="197"/>
      <c r="M218" s="238"/>
      <c r="N218" s="238"/>
      <c r="O218" s="563"/>
    </row>
    <row r="219" spans="2:15" ht="12.75">
      <c r="B219" s="197"/>
      <c r="C219" s="197"/>
      <c r="D219" s="197"/>
      <c r="E219" s="197"/>
      <c r="F219" s="197"/>
      <c r="G219" s="197"/>
      <c r="H219" s="197"/>
      <c r="I219" s="197"/>
      <c r="J219" s="197"/>
      <c r="K219" s="216"/>
      <c r="L219" s="197"/>
      <c r="M219" s="238"/>
      <c r="N219" s="238"/>
      <c r="O219" s="563"/>
    </row>
    <row r="220" spans="2:15" ht="12.75">
      <c r="B220" s="197"/>
      <c r="C220" s="197"/>
      <c r="D220" s="197"/>
      <c r="E220" s="197"/>
      <c r="F220" s="197"/>
      <c r="G220" s="197"/>
      <c r="H220" s="197"/>
      <c r="I220" s="197"/>
      <c r="J220" s="197"/>
      <c r="K220" s="216"/>
      <c r="L220" s="197"/>
      <c r="M220" s="238"/>
      <c r="N220" s="238"/>
      <c r="O220" s="563"/>
    </row>
    <row r="221" spans="2:15" ht="12.75">
      <c r="B221" s="197"/>
      <c r="C221" s="197"/>
      <c r="D221" s="197"/>
      <c r="E221" s="197"/>
      <c r="F221" s="197"/>
      <c r="G221" s="197"/>
      <c r="H221" s="197"/>
      <c r="I221" s="197"/>
      <c r="J221" s="197"/>
      <c r="K221" s="216"/>
      <c r="L221" s="197"/>
      <c r="M221" s="238"/>
      <c r="N221" s="238"/>
      <c r="O221" s="563"/>
    </row>
    <row r="222" spans="2:15" ht="12.75">
      <c r="B222" s="197"/>
      <c r="C222" s="197"/>
      <c r="D222" s="197"/>
      <c r="E222" s="197"/>
      <c r="F222" s="197"/>
      <c r="G222" s="197"/>
      <c r="H222" s="197"/>
      <c r="I222" s="197"/>
      <c r="J222" s="197"/>
      <c r="K222" s="216"/>
      <c r="L222" s="197"/>
      <c r="M222" s="238"/>
      <c r="N222" s="238"/>
      <c r="O222" s="563"/>
    </row>
    <row r="223" spans="2:15" ht="12.75">
      <c r="B223" s="197"/>
      <c r="C223" s="197"/>
      <c r="D223" s="197"/>
      <c r="E223" s="197"/>
      <c r="F223" s="197"/>
      <c r="G223" s="197"/>
      <c r="H223" s="197"/>
      <c r="I223" s="197"/>
      <c r="J223" s="197"/>
      <c r="K223" s="216"/>
      <c r="L223" s="197"/>
      <c r="M223" s="238"/>
      <c r="N223" s="238"/>
      <c r="O223" s="563"/>
    </row>
    <row r="224" spans="2:15" ht="12.75">
      <c r="B224" s="197"/>
      <c r="C224" s="197"/>
      <c r="D224" s="197"/>
      <c r="E224" s="197"/>
      <c r="F224" s="197"/>
      <c r="G224" s="197"/>
      <c r="H224" s="197"/>
      <c r="I224" s="197"/>
      <c r="J224" s="197"/>
      <c r="K224" s="216"/>
      <c r="L224" s="197"/>
      <c r="M224" s="238"/>
      <c r="N224" s="238"/>
      <c r="O224" s="563"/>
    </row>
    <row r="225" spans="2:15" ht="12.75">
      <c r="B225" s="197"/>
      <c r="C225" s="197"/>
      <c r="D225" s="197"/>
      <c r="E225" s="197"/>
      <c r="F225" s="197"/>
      <c r="G225" s="197"/>
      <c r="H225" s="197"/>
      <c r="I225" s="197"/>
      <c r="J225" s="197"/>
      <c r="K225" s="216"/>
      <c r="L225" s="197"/>
      <c r="M225" s="238"/>
      <c r="N225" s="238"/>
      <c r="O225" s="563"/>
    </row>
    <row r="226" spans="2:15" ht="12.75">
      <c r="B226" s="197"/>
      <c r="C226" s="197"/>
      <c r="D226" s="197"/>
      <c r="E226" s="197"/>
      <c r="F226" s="197"/>
      <c r="G226" s="197"/>
      <c r="H226" s="197"/>
      <c r="I226" s="197"/>
      <c r="J226" s="197"/>
      <c r="K226" s="216"/>
      <c r="L226" s="197"/>
      <c r="M226" s="238"/>
      <c r="N226" s="238"/>
      <c r="O226" s="563"/>
    </row>
    <row r="227" spans="2:15" ht="12.75">
      <c r="B227" s="197"/>
      <c r="C227" s="197"/>
      <c r="D227" s="197"/>
      <c r="E227" s="197"/>
      <c r="F227" s="197"/>
      <c r="G227" s="197"/>
      <c r="H227" s="197"/>
      <c r="I227" s="197"/>
      <c r="J227" s="197"/>
      <c r="K227" s="216"/>
      <c r="L227" s="197"/>
      <c r="M227" s="238"/>
      <c r="N227" s="238"/>
      <c r="O227" s="563"/>
    </row>
    <row r="228" spans="2:15" ht="12.75">
      <c r="B228" s="197"/>
      <c r="C228" s="197"/>
      <c r="D228" s="197"/>
      <c r="E228" s="197"/>
      <c r="F228" s="197"/>
      <c r="G228" s="197"/>
      <c r="H228" s="197"/>
      <c r="I228" s="197"/>
      <c r="J228" s="197"/>
      <c r="K228" s="216"/>
      <c r="L228" s="197"/>
      <c r="M228" s="238"/>
      <c r="N228" s="238"/>
      <c r="O228" s="563"/>
    </row>
    <row r="229" spans="2:15" ht="12.75">
      <c r="B229" s="197"/>
      <c r="C229" s="197"/>
      <c r="D229" s="197"/>
      <c r="E229" s="197"/>
      <c r="F229" s="197"/>
      <c r="G229" s="197"/>
      <c r="H229" s="197"/>
      <c r="I229" s="197"/>
      <c r="J229" s="197"/>
      <c r="K229" s="216"/>
      <c r="L229" s="197"/>
      <c r="M229" s="238"/>
      <c r="N229" s="238"/>
      <c r="O229" s="563"/>
    </row>
    <row r="230" spans="2:15" ht="12.75">
      <c r="B230" s="197"/>
      <c r="C230" s="197"/>
      <c r="D230" s="197"/>
      <c r="E230" s="197"/>
      <c r="F230" s="197"/>
      <c r="G230" s="197"/>
      <c r="H230" s="197"/>
      <c r="I230" s="197"/>
      <c r="J230" s="197"/>
      <c r="K230" s="216"/>
      <c r="L230" s="197"/>
      <c r="M230" s="238"/>
      <c r="N230" s="238"/>
      <c r="O230" s="563"/>
    </row>
    <row r="231" spans="2:15" ht="12.75">
      <c r="B231" s="197"/>
      <c r="C231" s="197"/>
      <c r="D231" s="197"/>
      <c r="E231" s="197"/>
      <c r="F231" s="197"/>
      <c r="G231" s="197"/>
      <c r="H231" s="197"/>
      <c r="I231" s="197"/>
      <c r="J231" s="197"/>
      <c r="K231" s="216"/>
      <c r="L231" s="197"/>
      <c r="M231" s="238"/>
      <c r="N231" s="238"/>
      <c r="O231" s="563"/>
    </row>
    <row r="232" spans="2:12" ht="12.75">
      <c r="B232" s="197"/>
      <c r="C232" s="197"/>
      <c r="D232" s="197"/>
      <c r="E232" s="197"/>
      <c r="F232" s="197"/>
      <c r="G232" s="197"/>
      <c r="H232" s="197"/>
      <c r="I232" s="197"/>
      <c r="J232" s="197"/>
      <c r="K232" s="216"/>
      <c r="L232" s="197"/>
    </row>
    <row r="233" spans="2:12" ht="12.75">
      <c r="B233" s="197"/>
      <c r="C233" s="197"/>
      <c r="D233" s="197"/>
      <c r="E233" s="197"/>
      <c r="F233" s="197"/>
      <c r="G233" s="197"/>
      <c r="H233" s="197"/>
      <c r="I233" s="197"/>
      <c r="J233" s="197"/>
      <c r="K233" s="216"/>
      <c r="L233" s="197"/>
    </row>
    <row r="234" spans="2:12" ht="12.75">
      <c r="B234" s="197"/>
      <c r="C234" s="197"/>
      <c r="D234" s="197"/>
      <c r="E234" s="197"/>
      <c r="F234" s="197"/>
      <c r="G234" s="197"/>
      <c r="H234" s="197"/>
      <c r="I234" s="197"/>
      <c r="J234" s="197"/>
      <c r="K234" s="216"/>
      <c r="L234" s="197"/>
    </row>
    <row r="235" spans="2:12" ht="12.75">
      <c r="B235" s="197"/>
      <c r="C235" s="197"/>
      <c r="D235" s="197"/>
      <c r="E235" s="197"/>
      <c r="F235" s="197"/>
      <c r="G235" s="197"/>
      <c r="H235" s="197"/>
      <c r="I235" s="197"/>
      <c r="J235" s="197"/>
      <c r="K235" s="216"/>
      <c r="L235" s="197"/>
    </row>
    <row r="236" spans="2:12" ht="12.75">
      <c r="B236" s="197"/>
      <c r="C236" s="197"/>
      <c r="D236" s="197"/>
      <c r="E236" s="197"/>
      <c r="F236" s="197"/>
      <c r="G236" s="197"/>
      <c r="H236" s="197"/>
      <c r="I236" s="197"/>
      <c r="J236" s="197"/>
      <c r="K236" s="216"/>
      <c r="L236" s="197"/>
    </row>
    <row r="237" spans="2:12" ht="12.75">
      <c r="B237" s="197"/>
      <c r="C237" s="197"/>
      <c r="D237" s="197"/>
      <c r="E237" s="197"/>
      <c r="F237" s="197"/>
      <c r="G237" s="197"/>
      <c r="H237" s="197"/>
      <c r="I237" s="197"/>
      <c r="J237" s="197"/>
      <c r="K237" s="216"/>
      <c r="L237" s="197"/>
    </row>
    <row r="238" spans="2:12" ht="12.75">
      <c r="B238" s="197"/>
      <c r="C238" s="197"/>
      <c r="D238" s="197"/>
      <c r="E238" s="197"/>
      <c r="F238" s="197"/>
      <c r="G238" s="197"/>
      <c r="H238" s="197"/>
      <c r="I238" s="197"/>
      <c r="J238" s="197"/>
      <c r="K238" s="216"/>
      <c r="L238" s="197"/>
    </row>
    <row r="239" spans="2:12" ht="12.75">
      <c r="B239" s="197"/>
      <c r="C239" s="197"/>
      <c r="D239" s="197"/>
      <c r="E239" s="197"/>
      <c r="F239" s="197"/>
      <c r="G239" s="197"/>
      <c r="H239" s="197"/>
      <c r="I239" s="197"/>
      <c r="J239" s="197"/>
      <c r="K239" s="216"/>
      <c r="L239" s="197"/>
    </row>
    <row r="240" spans="2:12" ht="12.75">
      <c r="B240" s="197"/>
      <c r="C240" s="197"/>
      <c r="D240" s="197"/>
      <c r="E240" s="197"/>
      <c r="F240" s="197"/>
      <c r="G240" s="197"/>
      <c r="H240" s="197"/>
      <c r="I240" s="197"/>
      <c r="J240" s="197"/>
      <c r="K240" s="216"/>
      <c r="L240" s="197"/>
    </row>
    <row r="241" spans="2:12" ht="12.75">
      <c r="B241" s="197"/>
      <c r="C241" s="197"/>
      <c r="D241" s="197"/>
      <c r="E241" s="197"/>
      <c r="F241" s="197"/>
      <c r="G241" s="197"/>
      <c r="H241" s="197"/>
      <c r="I241" s="197"/>
      <c r="J241" s="197"/>
      <c r="K241" s="216"/>
      <c r="L241" s="197"/>
    </row>
    <row r="242" spans="2:12" ht="12.75">
      <c r="B242" s="197"/>
      <c r="C242" s="197"/>
      <c r="D242" s="197"/>
      <c r="E242" s="197"/>
      <c r="F242" s="197"/>
      <c r="G242" s="197"/>
      <c r="H242" s="197"/>
      <c r="I242" s="197"/>
      <c r="J242" s="197"/>
      <c r="K242" s="216"/>
      <c r="L242" s="197"/>
    </row>
    <row r="243" spans="2:12" ht="12.75">
      <c r="B243" s="197"/>
      <c r="C243" s="197"/>
      <c r="D243" s="197"/>
      <c r="E243" s="197"/>
      <c r="F243" s="197"/>
      <c r="G243" s="197"/>
      <c r="H243" s="197"/>
      <c r="I243" s="197"/>
      <c r="J243" s="197"/>
      <c r="K243" s="216"/>
      <c r="L243" s="197"/>
    </row>
    <row r="244" spans="2:12" ht="12.75">
      <c r="B244" s="197"/>
      <c r="C244" s="197"/>
      <c r="D244" s="197"/>
      <c r="E244" s="197"/>
      <c r="F244" s="197"/>
      <c r="G244" s="197"/>
      <c r="H244" s="197"/>
      <c r="I244" s="197"/>
      <c r="J244" s="197"/>
      <c r="K244" s="216"/>
      <c r="L244" s="197"/>
    </row>
    <row r="245" spans="2:12" ht="12.75">
      <c r="B245" s="197"/>
      <c r="C245" s="197"/>
      <c r="D245" s="197"/>
      <c r="E245" s="197"/>
      <c r="F245" s="197"/>
      <c r="G245" s="197"/>
      <c r="H245" s="197"/>
      <c r="I245" s="197"/>
      <c r="J245" s="197"/>
      <c r="K245" s="216"/>
      <c r="L245" s="197"/>
    </row>
    <row r="246" spans="2:12" ht="12.75">
      <c r="B246" s="197"/>
      <c r="C246" s="197"/>
      <c r="D246" s="197"/>
      <c r="E246" s="197"/>
      <c r="F246" s="197"/>
      <c r="G246" s="197"/>
      <c r="H246" s="197"/>
      <c r="I246" s="197"/>
      <c r="J246" s="197"/>
      <c r="K246" s="216"/>
      <c r="L246" s="197"/>
    </row>
    <row r="247" spans="2:12" ht="12.75">
      <c r="B247" s="197"/>
      <c r="C247" s="197"/>
      <c r="D247" s="197"/>
      <c r="E247" s="197"/>
      <c r="F247" s="197"/>
      <c r="G247" s="197"/>
      <c r="H247" s="197"/>
      <c r="I247" s="197"/>
      <c r="J247" s="197"/>
      <c r="K247" s="216"/>
      <c r="L247" s="197"/>
    </row>
    <row r="248" spans="2:12" ht="12.75">
      <c r="B248" s="197"/>
      <c r="C248" s="197"/>
      <c r="D248" s="197"/>
      <c r="E248" s="197"/>
      <c r="F248" s="197"/>
      <c r="G248" s="197"/>
      <c r="H248" s="197"/>
      <c r="I248" s="197"/>
      <c r="J248" s="197"/>
      <c r="K248" s="216"/>
      <c r="L248" s="197"/>
    </row>
    <row r="249" spans="2:12" ht="12.75">
      <c r="B249" s="197"/>
      <c r="C249" s="197"/>
      <c r="D249" s="197"/>
      <c r="E249" s="197"/>
      <c r="F249" s="197"/>
      <c r="G249" s="197"/>
      <c r="H249" s="197"/>
      <c r="I249" s="197"/>
      <c r="J249" s="197"/>
      <c r="K249" s="216"/>
      <c r="L249" s="197"/>
    </row>
    <row r="250" spans="2:12" ht="12.75">
      <c r="B250" s="197"/>
      <c r="C250" s="197"/>
      <c r="D250" s="197"/>
      <c r="E250" s="197"/>
      <c r="F250" s="197"/>
      <c r="G250" s="197"/>
      <c r="H250" s="197"/>
      <c r="I250" s="197"/>
      <c r="J250" s="197"/>
      <c r="K250" s="216"/>
      <c r="L250" s="197"/>
    </row>
    <row r="251" spans="2:12" ht="12.75">
      <c r="B251" s="197"/>
      <c r="C251" s="197"/>
      <c r="D251" s="197"/>
      <c r="E251" s="197"/>
      <c r="F251" s="197"/>
      <c r="G251" s="197"/>
      <c r="H251" s="197"/>
      <c r="I251" s="197"/>
      <c r="J251" s="197"/>
      <c r="K251" s="216"/>
      <c r="L251" s="197"/>
    </row>
    <row r="252" spans="2:12" ht="12.75">
      <c r="B252" s="197"/>
      <c r="C252" s="197"/>
      <c r="D252" s="197"/>
      <c r="E252" s="197"/>
      <c r="F252" s="197"/>
      <c r="G252" s="197"/>
      <c r="H252" s="197"/>
      <c r="I252" s="197"/>
      <c r="J252" s="197"/>
      <c r="K252" s="216"/>
      <c r="L252" s="197"/>
    </row>
    <row r="253" spans="2:12" ht="12.75">
      <c r="B253" s="197"/>
      <c r="C253" s="197"/>
      <c r="D253" s="197"/>
      <c r="E253" s="197"/>
      <c r="F253" s="197"/>
      <c r="G253" s="197"/>
      <c r="H253" s="197"/>
      <c r="I253" s="197"/>
      <c r="J253" s="197"/>
      <c r="K253" s="216"/>
      <c r="L253" s="197"/>
    </row>
    <row r="254" spans="2:12" ht="12.75">
      <c r="B254" s="197"/>
      <c r="C254" s="197"/>
      <c r="D254" s="197"/>
      <c r="E254" s="197"/>
      <c r="F254" s="197"/>
      <c r="G254" s="197"/>
      <c r="H254" s="197"/>
      <c r="I254" s="197"/>
      <c r="J254" s="197"/>
      <c r="K254" s="216"/>
      <c r="L254" s="197"/>
    </row>
    <row r="255" spans="2:12" ht="12.75">
      <c r="B255" s="197"/>
      <c r="C255" s="197"/>
      <c r="D255" s="197"/>
      <c r="E255" s="197"/>
      <c r="F255" s="197"/>
      <c r="G255" s="197"/>
      <c r="H255" s="197"/>
      <c r="I255" s="197"/>
      <c r="J255" s="197"/>
      <c r="K255" s="216"/>
      <c r="L255" s="197"/>
    </row>
    <row r="256" spans="2:12" ht="12.75">
      <c r="B256" s="197"/>
      <c r="C256" s="197"/>
      <c r="D256" s="197"/>
      <c r="E256" s="197"/>
      <c r="F256" s="197"/>
      <c r="G256" s="197"/>
      <c r="H256" s="197"/>
      <c r="I256" s="197"/>
      <c r="J256" s="197"/>
      <c r="K256" s="216"/>
      <c r="L256" s="197"/>
    </row>
    <row r="257" spans="2:12" ht="12.75">
      <c r="B257" s="197"/>
      <c r="C257" s="197"/>
      <c r="D257" s="197"/>
      <c r="E257" s="197"/>
      <c r="F257" s="197"/>
      <c r="G257" s="197"/>
      <c r="H257" s="197"/>
      <c r="I257" s="197"/>
      <c r="J257" s="197"/>
      <c r="K257" s="216"/>
      <c r="L257" s="197"/>
    </row>
    <row r="258" spans="2:12" ht="12.75">
      <c r="B258" s="197"/>
      <c r="C258" s="197"/>
      <c r="D258" s="197"/>
      <c r="E258" s="197"/>
      <c r="F258" s="197"/>
      <c r="G258" s="197"/>
      <c r="H258" s="197"/>
      <c r="I258" s="197"/>
      <c r="J258" s="197"/>
      <c r="K258" s="216"/>
      <c r="L258" s="197"/>
    </row>
    <row r="259" spans="2:12" ht="12.75">
      <c r="B259" s="197"/>
      <c r="C259" s="197"/>
      <c r="D259" s="197"/>
      <c r="E259" s="197"/>
      <c r="F259" s="197"/>
      <c r="G259" s="197"/>
      <c r="H259" s="197"/>
      <c r="I259" s="197"/>
      <c r="J259" s="197"/>
      <c r="K259" s="216"/>
      <c r="L259" s="197"/>
    </row>
    <row r="260" spans="2:12" ht="12.75">
      <c r="B260" s="197"/>
      <c r="C260" s="197"/>
      <c r="D260" s="197"/>
      <c r="E260" s="197"/>
      <c r="F260" s="197"/>
      <c r="G260" s="197"/>
      <c r="H260" s="197"/>
      <c r="I260" s="197"/>
      <c r="J260" s="197"/>
      <c r="K260" s="216"/>
      <c r="L260" s="197"/>
    </row>
    <row r="261" spans="2:12" ht="12.75">
      <c r="B261" s="197"/>
      <c r="C261" s="197"/>
      <c r="D261" s="197"/>
      <c r="E261" s="197"/>
      <c r="F261" s="197"/>
      <c r="G261" s="197"/>
      <c r="H261" s="197"/>
      <c r="I261" s="197"/>
      <c r="J261" s="197"/>
      <c r="K261" s="216"/>
      <c r="L261" s="197"/>
    </row>
    <row r="262" spans="2:12" ht="12.75">
      <c r="B262" s="197"/>
      <c r="C262" s="197"/>
      <c r="D262" s="197"/>
      <c r="E262" s="197"/>
      <c r="F262" s="197"/>
      <c r="G262" s="197"/>
      <c r="H262" s="197"/>
      <c r="I262" s="197"/>
      <c r="J262" s="197"/>
      <c r="K262" s="216"/>
      <c r="L262" s="197"/>
    </row>
    <row r="263" spans="2:12" ht="12.75">
      <c r="B263" s="197"/>
      <c r="C263" s="197"/>
      <c r="D263" s="197"/>
      <c r="E263" s="197"/>
      <c r="F263" s="197"/>
      <c r="G263" s="197"/>
      <c r="H263" s="197"/>
      <c r="I263" s="197"/>
      <c r="J263" s="197"/>
      <c r="K263" s="216"/>
      <c r="L263" s="197"/>
    </row>
    <row r="264" spans="2:12" ht="12.75">
      <c r="B264" s="197"/>
      <c r="C264" s="197"/>
      <c r="D264" s="197"/>
      <c r="E264" s="197"/>
      <c r="F264" s="197"/>
      <c r="G264" s="197"/>
      <c r="H264" s="197"/>
      <c r="I264" s="197"/>
      <c r="J264" s="197"/>
      <c r="K264" s="216"/>
      <c r="L264" s="197"/>
    </row>
    <row r="265" spans="2:12" ht="12.75">
      <c r="B265" s="197"/>
      <c r="C265" s="197"/>
      <c r="D265" s="197"/>
      <c r="E265" s="197"/>
      <c r="F265" s="197"/>
      <c r="G265" s="197"/>
      <c r="H265" s="197"/>
      <c r="I265" s="197"/>
      <c r="J265" s="197"/>
      <c r="K265" s="216"/>
      <c r="L265" s="197"/>
    </row>
    <row r="266" spans="2:12" ht="12.75">
      <c r="B266" s="197"/>
      <c r="C266" s="197"/>
      <c r="D266" s="197"/>
      <c r="E266" s="197"/>
      <c r="F266" s="197"/>
      <c r="G266" s="197"/>
      <c r="H266" s="197"/>
      <c r="I266" s="197"/>
      <c r="J266" s="197"/>
      <c r="K266" s="216"/>
      <c r="L266" s="197"/>
    </row>
    <row r="267" spans="2:12" ht="12.75">
      <c r="B267" s="197"/>
      <c r="C267" s="197"/>
      <c r="D267" s="197"/>
      <c r="E267" s="197"/>
      <c r="F267" s="197"/>
      <c r="G267" s="197"/>
      <c r="H267" s="197"/>
      <c r="I267" s="197"/>
      <c r="J267" s="197"/>
      <c r="K267" s="216"/>
      <c r="L267" s="197"/>
    </row>
    <row r="268" spans="2:12" ht="12.75">
      <c r="B268" s="197"/>
      <c r="C268" s="197"/>
      <c r="D268" s="197"/>
      <c r="E268" s="197"/>
      <c r="F268" s="197"/>
      <c r="G268" s="197"/>
      <c r="H268" s="197"/>
      <c r="I268" s="197"/>
      <c r="J268" s="197"/>
      <c r="K268" s="216"/>
      <c r="L268" s="197"/>
    </row>
    <row r="269" spans="2:12" ht="12.75">
      <c r="B269" s="197"/>
      <c r="C269" s="197"/>
      <c r="D269" s="197"/>
      <c r="E269" s="197"/>
      <c r="F269" s="197"/>
      <c r="G269" s="197"/>
      <c r="H269" s="197"/>
      <c r="I269" s="197"/>
      <c r="J269" s="197"/>
      <c r="K269" s="216"/>
      <c r="L269" s="197"/>
    </row>
    <row r="270" spans="2:12" ht="12.75">
      <c r="B270" s="197"/>
      <c r="C270" s="197"/>
      <c r="D270" s="197"/>
      <c r="E270" s="197"/>
      <c r="F270" s="197"/>
      <c r="G270" s="197"/>
      <c r="H270" s="197"/>
      <c r="I270" s="197"/>
      <c r="J270" s="197"/>
      <c r="K270" s="216"/>
      <c r="L270" s="197"/>
    </row>
    <row r="271" spans="2:12" ht="12.75">
      <c r="B271" s="197"/>
      <c r="C271" s="197"/>
      <c r="D271" s="197"/>
      <c r="E271" s="197"/>
      <c r="F271" s="197"/>
      <c r="G271" s="197"/>
      <c r="H271" s="197"/>
      <c r="I271" s="197"/>
      <c r="J271" s="197"/>
      <c r="K271" s="216"/>
      <c r="L271" s="197"/>
    </row>
    <row r="272" spans="2:12" ht="12.75">
      <c r="B272" s="197"/>
      <c r="C272" s="197"/>
      <c r="D272" s="197"/>
      <c r="E272" s="197"/>
      <c r="F272" s="197"/>
      <c r="G272" s="197"/>
      <c r="H272" s="197"/>
      <c r="I272" s="197"/>
      <c r="J272" s="197"/>
      <c r="K272" s="216"/>
      <c r="L272" s="197"/>
    </row>
    <row r="273" spans="2:12" ht="12.75">
      <c r="B273" s="197"/>
      <c r="C273" s="197"/>
      <c r="D273" s="197"/>
      <c r="E273" s="197"/>
      <c r="F273" s="197"/>
      <c r="G273" s="197"/>
      <c r="H273" s="197"/>
      <c r="I273" s="197"/>
      <c r="J273" s="197"/>
      <c r="K273" s="216"/>
      <c r="L273" s="197"/>
    </row>
    <row r="274" spans="2:12" ht="12.75">
      <c r="B274" s="197"/>
      <c r="C274" s="197"/>
      <c r="D274" s="197"/>
      <c r="E274" s="197"/>
      <c r="F274" s="197"/>
      <c r="G274" s="197"/>
      <c r="H274" s="197"/>
      <c r="I274" s="197"/>
      <c r="J274" s="197"/>
      <c r="K274" s="216"/>
      <c r="L274" s="197"/>
    </row>
    <row r="275" spans="2:12" ht="12.75">
      <c r="B275" s="197"/>
      <c r="C275" s="197"/>
      <c r="D275" s="197"/>
      <c r="E275" s="197"/>
      <c r="F275" s="197"/>
      <c r="G275" s="197"/>
      <c r="H275" s="197"/>
      <c r="I275" s="197"/>
      <c r="J275" s="197"/>
      <c r="K275" s="216"/>
      <c r="L275" s="197"/>
    </row>
    <row r="276" spans="2:12" ht="12.75">
      <c r="B276" s="197"/>
      <c r="C276" s="197"/>
      <c r="D276" s="197"/>
      <c r="E276" s="197"/>
      <c r="F276" s="197"/>
      <c r="G276" s="197"/>
      <c r="H276" s="197"/>
      <c r="I276" s="197"/>
      <c r="J276" s="197"/>
      <c r="K276" s="216"/>
      <c r="L276" s="197"/>
    </row>
    <row r="277" spans="2:12" ht="12.75">
      <c r="B277" s="197"/>
      <c r="C277" s="197"/>
      <c r="D277" s="197"/>
      <c r="E277" s="197"/>
      <c r="F277" s="197"/>
      <c r="G277" s="197"/>
      <c r="H277" s="197"/>
      <c r="I277" s="197"/>
      <c r="J277" s="197"/>
      <c r="K277" s="216"/>
      <c r="L277" s="197"/>
    </row>
    <row r="278" spans="2:12" ht="12.75">
      <c r="B278" s="197"/>
      <c r="C278" s="197"/>
      <c r="D278" s="197"/>
      <c r="E278" s="197"/>
      <c r="F278" s="197"/>
      <c r="G278" s="197"/>
      <c r="H278" s="197"/>
      <c r="I278" s="197"/>
      <c r="J278" s="197"/>
      <c r="K278" s="216"/>
      <c r="L278" s="197"/>
    </row>
    <row r="279" spans="2:12" ht="12.75">
      <c r="B279" s="197"/>
      <c r="C279" s="197"/>
      <c r="D279" s="197"/>
      <c r="E279" s="197"/>
      <c r="F279" s="197"/>
      <c r="G279" s="197"/>
      <c r="H279" s="197"/>
      <c r="I279" s="197"/>
      <c r="J279" s="197"/>
      <c r="K279" s="216"/>
      <c r="L279" s="197"/>
    </row>
    <row r="280" spans="2:12" ht="12.75">
      <c r="B280" s="197"/>
      <c r="C280" s="197"/>
      <c r="D280" s="197"/>
      <c r="E280" s="197"/>
      <c r="F280" s="197"/>
      <c r="G280" s="197"/>
      <c r="H280" s="197"/>
      <c r="I280" s="197"/>
      <c r="J280" s="197"/>
      <c r="K280" s="216"/>
      <c r="L280" s="197"/>
    </row>
    <row r="281" spans="2:12" ht="12.75">
      <c r="B281" s="197"/>
      <c r="C281" s="197"/>
      <c r="D281" s="197"/>
      <c r="E281" s="197"/>
      <c r="F281" s="197"/>
      <c r="G281" s="197"/>
      <c r="H281" s="197"/>
      <c r="I281" s="197"/>
      <c r="J281" s="197"/>
      <c r="K281" s="216"/>
      <c r="L281" s="197"/>
    </row>
    <row r="282" spans="2:12" ht="12.75">
      <c r="B282" s="197"/>
      <c r="C282" s="197"/>
      <c r="D282" s="197"/>
      <c r="E282" s="197"/>
      <c r="F282" s="197"/>
      <c r="G282" s="197"/>
      <c r="H282" s="197"/>
      <c r="I282" s="197"/>
      <c r="J282" s="197"/>
      <c r="K282" s="216"/>
      <c r="L282" s="197"/>
    </row>
    <row r="283" spans="2:12" ht="12.75">
      <c r="B283" s="197"/>
      <c r="C283" s="197"/>
      <c r="D283" s="197"/>
      <c r="E283" s="197"/>
      <c r="F283" s="197"/>
      <c r="G283" s="197"/>
      <c r="H283" s="197"/>
      <c r="I283" s="197"/>
      <c r="J283" s="197"/>
      <c r="K283" s="216"/>
      <c r="L283" s="197"/>
    </row>
    <row r="284" spans="2:12" ht="12.75">
      <c r="B284" s="197"/>
      <c r="C284" s="197"/>
      <c r="D284" s="197"/>
      <c r="E284" s="197"/>
      <c r="F284" s="197"/>
      <c r="G284" s="197"/>
      <c r="H284" s="197"/>
      <c r="I284" s="197"/>
      <c r="J284" s="197"/>
      <c r="K284" s="216"/>
      <c r="L284" s="197"/>
    </row>
    <row r="285" spans="2:12" ht="12.75">
      <c r="B285" s="197"/>
      <c r="C285" s="197"/>
      <c r="D285" s="197"/>
      <c r="E285" s="197"/>
      <c r="F285" s="197"/>
      <c r="G285" s="197"/>
      <c r="H285" s="197"/>
      <c r="I285" s="197"/>
      <c r="J285" s="197"/>
      <c r="K285" s="216"/>
      <c r="L285" s="197"/>
    </row>
    <row r="286" spans="2:12" ht="12.75">
      <c r="B286" s="197"/>
      <c r="C286" s="197"/>
      <c r="D286" s="197"/>
      <c r="E286" s="197"/>
      <c r="F286" s="197"/>
      <c r="G286" s="197"/>
      <c r="H286" s="197"/>
      <c r="I286" s="197"/>
      <c r="J286" s="197"/>
      <c r="K286" s="216"/>
      <c r="L286" s="197"/>
    </row>
    <row r="287" spans="2:12" ht="12.75">
      <c r="B287" s="197"/>
      <c r="C287" s="197"/>
      <c r="D287" s="197"/>
      <c r="E287" s="197"/>
      <c r="F287" s="197"/>
      <c r="G287" s="197"/>
      <c r="H287" s="197"/>
      <c r="I287" s="197"/>
      <c r="J287" s="197"/>
      <c r="K287" s="216"/>
      <c r="L287" s="197"/>
    </row>
    <row r="288" spans="2:12" ht="12.75">
      <c r="B288" s="197"/>
      <c r="C288" s="197"/>
      <c r="D288" s="197"/>
      <c r="E288" s="197"/>
      <c r="F288" s="197"/>
      <c r="G288" s="197"/>
      <c r="H288" s="197"/>
      <c r="I288" s="197"/>
      <c r="J288" s="197"/>
      <c r="K288" s="216"/>
      <c r="L288" s="197"/>
    </row>
    <row r="289" spans="2:12" ht="12.75">
      <c r="B289" s="197"/>
      <c r="C289" s="197"/>
      <c r="D289" s="197"/>
      <c r="E289" s="197"/>
      <c r="F289" s="197"/>
      <c r="G289" s="197"/>
      <c r="H289" s="197"/>
      <c r="I289" s="197"/>
      <c r="J289" s="197"/>
      <c r="K289" s="216"/>
      <c r="L289" s="197"/>
    </row>
    <row r="290" spans="2:12" ht="12.75">
      <c r="B290" s="197"/>
      <c r="C290" s="197"/>
      <c r="D290" s="197"/>
      <c r="E290" s="197"/>
      <c r="F290" s="197"/>
      <c r="G290" s="197"/>
      <c r="H290" s="197"/>
      <c r="I290" s="197"/>
      <c r="J290" s="197"/>
      <c r="K290" s="216"/>
      <c r="L290" s="197"/>
    </row>
    <row r="291" spans="2:12" ht="12.75">
      <c r="B291" s="197"/>
      <c r="C291" s="197"/>
      <c r="D291" s="197"/>
      <c r="E291" s="197"/>
      <c r="F291" s="197"/>
      <c r="G291" s="197"/>
      <c r="H291" s="197"/>
      <c r="I291" s="197"/>
      <c r="J291" s="197"/>
      <c r="K291" s="216"/>
      <c r="L291" s="197"/>
    </row>
    <row r="292" spans="2:12" ht="12.75">
      <c r="B292" s="197"/>
      <c r="C292" s="197"/>
      <c r="D292" s="197"/>
      <c r="E292" s="197"/>
      <c r="F292" s="197"/>
      <c r="G292" s="197"/>
      <c r="H292" s="197"/>
      <c r="I292" s="197"/>
      <c r="J292" s="197"/>
      <c r="K292" s="216"/>
      <c r="L292" s="197"/>
    </row>
    <row r="293" spans="2:12" ht="12.75">
      <c r="B293" s="197"/>
      <c r="C293" s="197"/>
      <c r="D293" s="197"/>
      <c r="E293" s="197"/>
      <c r="F293" s="197"/>
      <c r="G293" s="197"/>
      <c r="H293" s="197"/>
      <c r="I293" s="197"/>
      <c r="J293" s="197"/>
      <c r="K293" s="216"/>
      <c r="L293" s="197"/>
    </row>
    <row r="294" spans="2:12" ht="12.75">
      <c r="B294" s="197"/>
      <c r="C294" s="197"/>
      <c r="D294" s="197"/>
      <c r="E294" s="197"/>
      <c r="F294" s="197"/>
      <c r="G294" s="197"/>
      <c r="H294" s="197"/>
      <c r="I294" s="197"/>
      <c r="J294" s="197"/>
      <c r="K294" s="216"/>
      <c r="L294" s="197"/>
    </row>
    <row r="295" spans="2:12" ht="12.75">
      <c r="B295" s="197"/>
      <c r="C295" s="197"/>
      <c r="D295" s="197"/>
      <c r="E295" s="197"/>
      <c r="F295" s="197"/>
      <c r="G295" s="197"/>
      <c r="H295" s="197"/>
      <c r="I295" s="197"/>
      <c r="J295" s="197"/>
      <c r="K295" s="216"/>
      <c r="L295" s="197"/>
    </row>
    <row r="296" spans="2:12" ht="12.75">
      <c r="B296" s="197"/>
      <c r="C296" s="197"/>
      <c r="D296" s="197"/>
      <c r="E296" s="197"/>
      <c r="F296" s="197"/>
      <c r="G296" s="197"/>
      <c r="H296" s="197"/>
      <c r="I296" s="197"/>
      <c r="J296" s="197"/>
      <c r="K296" s="216"/>
      <c r="L296" s="197"/>
    </row>
    <row r="297" spans="2:12" ht="12.75">
      <c r="B297" s="197"/>
      <c r="C297" s="197"/>
      <c r="D297" s="197"/>
      <c r="E297" s="197"/>
      <c r="F297" s="197"/>
      <c r="G297" s="197"/>
      <c r="H297" s="197"/>
      <c r="I297" s="197"/>
      <c r="J297" s="197"/>
      <c r="K297" s="216"/>
      <c r="L297" s="197"/>
    </row>
    <row r="298" spans="2:12" ht="12.75">
      <c r="B298" s="197"/>
      <c r="C298" s="197"/>
      <c r="D298" s="197"/>
      <c r="E298" s="197"/>
      <c r="F298" s="197"/>
      <c r="G298" s="197"/>
      <c r="H298" s="197"/>
      <c r="I298" s="197"/>
      <c r="J298" s="197"/>
      <c r="K298" s="216"/>
      <c r="L298" s="197"/>
    </row>
    <row r="299" spans="2:12" ht="12.75">
      <c r="B299" s="197"/>
      <c r="C299" s="197"/>
      <c r="D299" s="197"/>
      <c r="E299" s="197"/>
      <c r="F299" s="197"/>
      <c r="G299" s="197"/>
      <c r="H299" s="197"/>
      <c r="I299" s="197"/>
      <c r="J299" s="197"/>
      <c r="K299" s="216"/>
      <c r="L299" s="197"/>
    </row>
    <row r="300" spans="2:12" ht="12.75">
      <c r="B300" s="197"/>
      <c r="C300" s="197"/>
      <c r="D300" s="197"/>
      <c r="E300" s="197"/>
      <c r="F300" s="197"/>
      <c r="G300" s="197"/>
      <c r="H300" s="197"/>
      <c r="I300" s="197"/>
      <c r="J300" s="197"/>
      <c r="K300" s="216"/>
      <c r="L300" s="197"/>
    </row>
    <row r="301" spans="2:12" ht="12.75">
      <c r="B301" s="197"/>
      <c r="C301" s="197"/>
      <c r="D301" s="197"/>
      <c r="E301" s="197"/>
      <c r="F301" s="197"/>
      <c r="G301" s="197"/>
      <c r="H301" s="197"/>
      <c r="I301" s="197"/>
      <c r="J301" s="197"/>
      <c r="K301" s="216"/>
      <c r="L301" s="197"/>
    </row>
    <row r="302" spans="2:12" ht="12.75">
      <c r="B302" s="197"/>
      <c r="C302" s="197"/>
      <c r="D302" s="197"/>
      <c r="E302" s="197"/>
      <c r="F302" s="197"/>
      <c r="G302" s="197"/>
      <c r="H302" s="197"/>
      <c r="I302" s="197"/>
      <c r="J302" s="197"/>
      <c r="K302" s="216"/>
      <c r="L302" s="197"/>
    </row>
    <row r="303" spans="2:12" ht="12.75">
      <c r="B303" s="197"/>
      <c r="C303" s="197"/>
      <c r="D303" s="197"/>
      <c r="E303" s="197"/>
      <c r="F303" s="197"/>
      <c r="G303" s="197"/>
      <c r="H303" s="197"/>
      <c r="I303" s="197"/>
      <c r="J303" s="197"/>
      <c r="K303" s="216"/>
      <c r="L303" s="197"/>
    </row>
    <row r="304" spans="2:12" ht="12.75">
      <c r="B304" s="197"/>
      <c r="C304" s="197"/>
      <c r="D304" s="197"/>
      <c r="E304" s="197"/>
      <c r="F304" s="197"/>
      <c r="G304" s="197"/>
      <c r="H304" s="197"/>
      <c r="I304" s="197"/>
      <c r="J304" s="197"/>
      <c r="K304" s="216"/>
      <c r="L304" s="197"/>
    </row>
    <row r="305" spans="2:12" ht="12.75">
      <c r="B305" s="197"/>
      <c r="C305" s="197"/>
      <c r="D305" s="197"/>
      <c r="E305" s="197"/>
      <c r="F305" s="197"/>
      <c r="G305" s="197"/>
      <c r="H305" s="197"/>
      <c r="I305" s="197"/>
      <c r="J305" s="197"/>
      <c r="K305" s="216"/>
      <c r="L305" s="197"/>
    </row>
    <row r="306" spans="2:12" ht="12.75">
      <c r="B306" s="197"/>
      <c r="C306" s="197"/>
      <c r="D306" s="197"/>
      <c r="E306" s="197"/>
      <c r="F306" s="197"/>
      <c r="G306" s="197"/>
      <c r="H306" s="197"/>
      <c r="I306" s="197"/>
      <c r="J306" s="197"/>
      <c r="K306" s="216"/>
      <c r="L306" s="197"/>
    </row>
    <row r="307" spans="2:12" ht="12.75">
      <c r="B307" s="197"/>
      <c r="C307" s="197"/>
      <c r="D307" s="197"/>
      <c r="E307" s="197"/>
      <c r="F307" s="197"/>
      <c r="G307" s="197"/>
      <c r="H307" s="197"/>
      <c r="I307" s="197"/>
      <c r="J307" s="197"/>
      <c r="K307" s="216"/>
      <c r="L307" s="197"/>
    </row>
    <row r="308" spans="2:12" ht="12.75">
      <c r="B308" s="197"/>
      <c r="C308" s="197"/>
      <c r="D308" s="197"/>
      <c r="E308" s="197"/>
      <c r="F308" s="197"/>
      <c r="G308" s="197"/>
      <c r="H308" s="197"/>
      <c r="I308" s="197"/>
      <c r="J308" s="197"/>
      <c r="K308" s="216"/>
      <c r="L308" s="197"/>
    </row>
    <row r="309" spans="2:12" ht="12.75">
      <c r="B309" s="197"/>
      <c r="C309" s="197"/>
      <c r="D309" s="197"/>
      <c r="E309" s="197"/>
      <c r="F309" s="197"/>
      <c r="G309" s="197"/>
      <c r="H309" s="197"/>
      <c r="I309" s="197"/>
      <c r="J309" s="197"/>
      <c r="K309" s="216"/>
      <c r="L309" s="197"/>
    </row>
    <row r="310" spans="2:12" ht="12.75">
      <c r="B310" s="197"/>
      <c r="C310" s="197"/>
      <c r="D310" s="197"/>
      <c r="E310" s="197"/>
      <c r="F310" s="197"/>
      <c r="G310" s="197"/>
      <c r="H310" s="197"/>
      <c r="I310" s="197"/>
      <c r="J310" s="197"/>
      <c r="K310" s="216"/>
      <c r="L310" s="197"/>
    </row>
    <row r="311" spans="2:12" ht="12.75">
      <c r="B311" s="197"/>
      <c r="C311" s="197"/>
      <c r="D311" s="197"/>
      <c r="E311" s="197"/>
      <c r="F311" s="197"/>
      <c r="G311" s="197"/>
      <c r="H311" s="197"/>
      <c r="I311" s="197"/>
      <c r="J311" s="197"/>
      <c r="K311" s="216"/>
      <c r="L311" s="197"/>
    </row>
    <row r="312" spans="2:12" ht="12.75">
      <c r="B312" s="197"/>
      <c r="C312" s="197"/>
      <c r="D312" s="197"/>
      <c r="E312" s="197"/>
      <c r="F312" s="197"/>
      <c r="G312" s="197"/>
      <c r="H312" s="197"/>
      <c r="I312" s="197"/>
      <c r="J312" s="197"/>
      <c r="K312" s="216"/>
      <c r="L312" s="197"/>
    </row>
    <row r="313" spans="2:12" ht="12.75">
      <c r="B313" s="197"/>
      <c r="C313" s="197"/>
      <c r="D313" s="197"/>
      <c r="E313" s="197"/>
      <c r="F313" s="197"/>
      <c r="G313" s="197"/>
      <c r="H313" s="197"/>
      <c r="I313" s="197"/>
      <c r="J313" s="197"/>
      <c r="K313" s="216"/>
      <c r="L313" s="197"/>
    </row>
    <row r="314" spans="2:12" ht="12.75">
      <c r="B314" s="197"/>
      <c r="C314" s="197"/>
      <c r="D314" s="197"/>
      <c r="E314" s="197"/>
      <c r="F314" s="197"/>
      <c r="G314" s="197"/>
      <c r="H314" s="197"/>
      <c r="I314" s="197"/>
      <c r="J314" s="197"/>
      <c r="K314" s="216"/>
      <c r="L314" s="197"/>
    </row>
    <row r="315" spans="2:12" ht="12.75">
      <c r="B315" s="197"/>
      <c r="C315" s="197"/>
      <c r="D315" s="197"/>
      <c r="E315" s="197"/>
      <c r="F315" s="197"/>
      <c r="G315" s="197"/>
      <c r="H315" s="197"/>
      <c r="I315" s="197"/>
      <c r="J315" s="197"/>
      <c r="K315" s="216"/>
      <c r="L315" s="197"/>
    </row>
    <row r="316" spans="2:12" ht="12.75">
      <c r="B316" s="197"/>
      <c r="C316" s="197"/>
      <c r="D316" s="197"/>
      <c r="E316" s="197"/>
      <c r="F316" s="197"/>
      <c r="G316" s="197"/>
      <c r="H316" s="197"/>
      <c r="I316" s="197"/>
      <c r="J316" s="197"/>
      <c r="K316" s="216"/>
      <c r="L316" s="197"/>
    </row>
    <row r="317" spans="2:12" ht="12.75">
      <c r="B317" s="197"/>
      <c r="C317" s="197"/>
      <c r="D317" s="197"/>
      <c r="E317" s="197"/>
      <c r="F317" s="197"/>
      <c r="G317" s="197"/>
      <c r="H317" s="197"/>
      <c r="I317" s="197"/>
      <c r="J317" s="197"/>
      <c r="K317" s="216"/>
      <c r="L317" s="197"/>
    </row>
    <row r="318" spans="2:12" ht="12.75">
      <c r="B318" s="197"/>
      <c r="C318" s="197"/>
      <c r="D318" s="197"/>
      <c r="E318" s="197"/>
      <c r="F318" s="197"/>
      <c r="G318" s="197"/>
      <c r="H318" s="197"/>
      <c r="I318" s="197"/>
      <c r="J318" s="197"/>
      <c r="K318" s="216"/>
      <c r="L318" s="197"/>
    </row>
    <row r="319" spans="2:12" ht="12.75">
      <c r="B319" s="197"/>
      <c r="C319" s="197"/>
      <c r="D319" s="197"/>
      <c r="E319" s="197"/>
      <c r="F319" s="197"/>
      <c r="G319" s="197"/>
      <c r="H319" s="197"/>
      <c r="I319" s="197"/>
      <c r="J319" s="197"/>
      <c r="K319" s="216"/>
      <c r="L319" s="197"/>
    </row>
    <row r="320" spans="2:12" ht="12.75">
      <c r="B320" s="197"/>
      <c r="C320" s="197"/>
      <c r="D320" s="197"/>
      <c r="E320" s="197"/>
      <c r="F320" s="197"/>
      <c r="G320" s="197"/>
      <c r="H320" s="197"/>
      <c r="I320" s="197"/>
      <c r="J320" s="197"/>
      <c r="K320" s="216"/>
      <c r="L320" s="197"/>
    </row>
    <row r="321" spans="2:12" ht="12.75">
      <c r="B321" s="197"/>
      <c r="C321" s="197"/>
      <c r="D321" s="197"/>
      <c r="E321" s="197"/>
      <c r="F321" s="197"/>
      <c r="G321" s="197"/>
      <c r="H321" s="197"/>
      <c r="I321" s="197"/>
      <c r="J321" s="197"/>
      <c r="K321" s="216"/>
      <c r="L321" s="197"/>
    </row>
    <row r="322" spans="2:12" ht="12.75">
      <c r="B322" s="197"/>
      <c r="C322" s="197"/>
      <c r="D322" s="197"/>
      <c r="E322" s="197"/>
      <c r="F322" s="197"/>
      <c r="G322" s="197"/>
      <c r="H322" s="197"/>
      <c r="I322" s="197"/>
      <c r="J322" s="197"/>
      <c r="K322" s="216"/>
      <c r="L322" s="197"/>
    </row>
    <row r="323" spans="2:12" ht="12.75">
      <c r="B323" s="197"/>
      <c r="C323" s="197"/>
      <c r="D323" s="197"/>
      <c r="E323" s="197"/>
      <c r="F323" s="197"/>
      <c r="G323" s="197"/>
      <c r="H323" s="197"/>
      <c r="I323" s="197"/>
      <c r="J323" s="197"/>
      <c r="K323" s="216"/>
      <c r="L323" s="197"/>
    </row>
    <row r="324" spans="2:12" ht="12.75">
      <c r="B324" s="197"/>
      <c r="C324" s="197"/>
      <c r="D324" s="197"/>
      <c r="E324" s="197"/>
      <c r="F324" s="197"/>
      <c r="G324" s="197"/>
      <c r="H324" s="197"/>
      <c r="I324" s="197"/>
      <c r="J324" s="197"/>
      <c r="K324" s="216"/>
      <c r="L324" s="197"/>
    </row>
    <row r="325" spans="2:12" ht="12.75">
      <c r="B325" s="197"/>
      <c r="C325" s="197"/>
      <c r="D325" s="197"/>
      <c r="E325" s="197"/>
      <c r="F325" s="197"/>
      <c r="G325" s="197"/>
      <c r="H325" s="197"/>
      <c r="I325" s="197"/>
      <c r="J325" s="197"/>
      <c r="K325" s="216"/>
      <c r="L325" s="197"/>
    </row>
    <row r="326" spans="2:12" ht="12.75">
      <c r="B326" s="197"/>
      <c r="C326" s="197"/>
      <c r="D326" s="197"/>
      <c r="E326" s="197"/>
      <c r="F326" s="197"/>
      <c r="G326" s="197"/>
      <c r="H326" s="197"/>
      <c r="I326" s="197"/>
      <c r="J326" s="197"/>
      <c r="K326" s="216"/>
      <c r="L326" s="197"/>
    </row>
    <row r="327" spans="2:12" ht="12.75">
      <c r="B327" s="197"/>
      <c r="C327" s="197"/>
      <c r="D327" s="197"/>
      <c r="E327" s="197"/>
      <c r="F327" s="197"/>
      <c r="G327" s="197"/>
      <c r="H327" s="197"/>
      <c r="I327" s="197"/>
      <c r="J327" s="197"/>
      <c r="K327" s="216"/>
      <c r="L327" s="197"/>
    </row>
    <row r="328" spans="2:12" ht="12.75">
      <c r="B328" s="197"/>
      <c r="C328" s="197"/>
      <c r="D328" s="197"/>
      <c r="E328" s="197"/>
      <c r="F328" s="197"/>
      <c r="G328" s="197"/>
      <c r="H328" s="197"/>
      <c r="I328" s="197"/>
      <c r="J328" s="197"/>
      <c r="K328" s="216"/>
      <c r="L328" s="197"/>
    </row>
    <row r="329" spans="2:12" ht="12.75">
      <c r="B329" s="197"/>
      <c r="C329" s="197"/>
      <c r="D329" s="197"/>
      <c r="E329" s="197"/>
      <c r="F329" s="197"/>
      <c r="G329" s="197"/>
      <c r="H329" s="197"/>
      <c r="I329" s="197"/>
      <c r="J329" s="197"/>
      <c r="K329" s="216"/>
      <c r="L329" s="197"/>
    </row>
    <row r="330" spans="2:12" ht="12.75">
      <c r="B330" s="197"/>
      <c r="C330" s="197"/>
      <c r="D330" s="197"/>
      <c r="E330" s="197"/>
      <c r="F330" s="197"/>
      <c r="G330" s="197"/>
      <c r="H330" s="197"/>
      <c r="I330" s="197"/>
      <c r="J330" s="197"/>
      <c r="K330" s="216"/>
      <c r="L330" s="197"/>
    </row>
    <row r="331" spans="2:12" ht="12.75">
      <c r="B331" s="197"/>
      <c r="C331" s="197"/>
      <c r="D331" s="197"/>
      <c r="E331" s="197"/>
      <c r="F331" s="197"/>
      <c r="G331" s="197"/>
      <c r="H331" s="197"/>
      <c r="I331" s="197"/>
      <c r="J331" s="197"/>
      <c r="K331" s="216"/>
      <c r="L331" s="197"/>
    </row>
    <row r="332" spans="2:12" ht="12.75">
      <c r="B332" s="197"/>
      <c r="C332" s="197"/>
      <c r="D332" s="197"/>
      <c r="E332" s="197"/>
      <c r="F332" s="197"/>
      <c r="G332" s="197"/>
      <c r="H332" s="197"/>
      <c r="I332" s="197"/>
      <c r="J332" s="197"/>
      <c r="K332" s="216"/>
      <c r="L332" s="197"/>
    </row>
    <row r="333" spans="2:12" ht="12.75">
      <c r="B333" s="197"/>
      <c r="C333" s="197"/>
      <c r="D333" s="197"/>
      <c r="E333" s="197"/>
      <c r="F333" s="197"/>
      <c r="G333" s="197"/>
      <c r="H333" s="197"/>
      <c r="I333" s="197"/>
      <c r="J333" s="197"/>
      <c r="K333" s="216"/>
      <c r="L333" s="197"/>
    </row>
    <row r="334" spans="2:12" ht="12.75">
      <c r="B334" s="197"/>
      <c r="C334" s="197"/>
      <c r="D334" s="197"/>
      <c r="E334" s="197"/>
      <c r="F334" s="197"/>
      <c r="G334" s="197"/>
      <c r="H334" s="197"/>
      <c r="I334" s="197"/>
      <c r="J334" s="197"/>
      <c r="K334" s="216"/>
      <c r="L334" s="197"/>
    </row>
    <row r="335" spans="2:12" ht="12.75">
      <c r="B335" s="197"/>
      <c r="C335" s="197"/>
      <c r="D335" s="197"/>
      <c r="E335" s="197"/>
      <c r="F335" s="197"/>
      <c r="G335" s="197"/>
      <c r="H335" s="197"/>
      <c r="I335" s="197"/>
      <c r="J335" s="197"/>
      <c r="K335" s="216"/>
      <c r="L335" s="197"/>
    </row>
    <row r="336" spans="2:12" ht="12.75">
      <c r="B336" s="197"/>
      <c r="C336" s="197"/>
      <c r="D336" s="197"/>
      <c r="E336" s="197"/>
      <c r="F336" s="197"/>
      <c r="G336" s="197"/>
      <c r="H336" s="197"/>
      <c r="I336" s="197"/>
      <c r="J336" s="197"/>
      <c r="K336" s="216"/>
      <c r="L336" s="197"/>
    </row>
    <row r="337" spans="2:12" ht="12.75">
      <c r="B337" s="197"/>
      <c r="C337" s="197"/>
      <c r="D337" s="197"/>
      <c r="E337" s="197"/>
      <c r="F337" s="197"/>
      <c r="G337" s="197"/>
      <c r="H337" s="197"/>
      <c r="I337" s="197"/>
      <c r="J337" s="197"/>
      <c r="K337" s="216"/>
      <c r="L337" s="197"/>
    </row>
    <row r="338" spans="2:12" ht="12.75">
      <c r="B338" s="197"/>
      <c r="C338" s="197"/>
      <c r="D338" s="197"/>
      <c r="E338" s="197"/>
      <c r="F338" s="197"/>
      <c r="G338" s="197"/>
      <c r="H338" s="197"/>
      <c r="I338" s="197"/>
      <c r="J338" s="197"/>
      <c r="K338" s="216"/>
      <c r="L338" s="197"/>
    </row>
    <row r="339" spans="2:12" ht="12.75">
      <c r="B339" s="197"/>
      <c r="C339" s="197"/>
      <c r="D339" s="197"/>
      <c r="E339" s="197"/>
      <c r="F339" s="197"/>
      <c r="G339" s="197"/>
      <c r="H339" s="197"/>
      <c r="I339" s="197"/>
      <c r="J339" s="197"/>
      <c r="K339" s="216"/>
      <c r="L339" s="197"/>
    </row>
    <row r="340" spans="2:12" ht="12.75">
      <c r="B340" s="197"/>
      <c r="C340" s="197"/>
      <c r="D340" s="197"/>
      <c r="E340" s="197"/>
      <c r="F340" s="197"/>
      <c r="G340" s="197"/>
      <c r="H340" s="197"/>
      <c r="I340" s="197"/>
      <c r="J340" s="197"/>
      <c r="K340" s="216"/>
      <c r="L340" s="197"/>
    </row>
    <row r="341" spans="2:12" ht="12.75">
      <c r="B341" s="197"/>
      <c r="C341" s="197"/>
      <c r="D341" s="197"/>
      <c r="E341" s="197"/>
      <c r="F341" s="197"/>
      <c r="G341" s="197"/>
      <c r="H341" s="197"/>
      <c r="I341" s="197"/>
      <c r="J341" s="197"/>
      <c r="K341" s="216"/>
      <c r="L341" s="197"/>
    </row>
    <row r="342" spans="2:12" ht="12.75">
      <c r="B342" s="197"/>
      <c r="C342" s="197"/>
      <c r="D342" s="197"/>
      <c r="E342" s="197"/>
      <c r="F342" s="197"/>
      <c r="G342" s="197"/>
      <c r="H342" s="197"/>
      <c r="I342" s="197"/>
      <c r="J342" s="197"/>
      <c r="K342" s="216"/>
      <c r="L342" s="197"/>
    </row>
    <row r="343" spans="2:12" ht="12.75">
      <c r="B343" s="197"/>
      <c r="C343" s="197"/>
      <c r="D343" s="197"/>
      <c r="E343" s="197"/>
      <c r="F343" s="197"/>
      <c r="G343" s="197"/>
      <c r="H343" s="197"/>
      <c r="I343" s="197"/>
      <c r="J343" s="197"/>
      <c r="K343" s="216"/>
      <c r="L343" s="197"/>
    </row>
    <row r="344" spans="2:12" ht="12.75">
      <c r="B344" s="197"/>
      <c r="C344" s="197"/>
      <c r="D344" s="197"/>
      <c r="E344" s="197"/>
      <c r="F344" s="197"/>
      <c r="G344" s="197"/>
      <c r="H344" s="197"/>
      <c r="I344" s="197"/>
      <c r="J344" s="197"/>
      <c r="K344" s="216"/>
      <c r="L344" s="197"/>
    </row>
    <row r="345" spans="2:12" ht="12.75">
      <c r="B345" s="197"/>
      <c r="C345" s="197"/>
      <c r="D345" s="197"/>
      <c r="E345" s="197"/>
      <c r="F345" s="197"/>
      <c r="G345" s="197"/>
      <c r="H345" s="197"/>
      <c r="I345" s="197"/>
      <c r="J345" s="197"/>
      <c r="K345" s="216"/>
      <c r="L345" s="197"/>
    </row>
    <row r="346" spans="2:12" ht="12.75">
      <c r="B346" s="197"/>
      <c r="C346" s="197"/>
      <c r="D346" s="197"/>
      <c r="E346" s="197"/>
      <c r="F346" s="197"/>
      <c r="G346" s="197"/>
      <c r="H346" s="197"/>
      <c r="I346" s="197"/>
      <c r="J346" s="197"/>
      <c r="K346" s="216"/>
      <c r="L346" s="197"/>
    </row>
    <row r="347" spans="2:12" ht="12.75">
      <c r="B347" s="197"/>
      <c r="C347" s="197"/>
      <c r="D347" s="197"/>
      <c r="E347" s="197"/>
      <c r="F347" s="197"/>
      <c r="G347" s="197"/>
      <c r="H347" s="197"/>
      <c r="I347" s="197"/>
      <c r="J347" s="197"/>
      <c r="K347" s="216"/>
      <c r="L347" s="197"/>
    </row>
    <row r="348" spans="2:12" ht="12.75">
      <c r="B348" s="197"/>
      <c r="C348" s="197"/>
      <c r="D348" s="197"/>
      <c r="E348" s="197"/>
      <c r="F348" s="197"/>
      <c r="G348" s="197"/>
      <c r="H348" s="197"/>
      <c r="I348" s="197"/>
      <c r="J348" s="197"/>
      <c r="K348" s="216"/>
      <c r="L348" s="197"/>
    </row>
    <row r="349" spans="2:12" ht="12.75">
      <c r="B349" s="197"/>
      <c r="C349" s="197"/>
      <c r="D349" s="197"/>
      <c r="E349" s="197"/>
      <c r="F349" s="197"/>
      <c r="G349" s="197"/>
      <c r="H349" s="197"/>
      <c r="I349" s="197"/>
      <c r="J349" s="197"/>
      <c r="K349" s="216"/>
      <c r="L349" s="197"/>
    </row>
    <row r="350" spans="2:12" ht="12.75">
      <c r="B350" s="197"/>
      <c r="C350" s="197"/>
      <c r="D350" s="197"/>
      <c r="E350" s="197"/>
      <c r="F350" s="197"/>
      <c r="G350" s="197"/>
      <c r="H350" s="197"/>
      <c r="I350" s="197"/>
      <c r="J350" s="197"/>
      <c r="K350" s="216"/>
      <c r="L350" s="197"/>
    </row>
    <row r="351" spans="2:12" ht="12.75">
      <c r="B351" s="197"/>
      <c r="C351" s="197"/>
      <c r="D351" s="197"/>
      <c r="E351" s="197"/>
      <c r="F351" s="197"/>
      <c r="G351" s="197"/>
      <c r="H351" s="197"/>
      <c r="I351" s="197"/>
      <c r="J351" s="197"/>
      <c r="K351" s="216"/>
      <c r="L351" s="197"/>
    </row>
    <row r="352" spans="2:12" ht="12.75">
      <c r="B352" s="197"/>
      <c r="C352" s="197"/>
      <c r="D352" s="197"/>
      <c r="E352" s="197"/>
      <c r="F352" s="197"/>
      <c r="G352" s="197"/>
      <c r="H352" s="197"/>
      <c r="I352" s="197"/>
      <c r="J352" s="197"/>
      <c r="K352" s="216"/>
      <c r="L352" s="197"/>
    </row>
    <row r="353" spans="2:12" ht="12.75">
      <c r="B353" s="197"/>
      <c r="C353" s="197"/>
      <c r="D353" s="197"/>
      <c r="E353" s="197"/>
      <c r="F353" s="197"/>
      <c r="G353" s="197"/>
      <c r="H353" s="197"/>
      <c r="I353" s="197"/>
      <c r="J353" s="197"/>
      <c r="K353" s="216"/>
      <c r="L353" s="197"/>
    </row>
    <row r="354" spans="2:12" ht="12.75">
      <c r="B354" s="197"/>
      <c r="C354" s="197"/>
      <c r="D354" s="197"/>
      <c r="E354" s="197"/>
      <c r="F354" s="197"/>
      <c r="G354" s="197"/>
      <c r="H354" s="197"/>
      <c r="I354" s="197"/>
      <c r="J354" s="197"/>
      <c r="K354" s="216"/>
      <c r="L354" s="197"/>
    </row>
    <row r="355" spans="2:12" ht="12.75">
      <c r="B355" s="197"/>
      <c r="C355" s="197"/>
      <c r="D355" s="197"/>
      <c r="E355" s="197"/>
      <c r="F355" s="197"/>
      <c r="G355" s="197"/>
      <c r="H355" s="197"/>
      <c r="I355" s="197"/>
      <c r="J355" s="197"/>
      <c r="K355" s="216"/>
      <c r="L355" s="197"/>
    </row>
    <row r="356" spans="2:12" ht="12.75">
      <c r="B356" s="197"/>
      <c r="C356" s="197"/>
      <c r="D356" s="197"/>
      <c r="E356" s="197"/>
      <c r="F356" s="197"/>
      <c r="G356" s="197"/>
      <c r="H356" s="197"/>
      <c r="I356" s="197"/>
      <c r="J356" s="197"/>
      <c r="K356" s="216"/>
      <c r="L356" s="197"/>
    </row>
    <row r="357" spans="2:12" ht="12.75">
      <c r="B357" s="197"/>
      <c r="C357" s="197"/>
      <c r="D357" s="197"/>
      <c r="E357" s="197"/>
      <c r="F357" s="197"/>
      <c r="G357" s="197"/>
      <c r="H357" s="197"/>
      <c r="I357" s="197"/>
      <c r="J357" s="197"/>
      <c r="K357" s="216"/>
      <c r="L357" s="197"/>
    </row>
    <row r="358" spans="2:12" ht="12.75">
      <c r="B358" s="197"/>
      <c r="C358" s="197"/>
      <c r="D358" s="197"/>
      <c r="E358" s="197"/>
      <c r="F358" s="197"/>
      <c r="G358" s="197"/>
      <c r="H358" s="197"/>
      <c r="I358" s="197"/>
      <c r="J358" s="197"/>
      <c r="K358" s="216"/>
      <c r="L358" s="197"/>
    </row>
    <row r="359" spans="2:12" ht="12.75">
      <c r="B359" s="197"/>
      <c r="C359" s="197"/>
      <c r="D359" s="197"/>
      <c r="E359" s="197"/>
      <c r="F359" s="197"/>
      <c r="G359" s="197"/>
      <c r="H359" s="197"/>
      <c r="I359" s="197"/>
      <c r="J359" s="197"/>
      <c r="K359" s="216"/>
      <c r="L359" s="197"/>
    </row>
    <row r="360" spans="2:12" ht="12.75">
      <c r="B360" s="197"/>
      <c r="C360" s="197"/>
      <c r="D360" s="197"/>
      <c r="E360" s="197"/>
      <c r="F360" s="197"/>
      <c r="G360" s="197"/>
      <c r="H360" s="197"/>
      <c r="I360" s="197"/>
      <c r="J360" s="197"/>
      <c r="K360" s="216"/>
      <c r="L360" s="197"/>
    </row>
    <row r="361" spans="2:12" ht="12.75">
      <c r="B361" s="197"/>
      <c r="C361" s="197"/>
      <c r="D361" s="197"/>
      <c r="E361" s="197"/>
      <c r="F361" s="197"/>
      <c r="G361" s="197"/>
      <c r="H361" s="197"/>
      <c r="I361" s="197"/>
      <c r="J361" s="197"/>
      <c r="K361" s="216"/>
      <c r="L361" s="197"/>
    </row>
    <row r="362" spans="2:12" ht="12.75">
      <c r="B362" s="197"/>
      <c r="C362" s="197"/>
      <c r="D362" s="197"/>
      <c r="E362" s="197"/>
      <c r="F362" s="197"/>
      <c r="G362" s="197"/>
      <c r="H362" s="197"/>
      <c r="I362" s="197"/>
      <c r="J362" s="197"/>
      <c r="K362" s="216"/>
      <c r="L362" s="197"/>
    </row>
    <row r="363" spans="2:12" ht="12.75">
      <c r="B363" s="197"/>
      <c r="C363" s="197"/>
      <c r="D363" s="197"/>
      <c r="E363" s="197"/>
      <c r="F363" s="197"/>
      <c r="G363" s="197"/>
      <c r="H363" s="197"/>
      <c r="I363" s="197"/>
      <c r="J363" s="197"/>
      <c r="K363" s="216"/>
      <c r="L363" s="197"/>
    </row>
    <row r="364" spans="2:12" ht="12.75">
      <c r="B364" s="197"/>
      <c r="C364" s="197"/>
      <c r="D364" s="197"/>
      <c r="E364" s="197"/>
      <c r="F364" s="197"/>
      <c r="G364" s="197"/>
      <c r="H364" s="197"/>
      <c r="I364" s="197"/>
      <c r="J364" s="197"/>
      <c r="K364" s="216"/>
      <c r="L364" s="197"/>
    </row>
    <row r="365" spans="2:12" ht="12.75">
      <c r="B365" s="197"/>
      <c r="C365" s="197"/>
      <c r="D365" s="197"/>
      <c r="E365" s="197"/>
      <c r="F365" s="197"/>
      <c r="G365" s="197"/>
      <c r="H365" s="197"/>
      <c r="I365" s="197"/>
      <c r="J365" s="197"/>
      <c r="K365" s="216"/>
      <c r="L365" s="197"/>
    </row>
    <row r="366" spans="2:12" ht="12.75">
      <c r="B366" s="197"/>
      <c r="C366" s="197"/>
      <c r="D366" s="197"/>
      <c r="E366" s="197"/>
      <c r="F366" s="197"/>
      <c r="G366" s="197"/>
      <c r="H366" s="197"/>
      <c r="I366" s="197"/>
      <c r="J366" s="197"/>
      <c r="K366" s="216"/>
      <c r="L366" s="197"/>
    </row>
    <row r="367" spans="2:12" ht="12.75">
      <c r="B367" s="197"/>
      <c r="C367" s="197"/>
      <c r="D367" s="197"/>
      <c r="E367" s="197"/>
      <c r="F367" s="197"/>
      <c r="G367" s="197"/>
      <c r="H367" s="197"/>
      <c r="I367" s="197"/>
      <c r="J367" s="197"/>
      <c r="K367" s="216"/>
      <c r="L367" s="197"/>
    </row>
    <row r="368" spans="2:12" ht="12.75">
      <c r="B368" s="197"/>
      <c r="C368" s="197"/>
      <c r="D368" s="197"/>
      <c r="E368" s="197"/>
      <c r="F368" s="197"/>
      <c r="G368" s="197"/>
      <c r="H368" s="197"/>
      <c r="I368" s="197"/>
      <c r="J368" s="197"/>
      <c r="K368" s="216"/>
      <c r="L368" s="197"/>
    </row>
    <row r="369" spans="2:12" ht="12.75">
      <c r="B369" s="197"/>
      <c r="C369" s="197"/>
      <c r="D369" s="197"/>
      <c r="E369" s="197"/>
      <c r="F369" s="197"/>
      <c r="G369" s="197"/>
      <c r="H369" s="197"/>
      <c r="I369" s="197"/>
      <c r="J369" s="197"/>
      <c r="K369" s="216"/>
      <c r="L369" s="197"/>
    </row>
    <row r="370" spans="2:12" ht="12.75">
      <c r="B370" s="197"/>
      <c r="C370" s="197"/>
      <c r="D370" s="197"/>
      <c r="E370" s="197"/>
      <c r="F370" s="197"/>
      <c r="G370" s="197"/>
      <c r="H370" s="197"/>
      <c r="I370" s="197"/>
      <c r="J370" s="197"/>
      <c r="K370" s="216"/>
      <c r="L370" s="197"/>
    </row>
    <row r="371" spans="2:12" ht="12.75">
      <c r="B371" s="197"/>
      <c r="C371" s="197"/>
      <c r="D371" s="197"/>
      <c r="E371" s="197"/>
      <c r="F371" s="197"/>
      <c r="G371" s="197"/>
      <c r="H371" s="197"/>
      <c r="I371" s="197"/>
      <c r="J371" s="197"/>
      <c r="K371" s="216"/>
      <c r="L371" s="197"/>
    </row>
    <row r="372" spans="2:12" ht="12.75">
      <c r="B372" s="197"/>
      <c r="C372" s="197"/>
      <c r="D372" s="197"/>
      <c r="E372" s="197"/>
      <c r="F372" s="197"/>
      <c r="G372" s="197"/>
      <c r="H372" s="197"/>
      <c r="I372" s="197"/>
      <c r="J372" s="197"/>
      <c r="K372" s="216"/>
      <c r="L372" s="197"/>
    </row>
    <row r="373" spans="2:12" ht="12.75">
      <c r="B373" s="197"/>
      <c r="C373" s="197"/>
      <c r="D373" s="197"/>
      <c r="E373" s="197"/>
      <c r="F373" s="197"/>
      <c r="G373" s="197"/>
      <c r="H373" s="197"/>
      <c r="I373" s="197"/>
      <c r="J373" s="197"/>
      <c r="K373" s="216"/>
      <c r="L373" s="197"/>
    </row>
    <row r="374" spans="2:12" ht="12.75">
      <c r="B374" s="197"/>
      <c r="C374" s="197"/>
      <c r="D374" s="197"/>
      <c r="E374" s="197"/>
      <c r="F374" s="197"/>
      <c r="G374" s="197"/>
      <c r="H374" s="197"/>
      <c r="I374" s="197"/>
      <c r="J374" s="197"/>
      <c r="K374" s="216"/>
      <c r="L374" s="197"/>
    </row>
    <row r="375" spans="2:12" ht="12.75">
      <c r="B375" s="197"/>
      <c r="C375" s="197"/>
      <c r="D375" s="197"/>
      <c r="E375" s="197"/>
      <c r="F375" s="197"/>
      <c r="G375" s="197"/>
      <c r="H375" s="197"/>
      <c r="I375" s="197"/>
      <c r="J375" s="197"/>
      <c r="K375" s="216"/>
      <c r="L375" s="197"/>
    </row>
    <row r="376" spans="2:12" ht="12.75">
      <c r="B376" s="197"/>
      <c r="C376" s="197"/>
      <c r="D376" s="197"/>
      <c r="E376" s="197"/>
      <c r="F376" s="197"/>
      <c r="G376" s="197"/>
      <c r="H376" s="197"/>
      <c r="I376" s="197"/>
      <c r="J376" s="197"/>
      <c r="K376" s="216"/>
      <c r="L376" s="197"/>
    </row>
    <row r="377" spans="2:12" ht="12.75">
      <c r="B377" s="197"/>
      <c r="C377" s="197"/>
      <c r="D377" s="197"/>
      <c r="E377" s="197"/>
      <c r="F377" s="197"/>
      <c r="G377" s="197"/>
      <c r="H377" s="197"/>
      <c r="I377" s="197"/>
      <c r="J377" s="197"/>
      <c r="K377" s="216"/>
      <c r="L377" s="197"/>
    </row>
    <row r="378" spans="2:12" ht="12.75">
      <c r="B378" s="197"/>
      <c r="C378" s="197"/>
      <c r="D378" s="197"/>
      <c r="E378" s="197"/>
      <c r="F378" s="197"/>
      <c r="G378" s="197"/>
      <c r="H378" s="197"/>
      <c r="I378" s="197"/>
      <c r="J378" s="197"/>
      <c r="K378" s="216"/>
      <c r="L378" s="197"/>
    </row>
    <row r="379" spans="2:12" ht="12.75">
      <c r="B379" s="197"/>
      <c r="C379" s="197"/>
      <c r="D379" s="197"/>
      <c r="E379" s="197"/>
      <c r="F379" s="197"/>
      <c r="G379" s="197"/>
      <c r="H379" s="197"/>
      <c r="I379" s="197"/>
      <c r="J379" s="197"/>
      <c r="K379" s="216"/>
      <c r="L379" s="197"/>
    </row>
    <row r="380" spans="2:12" ht="12.75">
      <c r="B380" s="197"/>
      <c r="C380" s="197"/>
      <c r="D380" s="197"/>
      <c r="E380" s="197"/>
      <c r="F380" s="197"/>
      <c r="G380" s="197"/>
      <c r="H380" s="197"/>
      <c r="I380" s="197"/>
      <c r="J380" s="197"/>
      <c r="K380" s="216"/>
      <c r="L380" s="197"/>
    </row>
    <row r="381" spans="2:12" ht="12.75">
      <c r="B381" s="197"/>
      <c r="C381" s="197"/>
      <c r="D381" s="197"/>
      <c r="E381" s="197"/>
      <c r="F381" s="197"/>
      <c r="G381" s="197"/>
      <c r="H381" s="197"/>
      <c r="I381" s="197"/>
      <c r="J381" s="197"/>
      <c r="K381" s="216"/>
      <c r="L381" s="197"/>
    </row>
    <row r="382" spans="2:12" ht="12.75">
      <c r="B382" s="197"/>
      <c r="C382" s="197"/>
      <c r="D382" s="197"/>
      <c r="E382" s="197"/>
      <c r="F382" s="197"/>
      <c r="G382" s="197"/>
      <c r="H382" s="197"/>
      <c r="I382" s="197"/>
      <c r="J382" s="197"/>
      <c r="K382" s="216"/>
      <c r="L382" s="197"/>
    </row>
    <row r="383" spans="2:12" ht="12.75">
      <c r="B383" s="197"/>
      <c r="C383" s="197"/>
      <c r="D383" s="197"/>
      <c r="E383" s="197"/>
      <c r="F383" s="197"/>
      <c r="G383" s="197"/>
      <c r="H383" s="197"/>
      <c r="I383" s="197"/>
      <c r="J383" s="197"/>
      <c r="K383" s="216"/>
      <c r="L383" s="197"/>
    </row>
    <row r="384" spans="2:12" ht="12.75">
      <c r="B384" s="197"/>
      <c r="C384" s="197"/>
      <c r="D384" s="197"/>
      <c r="E384" s="197"/>
      <c r="F384" s="197"/>
      <c r="G384" s="197"/>
      <c r="H384" s="197"/>
      <c r="I384" s="197"/>
      <c r="J384" s="197"/>
      <c r="K384" s="216"/>
      <c r="L384" s="197"/>
    </row>
    <row r="385" spans="2:12" ht="12.75">
      <c r="B385" s="197"/>
      <c r="C385" s="197"/>
      <c r="D385" s="197"/>
      <c r="E385" s="197"/>
      <c r="F385" s="197"/>
      <c r="G385" s="197"/>
      <c r="H385" s="197"/>
      <c r="I385" s="197"/>
      <c r="J385" s="197"/>
      <c r="K385" s="216"/>
      <c r="L385" s="197"/>
    </row>
    <row r="386" spans="2:12" ht="12.75">
      <c r="B386" s="197"/>
      <c r="C386" s="197"/>
      <c r="D386" s="197"/>
      <c r="E386" s="197"/>
      <c r="F386" s="197"/>
      <c r="G386" s="197"/>
      <c r="H386" s="197"/>
      <c r="I386" s="197"/>
      <c r="J386" s="197"/>
      <c r="K386" s="216"/>
      <c r="L386" s="197"/>
    </row>
    <row r="387" spans="2:12" ht="12.75">
      <c r="B387" s="197"/>
      <c r="C387" s="197"/>
      <c r="D387" s="197"/>
      <c r="E387" s="197"/>
      <c r="F387" s="197"/>
      <c r="G387" s="197"/>
      <c r="H387" s="197"/>
      <c r="I387" s="197"/>
      <c r="J387" s="197"/>
      <c r="K387" s="216"/>
      <c r="L387" s="197"/>
    </row>
    <row r="388" spans="2:12" ht="12.75">
      <c r="B388" s="197"/>
      <c r="C388" s="197"/>
      <c r="D388" s="197"/>
      <c r="E388" s="197"/>
      <c r="F388" s="197"/>
      <c r="G388" s="197"/>
      <c r="H388" s="197"/>
      <c r="I388" s="197"/>
      <c r="J388" s="197"/>
      <c r="K388" s="216"/>
      <c r="L388" s="197"/>
    </row>
    <row r="389" spans="2:12" ht="12.75">
      <c r="B389" s="197"/>
      <c r="C389" s="197"/>
      <c r="D389" s="197"/>
      <c r="E389" s="197"/>
      <c r="F389" s="197"/>
      <c r="G389" s="197"/>
      <c r="H389" s="197"/>
      <c r="I389" s="197"/>
      <c r="J389" s="197"/>
      <c r="K389" s="216"/>
      <c r="L389" s="197"/>
    </row>
    <row r="390" spans="2:12" ht="12.75">
      <c r="B390" s="197"/>
      <c r="C390" s="197"/>
      <c r="D390" s="197"/>
      <c r="E390" s="197"/>
      <c r="F390" s="197"/>
      <c r="G390" s="197"/>
      <c r="H390" s="197"/>
      <c r="I390" s="197"/>
      <c r="J390" s="197"/>
      <c r="K390" s="216"/>
      <c r="L390" s="197"/>
    </row>
    <row r="391" spans="2:12" ht="12.75">
      <c r="B391" s="197"/>
      <c r="C391" s="197"/>
      <c r="D391" s="197"/>
      <c r="E391" s="197"/>
      <c r="F391" s="197"/>
      <c r="G391" s="197"/>
      <c r="H391" s="197"/>
      <c r="I391" s="197"/>
      <c r="J391" s="197"/>
      <c r="K391" s="216"/>
      <c r="L391" s="197"/>
    </row>
    <row r="392" spans="2:12" ht="12.75">
      <c r="B392" s="197"/>
      <c r="C392" s="197"/>
      <c r="D392" s="197"/>
      <c r="E392" s="197"/>
      <c r="F392" s="197"/>
      <c r="G392" s="197"/>
      <c r="H392" s="197"/>
      <c r="I392" s="197"/>
      <c r="J392" s="197"/>
      <c r="K392" s="216"/>
      <c r="L392" s="197"/>
    </row>
    <row r="393" spans="2:12" ht="12.75">
      <c r="B393" s="197"/>
      <c r="C393" s="197"/>
      <c r="D393" s="197"/>
      <c r="E393" s="197"/>
      <c r="F393" s="197"/>
      <c r="G393" s="197"/>
      <c r="H393" s="197"/>
      <c r="I393" s="197"/>
      <c r="J393" s="197"/>
      <c r="K393" s="216"/>
      <c r="L393" s="197"/>
    </row>
    <row r="394" spans="2:12" ht="12.75">
      <c r="B394" s="197"/>
      <c r="C394" s="197"/>
      <c r="D394" s="197"/>
      <c r="E394" s="197"/>
      <c r="F394" s="197"/>
      <c r="G394" s="197"/>
      <c r="H394" s="197"/>
      <c r="I394" s="197"/>
      <c r="J394" s="197"/>
      <c r="K394" s="216"/>
      <c r="L394" s="197"/>
    </row>
    <row r="395" spans="2:12" ht="12.75">
      <c r="B395" s="197"/>
      <c r="C395" s="197"/>
      <c r="D395" s="197"/>
      <c r="E395" s="197"/>
      <c r="F395" s="197"/>
      <c r="G395" s="197"/>
      <c r="H395" s="197"/>
      <c r="I395" s="197"/>
      <c r="J395" s="197"/>
      <c r="K395" s="216"/>
      <c r="L395" s="197"/>
    </row>
    <row r="396" spans="2:12" ht="12.75">
      <c r="B396" s="197"/>
      <c r="C396" s="197"/>
      <c r="D396" s="197"/>
      <c r="E396" s="197"/>
      <c r="F396" s="197"/>
      <c r="G396" s="197"/>
      <c r="H396" s="197"/>
      <c r="I396" s="197"/>
      <c r="J396" s="197"/>
      <c r="K396" s="216"/>
      <c r="L396" s="197"/>
    </row>
    <row r="397" spans="2:12" ht="12.75">
      <c r="B397" s="197"/>
      <c r="C397" s="197"/>
      <c r="D397" s="197"/>
      <c r="E397" s="197"/>
      <c r="F397" s="197"/>
      <c r="G397" s="197"/>
      <c r="H397" s="197"/>
      <c r="I397" s="197"/>
      <c r="J397" s="197"/>
      <c r="K397" s="216"/>
      <c r="L397" s="197"/>
    </row>
    <row r="398" spans="2:12" ht="12.75">
      <c r="B398" s="197"/>
      <c r="C398" s="197"/>
      <c r="D398" s="197"/>
      <c r="E398" s="197"/>
      <c r="F398" s="197"/>
      <c r="G398" s="197"/>
      <c r="H398" s="197"/>
      <c r="I398" s="197"/>
      <c r="J398" s="197"/>
      <c r="K398" s="216"/>
      <c r="L398" s="197"/>
    </row>
    <row r="399" spans="2:12" ht="12.75">
      <c r="B399" s="197"/>
      <c r="C399" s="197"/>
      <c r="D399" s="197"/>
      <c r="E399" s="197"/>
      <c r="F399" s="197"/>
      <c r="G399" s="197"/>
      <c r="H399" s="197"/>
      <c r="I399" s="197"/>
      <c r="J399" s="197"/>
      <c r="K399" s="216"/>
      <c r="L399" s="197"/>
    </row>
    <row r="400" spans="2:12" ht="12.75">
      <c r="B400" s="197"/>
      <c r="C400" s="197"/>
      <c r="D400" s="197"/>
      <c r="E400" s="197"/>
      <c r="F400" s="197"/>
      <c r="G400" s="197"/>
      <c r="H400" s="197"/>
      <c r="I400" s="197"/>
      <c r="J400" s="197"/>
      <c r="K400" s="216"/>
      <c r="L400" s="197"/>
    </row>
    <row r="401" spans="2:12" ht="12.75">
      <c r="B401" s="197"/>
      <c r="C401" s="197"/>
      <c r="D401" s="197"/>
      <c r="E401" s="197"/>
      <c r="F401" s="197"/>
      <c r="G401" s="197"/>
      <c r="H401" s="197"/>
      <c r="I401" s="197"/>
      <c r="J401" s="197"/>
      <c r="K401" s="216"/>
      <c r="L401" s="197"/>
    </row>
    <row r="402" spans="2:12" ht="12.75">
      <c r="B402" s="197"/>
      <c r="C402" s="197"/>
      <c r="D402" s="197"/>
      <c r="E402" s="197"/>
      <c r="F402" s="197"/>
      <c r="G402" s="197"/>
      <c r="H402" s="197"/>
      <c r="I402" s="197"/>
      <c r="J402" s="197"/>
      <c r="K402" s="216"/>
      <c r="L402" s="197"/>
    </row>
    <row r="403" spans="2:12" ht="12.75">
      <c r="B403" s="197"/>
      <c r="C403" s="197"/>
      <c r="D403" s="197"/>
      <c r="E403" s="197"/>
      <c r="F403" s="197"/>
      <c r="G403" s="197"/>
      <c r="H403" s="197"/>
      <c r="I403" s="197"/>
      <c r="J403" s="197"/>
      <c r="K403" s="216"/>
      <c r="L403" s="197"/>
    </row>
    <row r="404" spans="2:12" ht="12.75">
      <c r="B404" s="197"/>
      <c r="C404" s="197"/>
      <c r="D404" s="197"/>
      <c r="E404" s="197"/>
      <c r="F404" s="197"/>
      <c r="G404" s="197"/>
      <c r="H404" s="197"/>
      <c r="I404" s="197"/>
      <c r="J404" s="197"/>
      <c r="K404" s="216"/>
      <c r="L404" s="197"/>
    </row>
    <row r="405" spans="2:12" ht="12.75">
      <c r="B405" s="197"/>
      <c r="C405" s="197"/>
      <c r="D405" s="197"/>
      <c r="E405" s="197"/>
      <c r="F405" s="197"/>
      <c r="G405" s="197"/>
      <c r="H405" s="197"/>
      <c r="I405" s="197"/>
      <c r="J405" s="197"/>
      <c r="K405" s="216"/>
      <c r="L405" s="197"/>
    </row>
    <row r="406" spans="2:12" ht="12.75">
      <c r="B406" s="197"/>
      <c r="C406" s="197"/>
      <c r="D406" s="197"/>
      <c r="E406" s="197"/>
      <c r="F406" s="197"/>
      <c r="G406" s="197"/>
      <c r="H406" s="197"/>
      <c r="I406" s="197"/>
      <c r="J406" s="197"/>
      <c r="K406" s="216"/>
      <c r="L406" s="197"/>
    </row>
    <row r="407" spans="2:12" ht="12.75">
      <c r="B407" s="197"/>
      <c r="C407" s="197"/>
      <c r="D407" s="197"/>
      <c r="E407" s="197"/>
      <c r="F407" s="197"/>
      <c r="G407" s="197"/>
      <c r="H407" s="197"/>
      <c r="I407" s="197"/>
      <c r="J407" s="197"/>
      <c r="K407" s="216"/>
      <c r="L407" s="197"/>
    </row>
    <row r="408" spans="2:12" ht="12.75">
      <c r="B408" s="197"/>
      <c r="C408" s="197"/>
      <c r="D408" s="197"/>
      <c r="E408" s="197"/>
      <c r="F408" s="197"/>
      <c r="G408" s="197"/>
      <c r="H408" s="197"/>
      <c r="I408" s="197"/>
      <c r="J408" s="197"/>
      <c r="K408" s="216"/>
      <c r="L408" s="197"/>
    </row>
    <row r="409" spans="2:12" ht="12.75">
      <c r="B409" s="197"/>
      <c r="C409" s="197"/>
      <c r="D409" s="197"/>
      <c r="E409" s="197"/>
      <c r="F409" s="197"/>
      <c r="G409" s="197"/>
      <c r="H409" s="197"/>
      <c r="I409" s="197"/>
      <c r="J409" s="197"/>
      <c r="K409" s="216"/>
      <c r="L409" s="197"/>
    </row>
    <row r="410" spans="2:12" ht="12.75">
      <c r="B410" s="197"/>
      <c r="C410" s="197"/>
      <c r="D410" s="197"/>
      <c r="E410" s="197"/>
      <c r="F410" s="197"/>
      <c r="G410" s="197"/>
      <c r="H410" s="197"/>
      <c r="I410" s="197"/>
      <c r="J410" s="197"/>
      <c r="K410" s="216"/>
      <c r="L410" s="197"/>
    </row>
    <row r="411" spans="2:12" ht="12.75">
      <c r="B411" s="197"/>
      <c r="C411" s="197"/>
      <c r="D411" s="197"/>
      <c r="E411" s="197"/>
      <c r="F411" s="197"/>
      <c r="G411" s="197"/>
      <c r="H411" s="197"/>
      <c r="I411" s="197"/>
      <c r="J411" s="197"/>
      <c r="K411" s="216"/>
      <c r="L411" s="197"/>
    </row>
    <row r="412" spans="2:12" ht="12.75">
      <c r="B412" s="197"/>
      <c r="C412" s="197"/>
      <c r="D412" s="197"/>
      <c r="E412" s="197"/>
      <c r="F412" s="197"/>
      <c r="G412" s="197"/>
      <c r="H412" s="197"/>
      <c r="I412" s="197"/>
      <c r="J412" s="197"/>
      <c r="K412" s="216"/>
      <c r="L412" s="197"/>
    </row>
    <row r="413" spans="2:12" ht="12.75">
      <c r="B413" s="197"/>
      <c r="C413" s="197"/>
      <c r="D413" s="197"/>
      <c r="E413" s="197"/>
      <c r="F413" s="197"/>
      <c r="G413" s="197"/>
      <c r="H413" s="197"/>
      <c r="I413" s="197"/>
      <c r="J413" s="197"/>
      <c r="K413" s="216"/>
      <c r="L413" s="197"/>
    </row>
    <row r="414" spans="2:12" ht="12.75">
      <c r="B414" s="197"/>
      <c r="C414" s="197"/>
      <c r="D414" s="197"/>
      <c r="E414" s="197"/>
      <c r="F414" s="197"/>
      <c r="G414" s="197"/>
      <c r="H414" s="197"/>
      <c r="I414" s="197"/>
      <c r="J414" s="197"/>
      <c r="K414" s="216"/>
      <c r="L414" s="197"/>
    </row>
    <row r="415" spans="2:12" ht="12.75">
      <c r="B415" s="197"/>
      <c r="C415" s="197"/>
      <c r="D415" s="197"/>
      <c r="E415" s="197"/>
      <c r="F415" s="197"/>
      <c r="G415" s="197"/>
      <c r="H415" s="197"/>
      <c r="I415" s="197"/>
      <c r="J415" s="197"/>
      <c r="K415" s="216"/>
      <c r="L415" s="197"/>
    </row>
    <row r="416" spans="2:12" ht="12.75">
      <c r="B416" s="197"/>
      <c r="C416" s="197"/>
      <c r="D416" s="197"/>
      <c r="E416" s="197"/>
      <c r="F416" s="197"/>
      <c r="G416" s="197"/>
      <c r="H416" s="197"/>
      <c r="I416" s="197"/>
      <c r="J416" s="197"/>
      <c r="K416" s="216"/>
      <c r="L416" s="197"/>
    </row>
    <row r="417" spans="2:12" ht="12.75">
      <c r="B417" s="197"/>
      <c r="C417" s="197"/>
      <c r="D417" s="197"/>
      <c r="E417" s="197"/>
      <c r="F417" s="197"/>
      <c r="G417" s="197"/>
      <c r="H417" s="197"/>
      <c r="I417" s="197"/>
      <c r="J417" s="197"/>
      <c r="K417" s="216"/>
      <c r="L417" s="197"/>
    </row>
    <row r="418" spans="2:12" ht="12.75">
      <c r="B418" s="197"/>
      <c r="C418" s="197"/>
      <c r="D418" s="197"/>
      <c r="E418" s="197"/>
      <c r="F418" s="197"/>
      <c r="G418" s="197"/>
      <c r="H418" s="197"/>
      <c r="I418" s="197"/>
      <c r="J418" s="197"/>
      <c r="K418" s="216"/>
      <c r="L418" s="197"/>
    </row>
    <row r="419" spans="2:12" ht="12.75">
      <c r="B419" s="197"/>
      <c r="C419" s="197"/>
      <c r="D419" s="197"/>
      <c r="E419" s="197"/>
      <c r="F419" s="197"/>
      <c r="G419" s="197"/>
      <c r="H419" s="197"/>
      <c r="I419" s="197"/>
      <c r="J419" s="197"/>
      <c r="K419" s="216"/>
      <c r="L419" s="197"/>
    </row>
    <row r="420" spans="2:12" ht="12.75">
      <c r="B420" s="197"/>
      <c r="C420" s="197"/>
      <c r="D420" s="197"/>
      <c r="E420" s="197"/>
      <c r="F420" s="197"/>
      <c r="G420" s="197"/>
      <c r="H420" s="197"/>
      <c r="I420" s="197"/>
      <c r="J420" s="197"/>
      <c r="K420" s="216"/>
      <c r="L420" s="197"/>
    </row>
    <row r="421" spans="2:12" ht="12.75">
      <c r="B421" s="197"/>
      <c r="C421" s="197"/>
      <c r="D421" s="197"/>
      <c r="E421" s="197"/>
      <c r="F421" s="197"/>
      <c r="G421" s="197"/>
      <c r="H421" s="197"/>
      <c r="I421" s="197"/>
      <c r="J421" s="197"/>
      <c r="K421" s="216"/>
      <c r="L421" s="197"/>
    </row>
    <row r="422" spans="2:12" ht="12.75">
      <c r="B422" s="197"/>
      <c r="C422" s="197"/>
      <c r="D422" s="197"/>
      <c r="E422" s="197"/>
      <c r="F422" s="197"/>
      <c r="G422" s="197"/>
      <c r="H422" s="197"/>
      <c r="I422" s="197"/>
      <c r="J422" s="197"/>
      <c r="K422" s="216"/>
      <c r="L422" s="197"/>
    </row>
    <row r="423" spans="2:12" ht="12.75">
      <c r="B423" s="197"/>
      <c r="C423" s="197"/>
      <c r="D423" s="197"/>
      <c r="E423" s="197"/>
      <c r="F423" s="197"/>
      <c r="G423" s="197"/>
      <c r="H423" s="197"/>
      <c r="I423" s="197"/>
      <c r="J423" s="197"/>
      <c r="K423" s="216"/>
      <c r="L423" s="197"/>
    </row>
    <row r="424" spans="2:12" ht="12.75">
      <c r="B424" s="197"/>
      <c r="C424" s="197"/>
      <c r="D424" s="197"/>
      <c r="E424" s="197"/>
      <c r="F424" s="197"/>
      <c r="G424" s="197"/>
      <c r="H424" s="197"/>
      <c r="I424" s="197"/>
      <c r="J424" s="197"/>
      <c r="K424" s="216"/>
      <c r="L424" s="197"/>
    </row>
    <row r="425" spans="2:12" ht="12.75">
      <c r="B425" s="197"/>
      <c r="C425" s="197"/>
      <c r="D425" s="197"/>
      <c r="E425" s="197"/>
      <c r="F425" s="197"/>
      <c r="G425" s="197"/>
      <c r="H425" s="197"/>
      <c r="I425" s="197"/>
      <c r="J425" s="197"/>
      <c r="K425" s="216"/>
      <c r="L425" s="197"/>
    </row>
    <row r="426" spans="2:12" ht="12.75">
      <c r="B426" s="197"/>
      <c r="C426" s="197"/>
      <c r="D426" s="197"/>
      <c r="E426" s="197"/>
      <c r="F426" s="197"/>
      <c r="G426" s="197"/>
      <c r="H426" s="197"/>
      <c r="I426" s="197"/>
      <c r="J426" s="197"/>
      <c r="K426" s="216"/>
      <c r="L426" s="197"/>
    </row>
    <row r="427" spans="2:12" ht="12.75">
      <c r="B427" s="197"/>
      <c r="C427" s="197"/>
      <c r="D427" s="197"/>
      <c r="E427" s="197"/>
      <c r="F427" s="197"/>
      <c r="G427" s="197"/>
      <c r="H427" s="197"/>
      <c r="I427" s="197"/>
      <c r="J427" s="197"/>
      <c r="K427" s="216"/>
      <c r="L427" s="197"/>
    </row>
    <row r="428" spans="2:12" ht="12.75">
      <c r="B428" s="197"/>
      <c r="C428" s="197"/>
      <c r="D428" s="197"/>
      <c r="E428" s="197"/>
      <c r="F428" s="197"/>
      <c r="G428" s="197"/>
      <c r="H428" s="197"/>
      <c r="I428" s="197"/>
      <c r="J428" s="197"/>
      <c r="K428" s="216"/>
      <c r="L428" s="197"/>
    </row>
    <row r="429" spans="2:12" ht="12.75">
      <c r="B429" s="197"/>
      <c r="C429" s="197"/>
      <c r="D429" s="197"/>
      <c r="E429" s="197"/>
      <c r="F429" s="197"/>
      <c r="G429" s="197"/>
      <c r="H429" s="197"/>
      <c r="I429" s="197"/>
      <c r="J429" s="197"/>
      <c r="K429" s="216"/>
      <c r="L429" s="197"/>
    </row>
    <row r="430" spans="2:12" ht="12.75">
      <c r="B430" s="197"/>
      <c r="C430" s="197"/>
      <c r="D430" s="197"/>
      <c r="E430" s="197"/>
      <c r="F430" s="197"/>
      <c r="G430" s="197"/>
      <c r="H430" s="197"/>
      <c r="I430" s="197"/>
      <c r="J430" s="197"/>
      <c r="K430" s="216"/>
      <c r="L430" s="197"/>
    </row>
    <row r="431" spans="2:12" ht="12.75">
      <c r="B431" s="197"/>
      <c r="C431" s="197"/>
      <c r="D431" s="197"/>
      <c r="E431" s="197"/>
      <c r="F431" s="197"/>
      <c r="G431" s="197"/>
      <c r="H431" s="197"/>
      <c r="I431" s="197"/>
      <c r="J431" s="197"/>
      <c r="K431" s="216"/>
      <c r="L431" s="197"/>
    </row>
    <row r="432" spans="2:12" ht="12.75">
      <c r="B432" s="197"/>
      <c r="C432" s="197"/>
      <c r="D432" s="197"/>
      <c r="E432" s="197"/>
      <c r="F432" s="197"/>
      <c r="G432" s="197"/>
      <c r="H432" s="197"/>
      <c r="I432" s="197"/>
      <c r="J432" s="197"/>
      <c r="K432" s="216"/>
      <c r="L432" s="197"/>
    </row>
    <row r="433" spans="2:12" ht="12.75">
      <c r="B433" s="197"/>
      <c r="C433" s="197"/>
      <c r="D433" s="197"/>
      <c r="E433" s="197"/>
      <c r="F433" s="197"/>
      <c r="G433" s="197"/>
      <c r="H433" s="197"/>
      <c r="I433" s="197"/>
      <c r="J433" s="197"/>
      <c r="K433" s="216"/>
      <c r="L433" s="197"/>
    </row>
    <row r="434" spans="2:12" ht="12.75">
      <c r="B434" s="197"/>
      <c r="C434" s="197"/>
      <c r="D434" s="197"/>
      <c r="E434" s="197"/>
      <c r="F434" s="197"/>
      <c r="G434" s="197"/>
      <c r="H434" s="197"/>
      <c r="I434" s="197"/>
      <c r="J434" s="197"/>
      <c r="K434" s="216"/>
      <c r="L434" s="197"/>
    </row>
    <row r="435" spans="2:12" ht="12.75">
      <c r="B435" s="197"/>
      <c r="C435" s="197"/>
      <c r="D435" s="197"/>
      <c r="E435" s="197"/>
      <c r="F435" s="197"/>
      <c r="G435" s="197"/>
      <c r="H435" s="197"/>
      <c r="I435" s="197"/>
      <c r="J435" s="197"/>
      <c r="K435" s="216"/>
      <c r="L435" s="197"/>
    </row>
    <row r="436" spans="2:12" ht="12.75">
      <c r="B436" s="197"/>
      <c r="C436" s="197"/>
      <c r="D436" s="197"/>
      <c r="E436" s="197"/>
      <c r="F436" s="197"/>
      <c r="G436" s="197"/>
      <c r="H436" s="197"/>
      <c r="I436" s="197"/>
      <c r="J436" s="197"/>
      <c r="K436" s="216"/>
      <c r="L436" s="197"/>
    </row>
    <row r="437" spans="2:12" ht="12.75">
      <c r="B437" s="197"/>
      <c r="C437" s="197"/>
      <c r="D437" s="197"/>
      <c r="E437" s="197"/>
      <c r="F437" s="197"/>
      <c r="G437" s="197"/>
      <c r="H437" s="197"/>
      <c r="I437" s="197"/>
      <c r="J437" s="197"/>
      <c r="K437" s="216"/>
      <c r="L437" s="197"/>
    </row>
    <row r="438" spans="2:12" ht="12.75">
      <c r="B438" s="197"/>
      <c r="C438" s="197"/>
      <c r="D438" s="197"/>
      <c r="E438" s="197"/>
      <c r="F438" s="197"/>
      <c r="G438" s="197"/>
      <c r="H438" s="197"/>
      <c r="I438" s="197"/>
      <c r="J438" s="197"/>
      <c r="K438" s="216"/>
      <c r="L438" s="197"/>
    </row>
    <row r="439" spans="2:12" ht="12.75">
      <c r="B439" s="197"/>
      <c r="C439" s="197"/>
      <c r="D439" s="197"/>
      <c r="E439" s="197"/>
      <c r="F439" s="197"/>
      <c r="G439" s="197"/>
      <c r="H439" s="197"/>
      <c r="I439" s="197"/>
      <c r="J439" s="197"/>
      <c r="K439" s="216"/>
      <c r="L439" s="197"/>
    </row>
    <row r="440" spans="2:12" ht="12.75">
      <c r="B440" s="197"/>
      <c r="C440" s="197"/>
      <c r="D440" s="197"/>
      <c r="E440" s="197"/>
      <c r="F440" s="197"/>
      <c r="G440" s="197"/>
      <c r="H440" s="197"/>
      <c r="I440" s="197"/>
      <c r="J440" s="197"/>
      <c r="K440" s="216"/>
      <c r="L440" s="197"/>
    </row>
    <row r="441" spans="2:12" ht="12.75">
      <c r="B441" s="197"/>
      <c r="C441" s="197"/>
      <c r="D441" s="197"/>
      <c r="E441" s="197"/>
      <c r="F441" s="197"/>
      <c r="G441" s="197"/>
      <c r="H441" s="197"/>
      <c r="I441" s="197"/>
      <c r="J441" s="197"/>
      <c r="K441" s="216"/>
      <c r="L441" s="197"/>
    </row>
    <row r="442" spans="2:12" ht="12.75">
      <c r="B442" s="197"/>
      <c r="C442" s="197"/>
      <c r="D442" s="197"/>
      <c r="E442" s="197"/>
      <c r="F442" s="197"/>
      <c r="G442" s="197"/>
      <c r="H442" s="197"/>
      <c r="I442" s="197"/>
      <c r="J442" s="197"/>
      <c r="K442" s="216"/>
      <c r="L442" s="197"/>
    </row>
    <row r="443" spans="2:12" ht="12.75">
      <c r="B443" s="197"/>
      <c r="C443" s="197"/>
      <c r="D443" s="197"/>
      <c r="E443" s="197"/>
      <c r="F443" s="197"/>
      <c r="G443" s="197"/>
      <c r="H443" s="197"/>
      <c r="I443" s="197"/>
      <c r="J443" s="197"/>
      <c r="K443" s="216"/>
      <c r="L443" s="197"/>
    </row>
    <row r="444" spans="2:12" ht="12.75">
      <c r="B444" s="197"/>
      <c r="C444" s="197"/>
      <c r="D444" s="197"/>
      <c r="E444" s="197"/>
      <c r="F444" s="197"/>
      <c r="G444" s="197"/>
      <c r="H444" s="197"/>
      <c r="I444" s="197"/>
      <c r="J444" s="197"/>
      <c r="K444" s="216"/>
      <c r="L444" s="197"/>
    </row>
    <row r="445" spans="2:12" ht="12.75">
      <c r="B445" s="197"/>
      <c r="C445" s="197"/>
      <c r="D445" s="197"/>
      <c r="E445" s="197"/>
      <c r="F445" s="197"/>
      <c r="G445" s="197"/>
      <c r="H445" s="197"/>
      <c r="I445" s="197"/>
      <c r="J445" s="197"/>
      <c r="K445" s="216"/>
      <c r="L445" s="197"/>
    </row>
    <row r="446" spans="2:12" ht="12.75">
      <c r="B446" s="197"/>
      <c r="C446" s="197"/>
      <c r="D446" s="197"/>
      <c r="E446" s="197"/>
      <c r="F446" s="197"/>
      <c r="G446" s="197"/>
      <c r="H446" s="197"/>
      <c r="I446" s="197"/>
      <c r="J446" s="197"/>
      <c r="K446" s="216"/>
      <c r="L446" s="197"/>
    </row>
    <row r="447" spans="2:12" ht="12.75">
      <c r="B447" s="197"/>
      <c r="C447" s="197"/>
      <c r="D447" s="197"/>
      <c r="E447" s="197"/>
      <c r="F447" s="197"/>
      <c r="G447" s="197"/>
      <c r="H447" s="197"/>
      <c r="I447" s="197"/>
      <c r="J447" s="197"/>
      <c r="K447" s="216"/>
      <c r="L447" s="197"/>
    </row>
    <row r="448" spans="2:12" ht="12.75">
      <c r="B448" s="197"/>
      <c r="C448" s="197"/>
      <c r="D448" s="197"/>
      <c r="E448" s="197"/>
      <c r="F448" s="197"/>
      <c r="G448" s="197"/>
      <c r="H448" s="197"/>
      <c r="I448" s="197"/>
      <c r="J448" s="197"/>
      <c r="K448" s="216"/>
      <c r="L448" s="197"/>
    </row>
    <row r="449" spans="2:12" ht="12.75">
      <c r="B449" s="197"/>
      <c r="C449" s="197"/>
      <c r="D449" s="197"/>
      <c r="E449" s="197"/>
      <c r="F449" s="197"/>
      <c r="G449" s="197"/>
      <c r="H449" s="197"/>
      <c r="I449" s="197"/>
      <c r="J449" s="197"/>
      <c r="K449" s="216"/>
      <c r="L449" s="197"/>
    </row>
    <row r="450" spans="2:12" ht="12.75">
      <c r="B450" s="197"/>
      <c r="C450" s="197"/>
      <c r="D450" s="197"/>
      <c r="E450" s="197"/>
      <c r="F450" s="197"/>
      <c r="G450" s="197"/>
      <c r="H450" s="197"/>
      <c r="I450" s="197"/>
      <c r="J450" s="197"/>
      <c r="K450" s="216"/>
      <c r="L450" s="197"/>
    </row>
    <row r="451" spans="2:12" ht="12.75">
      <c r="B451" s="197"/>
      <c r="C451" s="197"/>
      <c r="D451" s="197"/>
      <c r="E451" s="197"/>
      <c r="F451" s="197"/>
      <c r="G451" s="197"/>
      <c r="H451" s="197"/>
      <c r="I451" s="197"/>
      <c r="J451" s="197"/>
      <c r="K451" s="216"/>
      <c r="L451" s="197"/>
    </row>
    <row r="452" spans="2:12" ht="12.75">
      <c r="B452" s="197"/>
      <c r="C452" s="197"/>
      <c r="D452" s="197"/>
      <c r="E452" s="197"/>
      <c r="F452" s="197"/>
      <c r="G452" s="197"/>
      <c r="H452" s="197"/>
      <c r="I452" s="197"/>
      <c r="J452" s="197"/>
      <c r="K452" s="216"/>
      <c r="L452" s="197"/>
    </row>
    <row r="453" spans="2:12" ht="12.75">
      <c r="B453" s="197"/>
      <c r="C453" s="197"/>
      <c r="D453" s="197"/>
      <c r="E453" s="197"/>
      <c r="F453" s="197"/>
      <c r="G453" s="197"/>
      <c r="H453" s="197"/>
      <c r="I453" s="197"/>
      <c r="J453" s="197"/>
      <c r="K453" s="216"/>
      <c r="L453" s="197"/>
    </row>
    <row r="454" spans="2:12" ht="12.75">
      <c r="B454" s="197"/>
      <c r="C454" s="197"/>
      <c r="D454" s="197"/>
      <c r="E454" s="197"/>
      <c r="F454" s="197"/>
      <c r="G454" s="197"/>
      <c r="H454" s="197"/>
      <c r="I454" s="197"/>
      <c r="J454" s="197"/>
      <c r="K454" s="216"/>
      <c r="L454" s="197"/>
    </row>
    <row r="455" spans="2:12" ht="12.75">
      <c r="B455" s="197"/>
      <c r="C455" s="197"/>
      <c r="D455" s="197"/>
      <c r="E455" s="197"/>
      <c r="F455" s="197"/>
      <c r="G455" s="197"/>
      <c r="H455" s="197"/>
      <c r="I455" s="197"/>
      <c r="J455" s="197"/>
      <c r="K455" s="216"/>
      <c r="L455" s="197"/>
    </row>
    <row r="456" spans="2:12" ht="12.75">
      <c r="B456" s="197"/>
      <c r="C456" s="197"/>
      <c r="D456" s="197"/>
      <c r="E456" s="197"/>
      <c r="F456" s="197"/>
      <c r="G456" s="197"/>
      <c r="H456" s="197"/>
      <c r="I456" s="197"/>
      <c r="J456" s="197"/>
      <c r="K456" s="216"/>
      <c r="L456" s="197"/>
    </row>
    <row r="457" spans="2:12" ht="12.75">
      <c r="B457" s="197"/>
      <c r="C457" s="197"/>
      <c r="D457" s="197"/>
      <c r="E457" s="197"/>
      <c r="F457" s="197"/>
      <c r="G457" s="197"/>
      <c r="H457" s="197"/>
      <c r="I457" s="197"/>
      <c r="J457" s="197"/>
      <c r="K457" s="216"/>
      <c r="L457" s="197"/>
    </row>
    <row r="458" spans="2:12" ht="12.75">
      <c r="B458" s="197"/>
      <c r="C458" s="197"/>
      <c r="D458" s="197"/>
      <c r="E458" s="197"/>
      <c r="F458" s="197"/>
      <c r="G458" s="197"/>
      <c r="H458" s="197"/>
      <c r="I458" s="197"/>
      <c r="J458" s="197"/>
      <c r="K458" s="216"/>
      <c r="L458" s="197"/>
    </row>
    <row r="459" spans="2:12" ht="12.75">
      <c r="B459" s="197"/>
      <c r="C459" s="197"/>
      <c r="D459" s="197"/>
      <c r="E459" s="197"/>
      <c r="F459" s="197"/>
      <c r="G459" s="197"/>
      <c r="H459" s="197"/>
      <c r="I459" s="197"/>
      <c r="J459" s="197"/>
      <c r="K459" s="216"/>
      <c r="L459" s="197"/>
    </row>
    <row r="460" spans="2:12" ht="12.75">
      <c r="B460" s="197"/>
      <c r="C460" s="197"/>
      <c r="D460" s="197"/>
      <c r="E460" s="197"/>
      <c r="F460" s="197"/>
      <c r="G460" s="197"/>
      <c r="H460" s="197"/>
      <c r="I460" s="197"/>
      <c r="J460" s="197"/>
      <c r="K460" s="216"/>
      <c r="L460" s="197"/>
    </row>
    <row r="461" spans="2:12" ht="12.75">
      <c r="B461" s="197"/>
      <c r="C461" s="197"/>
      <c r="D461" s="197"/>
      <c r="E461" s="197"/>
      <c r="F461" s="197"/>
      <c r="G461" s="197"/>
      <c r="H461" s="197"/>
      <c r="I461" s="197"/>
      <c r="J461" s="197"/>
      <c r="K461" s="216"/>
      <c r="L461" s="197"/>
    </row>
    <row r="462" spans="2:12" ht="12.75">
      <c r="B462" s="197"/>
      <c r="C462" s="197"/>
      <c r="D462" s="197"/>
      <c r="E462" s="197"/>
      <c r="F462" s="197"/>
      <c r="G462" s="197"/>
      <c r="H462" s="197"/>
      <c r="I462" s="197"/>
      <c r="J462" s="197"/>
      <c r="K462" s="216"/>
      <c r="L462" s="197"/>
    </row>
    <row r="463" spans="2:12" ht="12.75">
      <c r="B463" s="197"/>
      <c r="C463" s="197"/>
      <c r="D463" s="197"/>
      <c r="E463" s="197"/>
      <c r="F463" s="197"/>
      <c r="G463" s="197"/>
      <c r="H463" s="197"/>
      <c r="I463" s="197"/>
      <c r="J463" s="197"/>
      <c r="K463" s="216"/>
      <c r="L463" s="197"/>
    </row>
    <row r="464" spans="2:12" ht="12.75">
      <c r="B464" s="197"/>
      <c r="C464" s="197"/>
      <c r="D464" s="197"/>
      <c r="E464" s="197"/>
      <c r="F464" s="197"/>
      <c r="G464" s="197"/>
      <c r="H464" s="197"/>
      <c r="I464" s="197"/>
      <c r="J464" s="197"/>
      <c r="K464" s="216"/>
      <c r="L464" s="197"/>
    </row>
    <row r="465" spans="2:12" ht="12.75">
      <c r="B465" s="197"/>
      <c r="C465" s="197"/>
      <c r="D465" s="197"/>
      <c r="E465" s="197"/>
      <c r="F465" s="197"/>
      <c r="G465" s="197"/>
      <c r="H465" s="197"/>
      <c r="I465" s="197"/>
      <c r="J465" s="197"/>
      <c r="K465" s="216"/>
      <c r="L465" s="197"/>
    </row>
    <row r="466" spans="2:12" ht="12.75">
      <c r="B466" s="197"/>
      <c r="C466" s="197"/>
      <c r="D466" s="197"/>
      <c r="E466" s="197"/>
      <c r="F466" s="197"/>
      <c r="G466" s="197"/>
      <c r="H466" s="197"/>
      <c r="I466" s="197"/>
      <c r="J466" s="197"/>
      <c r="K466" s="216"/>
      <c r="L466" s="197"/>
    </row>
    <row r="467" spans="2:12" ht="12.75">
      <c r="B467" s="197"/>
      <c r="C467" s="197"/>
      <c r="D467" s="197"/>
      <c r="E467" s="197"/>
      <c r="F467" s="197"/>
      <c r="G467" s="197"/>
      <c r="H467" s="197"/>
      <c r="I467" s="197"/>
      <c r="J467" s="197"/>
      <c r="K467" s="216"/>
      <c r="L467" s="197"/>
    </row>
    <row r="468" spans="2:12" ht="12.75">
      <c r="B468" s="197"/>
      <c r="C468" s="197"/>
      <c r="D468" s="197"/>
      <c r="E468" s="197"/>
      <c r="F468" s="197"/>
      <c r="G468" s="197"/>
      <c r="H468" s="197"/>
      <c r="I468" s="197"/>
      <c r="J468" s="197"/>
      <c r="K468" s="216"/>
      <c r="L468" s="197"/>
    </row>
    <row r="469" spans="2:12" ht="12.75">
      <c r="B469" s="197"/>
      <c r="C469" s="197"/>
      <c r="D469" s="197"/>
      <c r="E469" s="197"/>
      <c r="F469" s="197"/>
      <c r="G469" s="197"/>
      <c r="H469" s="197"/>
      <c r="I469" s="197"/>
      <c r="J469" s="197"/>
      <c r="K469" s="216"/>
      <c r="L469" s="197"/>
    </row>
    <row r="470" spans="2:12" ht="12.75">
      <c r="B470" s="197"/>
      <c r="C470" s="197"/>
      <c r="D470" s="197"/>
      <c r="E470" s="197"/>
      <c r="F470" s="197"/>
      <c r="G470" s="197"/>
      <c r="H470" s="197"/>
      <c r="I470" s="197"/>
      <c r="J470" s="197"/>
      <c r="K470" s="216"/>
      <c r="L470" s="197"/>
    </row>
    <row r="471" spans="2:12" ht="12.75">
      <c r="B471" s="197"/>
      <c r="C471" s="197"/>
      <c r="D471" s="197"/>
      <c r="E471" s="197"/>
      <c r="F471" s="197"/>
      <c r="G471" s="197"/>
      <c r="H471" s="197"/>
      <c r="I471" s="197"/>
      <c r="J471" s="197"/>
      <c r="K471" s="216"/>
      <c r="L471" s="197"/>
    </row>
    <row r="472" spans="2:12" ht="12.75">
      <c r="B472" s="197"/>
      <c r="C472" s="197"/>
      <c r="D472" s="197"/>
      <c r="E472" s="197"/>
      <c r="F472" s="197"/>
      <c r="G472" s="197"/>
      <c r="H472" s="197"/>
      <c r="I472" s="197"/>
      <c r="J472" s="197"/>
      <c r="K472" s="216"/>
      <c r="L472" s="197"/>
    </row>
    <row r="473" spans="2:12" ht="12.75">
      <c r="B473" s="197"/>
      <c r="C473" s="197"/>
      <c r="D473" s="197"/>
      <c r="E473" s="197"/>
      <c r="F473" s="197"/>
      <c r="G473" s="197"/>
      <c r="H473" s="197"/>
      <c r="I473" s="197"/>
      <c r="J473" s="197"/>
      <c r="K473" s="216"/>
      <c r="L473" s="197"/>
    </row>
    <row r="474" spans="2:12" ht="12.75">
      <c r="B474" s="197"/>
      <c r="C474" s="197"/>
      <c r="D474" s="197"/>
      <c r="E474" s="197"/>
      <c r="F474" s="197"/>
      <c r="G474" s="197"/>
      <c r="H474" s="197"/>
      <c r="I474" s="197"/>
      <c r="J474" s="197"/>
      <c r="K474" s="216"/>
      <c r="L474" s="197"/>
    </row>
    <row r="475" spans="2:12" ht="12.75">
      <c r="B475" s="197"/>
      <c r="C475" s="197"/>
      <c r="D475" s="197"/>
      <c r="E475" s="197"/>
      <c r="F475" s="197"/>
      <c r="G475" s="197"/>
      <c r="H475" s="197"/>
      <c r="I475" s="197"/>
      <c r="J475" s="197"/>
      <c r="K475" s="216"/>
      <c r="L475" s="197"/>
    </row>
    <row r="476" spans="2:12" ht="12.75">
      <c r="B476" s="197"/>
      <c r="C476" s="197"/>
      <c r="D476" s="197"/>
      <c r="E476" s="197"/>
      <c r="F476" s="197"/>
      <c r="G476" s="197"/>
      <c r="H476" s="197"/>
      <c r="I476" s="197"/>
      <c r="J476" s="197"/>
      <c r="K476" s="216"/>
      <c r="L476" s="197"/>
    </row>
    <row r="477" spans="2:12" ht="12.75">
      <c r="B477" s="197"/>
      <c r="C477" s="197"/>
      <c r="D477" s="197"/>
      <c r="E477" s="197"/>
      <c r="F477" s="197"/>
      <c r="G477" s="197"/>
      <c r="H477" s="197"/>
      <c r="I477" s="197"/>
      <c r="J477" s="197"/>
      <c r="K477" s="216"/>
      <c r="L477" s="197"/>
    </row>
    <row r="478" spans="2:12" ht="12.75">
      <c r="B478" s="197"/>
      <c r="C478" s="197"/>
      <c r="D478" s="197"/>
      <c r="E478" s="197"/>
      <c r="F478" s="197"/>
      <c r="G478" s="197"/>
      <c r="H478" s="197"/>
      <c r="I478" s="197"/>
      <c r="J478" s="197"/>
      <c r="K478" s="216"/>
      <c r="L478" s="197"/>
    </row>
    <row r="479" spans="2:12" ht="12.75">
      <c r="B479" s="197"/>
      <c r="C479" s="197"/>
      <c r="D479" s="197"/>
      <c r="E479" s="197"/>
      <c r="F479" s="197"/>
      <c r="G479" s="197"/>
      <c r="H479" s="197"/>
      <c r="I479" s="197"/>
      <c r="J479" s="197"/>
      <c r="K479" s="216"/>
      <c r="L479" s="197"/>
    </row>
    <row r="480" spans="2:12" ht="12.75">
      <c r="B480" s="197"/>
      <c r="C480" s="197"/>
      <c r="D480" s="197"/>
      <c r="E480" s="197"/>
      <c r="F480" s="197"/>
      <c r="G480" s="197"/>
      <c r="H480" s="197"/>
      <c r="I480" s="197"/>
      <c r="J480" s="197"/>
      <c r="K480" s="216"/>
      <c r="L480" s="197"/>
    </row>
    <row r="481" spans="2:12" ht="12.75">
      <c r="B481" s="197"/>
      <c r="C481" s="197"/>
      <c r="D481" s="197"/>
      <c r="E481" s="197"/>
      <c r="F481" s="197"/>
      <c r="G481" s="197"/>
      <c r="H481" s="197"/>
      <c r="I481" s="197"/>
      <c r="J481" s="197"/>
      <c r="K481" s="216"/>
      <c r="L481" s="197"/>
    </row>
    <row r="482" spans="2:12" ht="12.75">
      <c r="B482" s="197"/>
      <c r="C482" s="197"/>
      <c r="D482" s="197"/>
      <c r="E482" s="197"/>
      <c r="F482" s="197"/>
      <c r="G482" s="197"/>
      <c r="H482" s="197"/>
      <c r="I482" s="197"/>
      <c r="J482" s="197"/>
      <c r="K482" s="216"/>
      <c r="L482" s="197"/>
    </row>
    <row r="483" spans="2:12" ht="12.75">
      <c r="B483" s="197"/>
      <c r="C483" s="197"/>
      <c r="D483" s="197"/>
      <c r="E483" s="197"/>
      <c r="F483" s="197"/>
      <c r="G483" s="197"/>
      <c r="H483" s="197"/>
      <c r="I483" s="197"/>
      <c r="J483" s="197"/>
      <c r="K483" s="216"/>
      <c r="L483" s="197"/>
    </row>
    <row r="484" spans="2:12" ht="12.75">
      <c r="B484" s="197"/>
      <c r="C484" s="197"/>
      <c r="D484" s="197"/>
      <c r="E484" s="197"/>
      <c r="F484" s="197"/>
      <c r="G484" s="197"/>
      <c r="H484" s="197"/>
      <c r="I484" s="197"/>
      <c r="J484" s="197"/>
      <c r="K484" s="216"/>
      <c r="L484" s="197"/>
    </row>
    <row r="485" spans="2:12" ht="12.75">
      <c r="B485" s="197"/>
      <c r="C485" s="197"/>
      <c r="D485" s="197"/>
      <c r="E485" s="197"/>
      <c r="F485" s="197"/>
      <c r="G485" s="197"/>
      <c r="H485" s="197"/>
      <c r="I485" s="197"/>
      <c r="J485" s="197"/>
      <c r="K485" s="216"/>
      <c r="L485" s="197"/>
    </row>
    <row r="486" spans="2:12" ht="12.75">
      <c r="B486" s="197"/>
      <c r="C486" s="197"/>
      <c r="D486" s="197"/>
      <c r="E486" s="197"/>
      <c r="F486" s="197"/>
      <c r="G486" s="197"/>
      <c r="H486" s="197"/>
      <c r="I486" s="197"/>
      <c r="J486" s="197"/>
      <c r="K486" s="216"/>
      <c r="L486" s="197"/>
    </row>
    <row r="487" spans="2:12" ht="12.75">
      <c r="B487" s="197"/>
      <c r="C487" s="197"/>
      <c r="D487" s="197"/>
      <c r="E487" s="197"/>
      <c r="F487" s="197"/>
      <c r="G487" s="197"/>
      <c r="H487" s="197"/>
      <c r="I487" s="197"/>
      <c r="J487" s="197"/>
      <c r="K487" s="216"/>
      <c r="L487" s="197"/>
    </row>
    <row r="488" spans="2:12" ht="12.75">
      <c r="B488" s="197"/>
      <c r="C488" s="197"/>
      <c r="D488" s="197"/>
      <c r="E488" s="197"/>
      <c r="F488" s="197"/>
      <c r="G488" s="197"/>
      <c r="H488" s="197"/>
      <c r="I488" s="197"/>
      <c r="J488" s="197"/>
      <c r="K488" s="216"/>
      <c r="L488" s="197"/>
    </row>
    <row r="489" spans="2:12" ht="12.75">
      <c r="B489" s="197"/>
      <c r="C489" s="197"/>
      <c r="D489" s="197"/>
      <c r="E489" s="197"/>
      <c r="F489" s="197"/>
      <c r="G489" s="197"/>
      <c r="H489" s="197"/>
      <c r="I489" s="197"/>
      <c r="J489" s="197"/>
      <c r="K489" s="216"/>
      <c r="L489" s="197"/>
    </row>
    <row r="490" spans="2:12" ht="12.75">
      <c r="B490" s="197"/>
      <c r="C490" s="197"/>
      <c r="D490" s="197"/>
      <c r="E490" s="197"/>
      <c r="F490" s="197"/>
      <c r="G490" s="197"/>
      <c r="H490" s="197"/>
      <c r="I490" s="197"/>
      <c r="J490" s="197"/>
      <c r="K490" s="216"/>
      <c r="L490" s="197"/>
    </row>
    <row r="491" spans="2:12" ht="12.75">
      <c r="B491" s="197"/>
      <c r="C491" s="197"/>
      <c r="D491" s="197"/>
      <c r="E491" s="197"/>
      <c r="F491" s="197"/>
      <c r="G491" s="197"/>
      <c r="H491" s="197"/>
      <c r="I491" s="197"/>
      <c r="J491" s="197"/>
      <c r="K491" s="216"/>
      <c r="L491" s="197"/>
    </row>
    <row r="492" spans="2:12" ht="12.75">
      <c r="B492" s="197"/>
      <c r="C492" s="197"/>
      <c r="D492" s="197"/>
      <c r="E492" s="197"/>
      <c r="F492" s="197"/>
      <c r="G492" s="197"/>
      <c r="H492" s="197"/>
      <c r="I492" s="197"/>
      <c r="J492" s="197"/>
      <c r="K492" s="216"/>
      <c r="L492" s="197"/>
    </row>
    <row r="493" spans="2:12" ht="12.75">
      <c r="B493" s="197"/>
      <c r="C493" s="197"/>
      <c r="D493" s="197"/>
      <c r="E493" s="197"/>
      <c r="F493" s="197"/>
      <c r="G493" s="197"/>
      <c r="H493" s="197"/>
      <c r="I493" s="197"/>
      <c r="J493" s="197"/>
      <c r="K493" s="216"/>
      <c r="L493" s="197"/>
    </row>
    <row r="494" spans="2:12" ht="12.75">
      <c r="B494" s="197"/>
      <c r="C494" s="197"/>
      <c r="D494" s="197"/>
      <c r="E494" s="197"/>
      <c r="F494" s="197"/>
      <c r="G494" s="197"/>
      <c r="H494" s="197"/>
      <c r="I494" s="197"/>
      <c r="J494" s="197"/>
      <c r="K494" s="216"/>
      <c r="L494" s="197"/>
    </row>
    <row r="495" spans="2:12" ht="12.75">
      <c r="B495" s="197"/>
      <c r="C495" s="197"/>
      <c r="D495" s="197"/>
      <c r="E495" s="197"/>
      <c r="F495" s="197"/>
      <c r="G495" s="197"/>
      <c r="H495" s="197"/>
      <c r="I495" s="197"/>
      <c r="J495" s="197"/>
      <c r="K495" s="216"/>
      <c r="L495" s="197"/>
    </row>
    <row r="496" spans="2:12" ht="12.75">
      <c r="B496" s="197"/>
      <c r="C496" s="197"/>
      <c r="D496" s="197"/>
      <c r="E496" s="197"/>
      <c r="F496" s="197"/>
      <c r="G496" s="197"/>
      <c r="H496" s="197"/>
      <c r="I496" s="197"/>
      <c r="J496" s="197"/>
      <c r="K496" s="216"/>
      <c r="L496" s="197"/>
    </row>
    <row r="497" spans="2:12" ht="12.75">
      <c r="B497" s="197"/>
      <c r="C497" s="197"/>
      <c r="D497" s="197"/>
      <c r="E497" s="197"/>
      <c r="F497" s="197"/>
      <c r="G497" s="197"/>
      <c r="H497" s="197"/>
      <c r="I497" s="197"/>
      <c r="J497" s="197"/>
      <c r="K497" s="216"/>
      <c r="L497" s="197"/>
    </row>
    <row r="498" spans="2:12" ht="12.75">
      <c r="B498" s="197"/>
      <c r="C498" s="197"/>
      <c r="D498" s="197"/>
      <c r="E498" s="197"/>
      <c r="F498" s="197"/>
      <c r="G498" s="197"/>
      <c r="H498" s="197"/>
      <c r="I498" s="197"/>
      <c r="J498" s="197"/>
      <c r="K498" s="216"/>
      <c r="L498" s="197"/>
    </row>
    <row r="499" spans="2:12" ht="12.75">
      <c r="B499" s="197"/>
      <c r="C499" s="197"/>
      <c r="D499" s="197"/>
      <c r="E499" s="197"/>
      <c r="F499" s="197"/>
      <c r="G499" s="197"/>
      <c r="H499" s="197"/>
      <c r="I499" s="197"/>
      <c r="J499" s="197"/>
      <c r="K499" s="216"/>
      <c r="L499" s="197"/>
    </row>
    <row r="500" spans="2:12" ht="12.75">
      <c r="B500" s="197"/>
      <c r="C500" s="197"/>
      <c r="D500" s="197"/>
      <c r="E500" s="197"/>
      <c r="F500" s="197"/>
      <c r="G500" s="197"/>
      <c r="H500" s="197"/>
      <c r="I500" s="197"/>
      <c r="J500" s="197"/>
      <c r="K500" s="216"/>
      <c r="L500" s="197"/>
    </row>
    <row r="501" spans="2:12" ht="12.75">
      <c r="B501" s="197"/>
      <c r="C501" s="197"/>
      <c r="D501" s="197"/>
      <c r="E501" s="197"/>
      <c r="F501" s="197"/>
      <c r="G501" s="197"/>
      <c r="H501" s="197"/>
      <c r="I501" s="197"/>
      <c r="J501" s="197"/>
      <c r="K501" s="216"/>
      <c r="L501" s="197"/>
    </row>
    <row r="502" spans="2:12" ht="12.75">
      <c r="B502" s="197"/>
      <c r="C502" s="197"/>
      <c r="D502" s="197"/>
      <c r="E502" s="197"/>
      <c r="F502" s="197"/>
      <c r="G502" s="197"/>
      <c r="H502" s="197"/>
      <c r="I502" s="197"/>
      <c r="J502" s="197"/>
      <c r="K502" s="216"/>
      <c r="L502" s="197"/>
    </row>
    <row r="503" spans="2:12" ht="12.75">
      <c r="B503" s="197"/>
      <c r="C503" s="197"/>
      <c r="D503" s="197"/>
      <c r="E503" s="197"/>
      <c r="F503" s="197"/>
      <c r="G503" s="197"/>
      <c r="H503" s="197"/>
      <c r="I503" s="197"/>
      <c r="J503" s="197"/>
      <c r="K503" s="216"/>
      <c r="L503" s="197"/>
    </row>
    <row r="504" spans="2:12" ht="12.75">
      <c r="B504" s="197"/>
      <c r="C504" s="197"/>
      <c r="D504" s="197"/>
      <c r="E504" s="197"/>
      <c r="F504" s="197"/>
      <c r="G504" s="197"/>
      <c r="H504" s="197"/>
      <c r="I504" s="197"/>
      <c r="J504" s="197"/>
      <c r="K504" s="216"/>
      <c r="L504" s="197"/>
    </row>
    <row r="505" spans="2:12" ht="12.75">
      <c r="B505" s="197"/>
      <c r="C505" s="197"/>
      <c r="D505" s="197"/>
      <c r="E505" s="197"/>
      <c r="F505" s="197"/>
      <c r="G505" s="197"/>
      <c r="H505" s="197"/>
      <c r="I505" s="197"/>
      <c r="J505" s="197"/>
      <c r="K505" s="216"/>
      <c r="L505" s="197"/>
    </row>
    <row r="506" spans="2:12" ht="12.75">
      <c r="B506" s="197"/>
      <c r="C506" s="197"/>
      <c r="D506" s="197"/>
      <c r="E506" s="197"/>
      <c r="F506" s="197"/>
      <c r="G506" s="197"/>
      <c r="H506" s="197"/>
      <c r="I506" s="197"/>
      <c r="J506" s="197"/>
      <c r="K506" s="216"/>
      <c r="L506" s="197"/>
    </row>
    <row r="507" spans="2:12" ht="12.75">
      <c r="B507" s="197"/>
      <c r="C507" s="197"/>
      <c r="D507" s="197"/>
      <c r="E507" s="197"/>
      <c r="F507" s="197"/>
      <c r="G507" s="197"/>
      <c r="H507" s="197"/>
      <c r="I507" s="197"/>
      <c r="J507" s="197"/>
      <c r="K507" s="216"/>
      <c r="L507" s="197"/>
    </row>
    <row r="508" spans="2:12" ht="12.75">
      <c r="B508" s="197"/>
      <c r="C508" s="197"/>
      <c r="D508" s="197"/>
      <c r="E508" s="197"/>
      <c r="F508" s="197"/>
      <c r="G508" s="197"/>
      <c r="H508" s="197"/>
      <c r="I508" s="197"/>
      <c r="J508" s="197"/>
      <c r="K508" s="216"/>
      <c r="L508" s="197"/>
    </row>
    <row r="509" spans="2:12" ht="12.75">
      <c r="B509" s="197"/>
      <c r="C509" s="197"/>
      <c r="D509" s="197"/>
      <c r="E509" s="197"/>
      <c r="F509" s="197"/>
      <c r="G509" s="197"/>
      <c r="H509" s="197"/>
      <c r="I509" s="197"/>
      <c r="J509" s="197"/>
      <c r="K509" s="216"/>
      <c r="L509" s="197"/>
    </row>
    <row r="510" spans="2:12" ht="12.75">
      <c r="B510" s="197"/>
      <c r="C510" s="197"/>
      <c r="D510" s="197"/>
      <c r="E510" s="197"/>
      <c r="F510" s="197"/>
      <c r="G510" s="197"/>
      <c r="H510" s="197"/>
      <c r="I510" s="197"/>
      <c r="J510" s="197"/>
      <c r="K510" s="216"/>
      <c r="L510" s="197"/>
    </row>
    <row r="511" spans="2:12" ht="12.75">
      <c r="B511" s="197"/>
      <c r="C511" s="197"/>
      <c r="D511" s="197"/>
      <c r="E511" s="197"/>
      <c r="F511" s="197"/>
      <c r="G511" s="197"/>
      <c r="H511" s="197"/>
      <c r="I511" s="197"/>
      <c r="J511" s="197"/>
      <c r="K511" s="216"/>
      <c r="L511" s="197"/>
    </row>
    <row r="512" spans="2:12" ht="12.75">
      <c r="B512" s="197"/>
      <c r="C512" s="197"/>
      <c r="D512" s="197"/>
      <c r="E512" s="197"/>
      <c r="F512" s="197"/>
      <c r="G512" s="197"/>
      <c r="H512" s="197"/>
      <c r="I512" s="197"/>
      <c r="J512" s="197"/>
      <c r="K512" s="216"/>
      <c r="L512" s="197"/>
    </row>
    <row r="513" spans="2:12" ht="12.75">
      <c r="B513" s="197"/>
      <c r="C513" s="197"/>
      <c r="D513" s="197"/>
      <c r="E513" s="197"/>
      <c r="F513" s="197"/>
      <c r="G513" s="197"/>
      <c r="H513" s="197"/>
      <c r="I513" s="197"/>
      <c r="J513" s="197"/>
      <c r="K513" s="216"/>
      <c r="L513" s="197"/>
    </row>
    <row r="514" spans="2:12" ht="12.75">
      <c r="B514" s="197"/>
      <c r="C514" s="197"/>
      <c r="D514" s="197"/>
      <c r="E514" s="197"/>
      <c r="F514" s="197"/>
      <c r="G514" s="197"/>
      <c r="H514" s="197"/>
      <c r="I514" s="197"/>
      <c r="J514" s="197"/>
      <c r="K514" s="216"/>
      <c r="L514" s="197"/>
    </row>
    <row r="515" spans="2:12" ht="12.75">
      <c r="B515" s="197"/>
      <c r="C515" s="197"/>
      <c r="D515" s="197"/>
      <c r="E515" s="197"/>
      <c r="F515" s="197"/>
      <c r="G515" s="197"/>
      <c r="H515" s="197"/>
      <c r="I515" s="197"/>
      <c r="J515" s="197"/>
      <c r="K515" s="216"/>
      <c r="L515" s="197"/>
    </row>
    <row r="516" spans="2:12" ht="12.75">
      <c r="B516" s="197"/>
      <c r="C516" s="197"/>
      <c r="D516" s="197"/>
      <c r="E516" s="197"/>
      <c r="F516" s="197"/>
      <c r="G516" s="197"/>
      <c r="H516" s="197"/>
      <c r="I516" s="197"/>
      <c r="J516" s="197"/>
      <c r="K516" s="216"/>
      <c r="L516" s="197"/>
    </row>
    <row r="517" spans="2:12" ht="12.75">
      <c r="B517" s="197"/>
      <c r="C517" s="197"/>
      <c r="D517" s="197"/>
      <c r="E517" s="197"/>
      <c r="F517" s="197"/>
      <c r="G517" s="197"/>
      <c r="H517" s="197"/>
      <c r="I517" s="197"/>
      <c r="J517" s="197"/>
      <c r="K517" s="216"/>
      <c r="L517" s="197"/>
    </row>
    <row r="518" spans="2:12" ht="12.75">
      <c r="B518" s="197"/>
      <c r="C518" s="197"/>
      <c r="D518" s="197"/>
      <c r="E518" s="197"/>
      <c r="F518" s="197"/>
      <c r="G518" s="197"/>
      <c r="H518" s="197"/>
      <c r="I518" s="197"/>
      <c r="J518" s="197"/>
      <c r="K518" s="216"/>
      <c r="L518" s="197"/>
    </row>
    <row r="519" spans="2:12" ht="12.75">
      <c r="B519" s="197"/>
      <c r="C519" s="197"/>
      <c r="D519" s="197"/>
      <c r="E519" s="197"/>
      <c r="F519" s="197"/>
      <c r="G519" s="197"/>
      <c r="H519" s="197"/>
      <c r="I519" s="197"/>
      <c r="J519" s="197"/>
      <c r="K519" s="216"/>
      <c r="L519" s="197"/>
    </row>
    <row r="520" spans="2:12" ht="12.75">
      <c r="B520" s="197"/>
      <c r="C520" s="197"/>
      <c r="D520" s="197"/>
      <c r="E520" s="197"/>
      <c r="F520" s="197"/>
      <c r="G520" s="197"/>
      <c r="H520" s="197"/>
      <c r="I520" s="197"/>
      <c r="J520" s="197"/>
      <c r="K520" s="216"/>
      <c r="L520" s="197"/>
    </row>
    <row r="521" spans="2:12" ht="12.75">
      <c r="B521" s="197"/>
      <c r="C521" s="197"/>
      <c r="D521" s="197"/>
      <c r="E521" s="197"/>
      <c r="F521" s="197"/>
      <c r="G521" s="197"/>
      <c r="H521" s="197"/>
      <c r="I521" s="197"/>
      <c r="J521" s="197"/>
      <c r="K521" s="216"/>
      <c r="L521" s="197"/>
    </row>
    <row r="522" spans="2:12" ht="12.75">
      <c r="B522" s="197"/>
      <c r="C522" s="197"/>
      <c r="D522" s="197"/>
      <c r="E522" s="197"/>
      <c r="F522" s="197"/>
      <c r="G522" s="197"/>
      <c r="H522" s="197"/>
      <c r="I522" s="197"/>
      <c r="J522" s="197"/>
      <c r="K522" s="216"/>
      <c r="L522" s="197"/>
    </row>
    <row r="523" spans="2:12" ht="12.75">
      <c r="B523" s="197"/>
      <c r="C523" s="197"/>
      <c r="D523" s="197"/>
      <c r="E523" s="197"/>
      <c r="F523" s="197"/>
      <c r="G523" s="197"/>
      <c r="H523" s="197"/>
      <c r="I523" s="197"/>
      <c r="J523" s="197"/>
      <c r="K523" s="216"/>
      <c r="L523" s="197"/>
    </row>
    <row r="524" spans="2:12" ht="12.75">
      <c r="B524" s="197"/>
      <c r="C524" s="197"/>
      <c r="D524" s="197"/>
      <c r="E524" s="197"/>
      <c r="F524" s="197"/>
      <c r="G524" s="197"/>
      <c r="H524" s="197"/>
      <c r="I524" s="197"/>
      <c r="J524" s="197"/>
      <c r="K524" s="216"/>
      <c r="L524" s="197"/>
    </row>
    <row r="525" spans="2:12" ht="12.75">
      <c r="B525" s="197"/>
      <c r="C525" s="197"/>
      <c r="D525" s="197"/>
      <c r="E525" s="197"/>
      <c r="F525" s="197"/>
      <c r="G525" s="197"/>
      <c r="H525" s="197"/>
      <c r="I525" s="197"/>
      <c r="J525" s="197"/>
      <c r="K525" s="216"/>
      <c r="L525" s="197"/>
    </row>
    <row r="526" spans="2:12" ht="12.75">
      <c r="B526" s="197"/>
      <c r="C526" s="197"/>
      <c r="D526" s="197"/>
      <c r="E526" s="197"/>
      <c r="F526" s="197"/>
      <c r="G526" s="197"/>
      <c r="H526" s="197"/>
      <c r="I526" s="197"/>
      <c r="J526" s="197"/>
      <c r="K526" s="216"/>
      <c r="L526" s="197"/>
    </row>
    <row r="527" spans="2:12" ht="12.75">
      <c r="B527" s="197"/>
      <c r="C527" s="197"/>
      <c r="D527" s="197"/>
      <c r="E527" s="197"/>
      <c r="F527" s="197"/>
      <c r="G527" s="197"/>
      <c r="H527" s="197"/>
      <c r="I527" s="197"/>
      <c r="J527" s="197"/>
      <c r="K527" s="216"/>
      <c r="L527" s="197"/>
    </row>
    <row r="528" spans="2:12" ht="12.75">
      <c r="B528" s="197"/>
      <c r="C528" s="197"/>
      <c r="D528" s="197"/>
      <c r="E528" s="197"/>
      <c r="F528" s="197"/>
      <c r="G528" s="197"/>
      <c r="H528" s="197"/>
      <c r="I528" s="197"/>
      <c r="J528" s="197"/>
      <c r="K528" s="216"/>
      <c r="L528" s="197"/>
    </row>
    <row r="529" spans="2:12" ht="12.75">
      <c r="B529" s="197"/>
      <c r="C529" s="197"/>
      <c r="D529" s="197"/>
      <c r="E529" s="197"/>
      <c r="F529" s="197"/>
      <c r="G529" s="197"/>
      <c r="H529" s="197"/>
      <c r="I529" s="197"/>
      <c r="J529" s="197"/>
      <c r="K529" s="216"/>
      <c r="L529" s="197"/>
    </row>
    <row r="530" spans="2:12" ht="12.75">
      <c r="B530" s="197"/>
      <c r="C530" s="197"/>
      <c r="D530" s="197"/>
      <c r="E530" s="197"/>
      <c r="F530" s="197"/>
      <c r="G530" s="197"/>
      <c r="H530" s="197"/>
      <c r="I530" s="197"/>
      <c r="J530" s="197"/>
      <c r="K530" s="216"/>
      <c r="L530" s="197"/>
    </row>
    <row r="531" spans="2:12" ht="12.75">
      <c r="B531" s="197"/>
      <c r="C531" s="197"/>
      <c r="D531" s="197"/>
      <c r="E531" s="197"/>
      <c r="F531" s="197"/>
      <c r="G531" s="197"/>
      <c r="H531" s="197"/>
      <c r="I531" s="197"/>
      <c r="J531" s="197"/>
      <c r="K531" s="216"/>
      <c r="L531" s="197"/>
    </row>
    <row r="532" spans="2:12" ht="12.75">
      <c r="B532" s="197"/>
      <c r="C532" s="197"/>
      <c r="D532" s="197"/>
      <c r="E532" s="197"/>
      <c r="F532" s="197"/>
      <c r="G532" s="197"/>
      <c r="H532" s="197"/>
      <c r="I532" s="197"/>
      <c r="J532" s="197"/>
      <c r="K532" s="216"/>
      <c r="L532" s="197"/>
    </row>
    <row r="533" spans="2:12" ht="12.75">
      <c r="B533" s="197"/>
      <c r="C533" s="197"/>
      <c r="D533" s="197"/>
      <c r="E533" s="197"/>
      <c r="F533" s="197"/>
      <c r="G533" s="197"/>
      <c r="H533" s="197"/>
      <c r="I533" s="197"/>
      <c r="J533" s="197"/>
      <c r="K533" s="216"/>
      <c r="L533" s="197"/>
    </row>
    <row r="534" spans="2:12" ht="12.75">
      <c r="B534" s="197"/>
      <c r="C534" s="197"/>
      <c r="D534" s="197"/>
      <c r="E534" s="197"/>
      <c r="F534" s="197"/>
      <c r="G534" s="197"/>
      <c r="H534" s="197"/>
      <c r="I534" s="197"/>
      <c r="J534" s="197"/>
      <c r="K534" s="216"/>
      <c r="L534" s="197"/>
    </row>
    <row r="535" spans="2:12" ht="12.75">
      <c r="B535" s="197"/>
      <c r="C535" s="197"/>
      <c r="D535" s="197"/>
      <c r="E535" s="197"/>
      <c r="F535" s="197"/>
      <c r="G535" s="197"/>
      <c r="H535" s="197"/>
      <c r="I535" s="197"/>
      <c r="J535" s="197"/>
      <c r="K535" s="216"/>
      <c r="L535" s="197"/>
    </row>
    <row r="536" spans="2:12" ht="12.75">
      <c r="B536" s="197"/>
      <c r="C536" s="197"/>
      <c r="D536" s="197"/>
      <c r="E536" s="197"/>
      <c r="F536" s="197"/>
      <c r="G536" s="197"/>
      <c r="H536" s="197"/>
      <c r="I536" s="197"/>
      <c r="J536" s="197"/>
      <c r="K536" s="216"/>
      <c r="L536" s="197"/>
    </row>
    <row r="537" spans="2:12" ht="12.75">
      <c r="B537" s="197"/>
      <c r="C537" s="197"/>
      <c r="D537" s="197"/>
      <c r="E537" s="197"/>
      <c r="F537" s="197"/>
      <c r="G537" s="197"/>
      <c r="H537" s="197"/>
      <c r="I537" s="197"/>
      <c r="J537" s="197"/>
      <c r="K537" s="216"/>
      <c r="L537" s="197"/>
    </row>
    <row r="538" spans="2:12" ht="12.75">
      <c r="B538" s="197"/>
      <c r="C538" s="197"/>
      <c r="D538" s="197"/>
      <c r="E538" s="197"/>
      <c r="F538" s="197"/>
      <c r="G538" s="197"/>
      <c r="H538" s="197"/>
      <c r="I538" s="197"/>
      <c r="J538" s="197"/>
      <c r="K538" s="216"/>
      <c r="L538" s="197"/>
    </row>
    <row r="539" spans="2:12" ht="12.75">
      <c r="B539" s="197"/>
      <c r="C539" s="197"/>
      <c r="D539" s="197"/>
      <c r="E539" s="197"/>
      <c r="F539" s="197"/>
      <c r="G539" s="197"/>
      <c r="H539" s="197"/>
      <c r="I539" s="197"/>
      <c r="J539" s="197"/>
      <c r="K539" s="216"/>
      <c r="L539" s="197"/>
    </row>
    <row r="540" spans="2:12" ht="12.75">
      <c r="B540" s="197"/>
      <c r="C540" s="197"/>
      <c r="D540" s="197"/>
      <c r="E540" s="197"/>
      <c r="F540" s="197"/>
      <c r="G540" s="197"/>
      <c r="H540" s="197"/>
      <c r="I540" s="197"/>
      <c r="J540" s="197"/>
      <c r="K540" s="216"/>
      <c r="L540" s="197"/>
    </row>
    <row r="541" spans="2:12" ht="12.75">
      <c r="B541" s="197"/>
      <c r="C541" s="197"/>
      <c r="D541" s="197"/>
      <c r="E541" s="197"/>
      <c r="F541" s="197"/>
      <c r="G541" s="197"/>
      <c r="H541" s="197"/>
      <c r="I541" s="197"/>
      <c r="J541" s="197"/>
      <c r="K541" s="216"/>
      <c r="L541" s="197"/>
    </row>
    <row r="542" spans="2:12" ht="12.75">
      <c r="B542" s="197"/>
      <c r="C542" s="197"/>
      <c r="D542" s="197"/>
      <c r="E542" s="197"/>
      <c r="F542" s="197"/>
      <c r="G542" s="197"/>
      <c r="H542" s="197"/>
      <c r="I542" s="197"/>
      <c r="J542" s="197"/>
      <c r="K542" s="216"/>
      <c r="L542" s="197"/>
    </row>
    <row r="543" spans="2:12" ht="12.75">
      <c r="B543" s="197"/>
      <c r="C543" s="197"/>
      <c r="D543" s="197"/>
      <c r="E543" s="197"/>
      <c r="F543" s="197"/>
      <c r="G543" s="197"/>
      <c r="H543" s="197"/>
      <c r="I543" s="197"/>
      <c r="J543" s="197"/>
      <c r="K543" s="216"/>
      <c r="L543" s="197"/>
    </row>
    <row r="544" spans="2:12" ht="12.75">
      <c r="B544" s="197"/>
      <c r="C544" s="197"/>
      <c r="D544" s="197"/>
      <c r="E544" s="197"/>
      <c r="F544" s="197"/>
      <c r="G544" s="197"/>
      <c r="H544" s="197"/>
      <c r="I544" s="197"/>
      <c r="J544" s="197"/>
      <c r="K544" s="216"/>
      <c r="L544" s="197"/>
    </row>
    <row r="545" spans="2:12" ht="12.75">
      <c r="B545" s="197"/>
      <c r="C545" s="197"/>
      <c r="D545" s="197"/>
      <c r="E545" s="197"/>
      <c r="F545" s="197"/>
      <c r="G545" s="197"/>
      <c r="H545" s="197"/>
      <c r="I545" s="197"/>
      <c r="J545" s="197"/>
      <c r="K545" s="216"/>
      <c r="L545" s="197"/>
    </row>
    <row r="546" spans="2:12" ht="12.75">
      <c r="B546" s="197"/>
      <c r="C546" s="197"/>
      <c r="D546" s="197"/>
      <c r="E546" s="197"/>
      <c r="F546" s="197"/>
      <c r="G546" s="197"/>
      <c r="H546" s="197"/>
      <c r="I546" s="197"/>
      <c r="J546" s="197"/>
      <c r="K546" s="216"/>
      <c r="L546" s="197"/>
    </row>
    <row r="547" spans="2:12" ht="12.75">
      <c r="B547" s="197"/>
      <c r="C547" s="197"/>
      <c r="D547" s="197"/>
      <c r="E547" s="197"/>
      <c r="F547" s="197"/>
      <c r="G547" s="197"/>
      <c r="H547" s="197"/>
      <c r="I547" s="197"/>
      <c r="J547" s="197"/>
      <c r="K547" s="216"/>
      <c r="L547" s="197"/>
    </row>
    <row r="548" spans="2:12" ht="12.75">
      <c r="B548" s="197"/>
      <c r="C548" s="197"/>
      <c r="D548" s="197"/>
      <c r="E548" s="197"/>
      <c r="F548" s="197"/>
      <c r="G548" s="197"/>
      <c r="H548" s="197"/>
      <c r="I548" s="197"/>
      <c r="J548" s="197"/>
      <c r="K548" s="216"/>
      <c r="L548" s="197"/>
    </row>
    <row r="549" spans="2:12" ht="12.75">
      <c r="B549" s="197"/>
      <c r="C549" s="197"/>
      <c r="D549" s="197"/>
      <c r="E549" s="197"/>
      <c r="F549" s="197"/>
      <c r="G549" s="197"/>
      <c r="H549" s="197"/>
      <c r="I549" s="197"/>
      <c r="J549" s="197"/>
      <c r="K549" s="216"/>
      <c r="L549" s="197"/>
    </row>
    <row r="550" spans="2:12" ht="12.75">
      <c r="B550" s="197"/>
      <c r="C550" s="197"/>
      <c r="D550" s="197"/>
      <c r="E550" s="197"/>
      <c r="F550" s="197"/>
      <c r="G550" s="197"/>
      <c r="H550" s="197"/>
      <c r="I550" s="197"/>
      <c r="J550" s="197"/>
      <c r="K550" s="216"/>
      <c r="L550" s="197"/>
    </row>
    <row r="551" spans="2:12" ht="12.75">
      <c r="B551" s="197"/>
      <c r="C551" s="197"/>
      <c r="D551" s="197"/>
      <c r="E551" s="197"/>
      <c r="F551" s="197"/>
      <c r="G551" s="197"/>
      <c r="H551" s="197"/>
      <c r="I551" s="197"/>
      <c r="J551" s="197"/>
      <c r="K551" s="216"/>
      <c r="L551" s="197"/>
    </row>
    <row r="552" spans="2:12" ht="12.75">
      <c r="B552" s="197"/>
      <c r="C552" s="197"/>
      <c r="D552" s="197"/>
      <c r="E552" s="197"/>
      <c r="F552" s="197"/>
      <c r="G552" s="197"/>
      <c r="H552" s="197"/>
      <c r="I552" s="197"/>
      <c r="J552" s="197"/>
      <c r="K552" s="216"/>
      <c r="L552" s="197"/>
    </row>
    <row r="553" spans="2:12" ht="12.75">
      <c r="B553" s="197"/>
      <c r="C553" s="197"/>
      <c r="D553" s="197"/>
      <c r="E553" s="197"/>
      <c r="F553" s="197"/>
      <c r="G553" s="197"/>
      <c r="H553" s="197"/>
      <c r="I553" s="197"/>
      <c r="J553" s="197"/>
      <c r="K553" s="216"/>
      <c r="L553" s="197"/>
    </row>
    <row r="554" spans="2:12" ht="12.75">
      <c r="B554" s="197"/>
      <c r="C554" s="197"/>
      <c r="D554" s="197"/>
      <c r="E554" s="197"/>
      <c r="F554" s="197"/>
      <c r="G554" s="197"/>
      <c r="H554" s="197"/>
      <c r="I554" s="197"/>
      <c r="J554" s="197"/>
      <c r="K554" s="216"/>
      <c r="L554" s="197"/>
    </row>
    <row r="555" spans="2:12" ht="12.75">
      <c r="B555" s="197"/>
      <c r="C555" s="197"/>
      <c r="D555" s="197"/>
      <c r="E555" s="197"/>
      <c r="F555" s="197"/>
      <c r="G555" s="197"/>
      <c r="H555" s="197"/>
      <c r="I555" s="197"/>
      <c r="J555" s="197"/>
      <c r="K555" s="216"/>
      <c r="L555" s="197"/>
    </row>
    <row r="556" spans="2:12" ht="12.75">
      <c r="B556" s="197"/>
      <c r="C556" s="197"/>
      <c r="D556" s="197"/>
      <c r="E556" s="197"/>
      <c r="F556" s="197"/>
      <c r="G556" s="197"/>
      <c r="H556" s="197"/>
      <c r="I556" s="197"/>
      <c r="J556" s="197"/>
      <c r="K556" s="216"/>
      <c r="L556" s="197"/>
    </row>
    <row r="557" spans="2:12" ht="12.75">
      <c r="B557" s="197"/>
      <c r="C557" s="197"/>
      <c r="D557" s="197"/>
      <c r="E557" s="197"/>
      <c r="F557" s="197"/>
      <c r="G557" s="197"/>
      <c r="H557" s="197"/>
      <c r="I557" s="197"/>
      <c r="J557" s="197"/>
      <c r="K557" s="216"/>
      <c r="L557" s="197"/>
    </row>
    <row r="558" spans="2:12" ht="12.75">
      <c r="B558" s="197"/>
      <c r="C558" s="197"/>
      <c r="D558" s="197"/>
      <c r="E558" s="197"/>
      <c r="F558" s="197"/>
      <c r="G558" s="197"/>
      <c r="H558" s="197"/>
      <c r="I558" s="197"/>
      <c r="J558" s="197"/>
      <c r="K558" s="216"/>
      <c r="L558" s="197"/>
    </row>
    <row r="559" spans="2:12" ht="12.75">
      <c r="B559" s="197"/>
      <c r="C559" s="197"/>
      <c r="D559" s="197"/>
      <c r="E559" s="197"/>
      <c r="F559" s="197"/>
      <c r="G559" s="197"/>
      <c r="H559" s="197"/>
      <c r="I559" s="197"/>
      <c r="J559" s="197"/>
      <c r="K559" s="216"/>
      <c r="L559" s="197"/>
    </row>
    <row r="560" spans="2:12" ht="12.75">
      <c r="B560" s="197"/>
      <c r="C560" s="197"/>
      <c r="D560" s="197"/>
      <c r="E560" s="197"/>
      <c r="F560" s="197"/>
      <c r="G560" s="197"/>
      <c r="H560" s="197"/>
      <c r="I560" s="197"/>
      <c r="J560" s="197"/>
      <c r="K560" s="216"/>
      <c r="L560" s="197"/>
    </row>
    <row r="561" spans="2:12" ht="12.75">
      <c r="B561" s="197"/>
      <c r="C561" s="197"/>
      <c r="D561" s="197"/>
      <c r="E561" s="197"/>
      <c r="F561" s="197"/>
      <c r="G561" s="197"/>
      <c r="H561" s="197"/>
      <c r="I561" s="197"/>
      <c r="J561" s="197"/>
      <c r="K561" s="216"/>
      <c r="L561" s="197"/>
    </row>
    <row r="562" spans="2:12" ht="12.75">
      <c r="B562" s="197"/>
      <c r="C562" s="197"/>
      <c r="D562" s="197"/>
      <c r="E562" s="197"/>
      <c r="F562" s="197"/>
      <c r="G562" s="197"/>
      <c r="H562" s="197"/>
      <c r="I562" s="197"/>
      <c r="J562" s="197"/>
      <c r="K562" s="216"/>
      <c r="L562" s="197"/>
    </row>
    <row r="563" spans="2:12" ht="12.75">
      <c r="B563" s="197"/>
      <c r="C563" s="197"/>
      <c r="D563" s="197"/>
      <c r="E563" s="197"/>
      <c r="F563" s="197"/>
      <c r="G563" s="197"/>
      <c r="H563" s="197"/>
      <c r="I563" s="197"/>
      <c r="J563" s="197"/>
      <c r="K563" s="216"/>
      <c r="L563" s="197"/>
    </row>
    <row r="564" spans="2:12" ht="12.75">
      <c r="B564" s="197"/>
      <c r="C564" s="197"/>
      <c r="D564" s="197"/>
      <c r="E564" s="197"/>
      <c r="F564" s="197"/>
      <c r="G564" s="197"/>
      <c r="H564" s="197"/>
      <c r="I564" s="197"/>
      <c r="J564" s="197"/>
      <c r="K564" s="216"/>
      <c r="L564" s="197"/>
    </row>
    <row r="565" spans="2:12" ht="12.75">
      <c r="B565" s="197"/>
      <c r="C565" s="197"/>
      <c r="D565" s="197"/>
      <c r="E565" s="197"/>
      <c r="F565" s="197"/>
      <c r="G565" s="197"/>
      <c r="H565" s="197"/>
      <c r="I565" s="197"/>
      <c r="J565" s="197"/>
      <c r="K565" s="216"/>
      <c r="L565" s="197"/>
    </row>
    <row r="566" spans="2:12" ht="12.75">
      <c r="B566" s="197"/>
      <c r="C566" s="197"/>
      <c r="D566" s="197"/>
      <c r="E566" s="197"/>
      <c r="F566" s="197"/>
      <c r="G566" s="197"/>
      <c r="H566" s="197"/>
      <c r="I566" s="197"/>
      <c r="J566" s="197"/>
      <c r="K566" s="216"/>
      <c r="L566" s="197"/>
    </row>
    <row r="567" spans="2:12" ht="12.75">
      <c r="B567" s="197"/>
      <c r="C567" s="197"/>
      <c r="D567" s="197"/>
      <c r="E567" s="197"/>
      <c r="F567" s="197"/>
      <c r="G567" s="197"/>
      <c r="H567" s="197"/>
      <c r="I567" s="197"/>
      <c r="J567" s="197"/>
      <c r="K567" s="216"/>
      <c r="L567" s="197"/>
    </row>
    <row r="568" spans="2:12" ht="12.75">
      <c r="B568" s="197"/>
      <c r="C568" s="197"/>
      <c r="D568" s="197"/>
      <c r="E568" s="197"/>
      <c r="F568" s="197"/>
      <c r="G568" s="197"/>
      <c r="H568" s="197"/>
      <c r="I568" s="197"/>
      <c r="J568" s="197"/>
      <c r="K568" s="216"/>
      <c r="L568" s="197"/>
    </row>
    <row r="569" spans="2:12" ht="12.75">
      <c r="B569" s="197"/>
      <c r="C569" s="197"/>
      <c r="D569" s="197"/>
      <c r="E569" s="197"/>
      <c r="F569" s="197"/>
      <c r="G569" s="197"/>
      <c r="H569" s="197"/>
      <c r="I569" s="197"/>
      <c r="J569" s="197"/>
      <c r="K569" s="216"/>
      <c r="L569" s="197"/>
    </row>
    <row r="570" spans="2:12" ht="12.75">
      <c r="B570" s="197"/>
      <c r="C570" s="197"/>
      <c r="D570" s="197"/>
      <c r="E570" s="197"/>
      <c r="F570" s="197"/>
      <c r="G570" s="197"/>
      <c r="H570" s="197"/>
      <c r="I570" s="197"/>
      <c r="J570" s="197"/>
      <c r="K570" s="216"/>
      <c r="L570" s="197"/>
    </row>
    <row r="571" spans="2:12" ht="12.75">
      <c r="B571" s="197"/>
      <c r="C571" s="197"/>
      <c r="D571" s="197"/>
      <c r="E571" s="197"/>
      <c r="F571" s="197"/>
      <c r="G571" s="197"/>
      <c r="H571" s="197"/>
      <c r="I571" s="197"/>
      <c r="J571" s="197"/>
      <c r="K571" s="216"/>
      <c r="L571" s="197"/>
    </row>
    <row r="572" spans="2:12" ht="12.75">
      <c r="B572" s="197"/>
      <c r="C572" s="197"/>
      <c r="D572" s="197"/>
      <c r="E572" s="197"/>
      <c r="F572" s="197"/>
      <c r="G572" s="197"/>
      <c r="H572" s="197"/>
      <c r="I572" s="197"/>
      <c r="J572" s="197"/>
      <c r="K572" s="216"/>
      <c r="L572" s="197"/>
    </row>
    <row r="573" spans="2:12" ht="12.75">
      <c r="B573" s="197"/>
      <c r="C573" s="197"/>
      <c r="D573" s="197"/>
      <c r="E573" s="197"/>
      <c r="F573" s="197"/>
      <c r="G573" s="197"/>
      <c r="H573" s="197"/>
      <c r="I573" s="197"/>
      <c r="J573" s="197"/>
      <c r="K573" s="216"/>
      <c r="L573" s="197"/>
    </row>
    <row r="574" spans="2:12" ht="12.75">
      <c r="B574" s="197"/>
      <c r="C574" s="197"/>
      <c r="D574" s="197"/>
      <c r="E574" s="197"/>
      <c r="F574" s="197"/>
      <c r="G574" s="197"/>
      <c r="H574" s="197"/>
      <c r="I574" s="197"/>
      <c r="J574" s="197"/>
      <c r="K574" s="216"/>
      <c r="L574" s="197"/>
    </row>
    <row r="575" spans="2:12" ht="12.75">
      <c r="B575" s="197"/>
      <c r="C575" s="197"/>
      <c r="D575" s="197"/>
      <c r="E575" s="197"/>
      <c r="F575" s="197"/>
      <c r="G575" s="197"/>
      <c r="H575" s="197"/>
      <c r="I575" s="197"/>
      <c r="J575" s="197"/>
      <c r="K575" s="216"/>
      <c r="L575" s="197"/>
    </row>
    <row r="576" spans="2:12" ht="12.75">
      <c r="B576" s="197"/>
      <c r="C576" s="197"/>
      <c r="D576" s="197"/>
      <c r="E576" s="197"/>
      <c r="F576" s="197"/>
      <c r="G576" s="197"/>
      <c r="H576" s="197"/>
      <c r="I576" s="197"/>
      <c r="J576" s="197"/>
      <c r="K576" s="216"/>
      <c r="L576" s="197"/>
    </row>
    <row r="577" spans="2:12" ht="12.75">
      <c r="B577" s="197"/>
      <c r="C577" s="197"/>
      <c r="D577" s="197"/>
      <c r="E577" s="197"/>
      <c r="F577" s="197"/>
      <c r="G577" s="197"/>
      <c r="H577" s="197"/>
      <c r="I577" s="197"/>
      <c r="J577" s="197"/>
      <c r="K577" s="216"/>
      <c r="L577" s="197"/>
    </row>
    <row r="578" spans="2:12" ht="12.75">
      <c r="B578" s="197"/>
      <c r="C578" s="197"/>
      <c r="D578" s="197"/>
      <c r="E578" s="197"/>
      <c r="F578" s="197"/>
      <c r="G578" s="197"/>
      <c r="H578" s="197"/>
      <c r="I578" s="197"/>
      <c r="J578" s="197"/>
      <c r="K578" s="216"/>
      <c r="L578" s="197"/>
    </row>
    <row r="579" spans="2:12" ht="12.75">
      <c r="B579" s="197"/>
      <c r="C579" s="197"/>
      <c r="D579" s="197"/>
      <c r="E579" s="197"/>
      <c r="F579" s="197"/>
      <c r="G579" s="197"/>
      <c r="H579" s="197"/>
      <c r="I579" s="197"/>
      <c r="J579" s="197"/>
      <c r="K579" s="216"/>
      <c r="L579" s="197"/>
    </row>
    <row r="580" spans="2:12" ht="12.75">
      <c r="B580" s="197"/>
      <c r="C580" s="197"/>
      <c r="D580" s="197"/>
      <c r="E580" s="197"/>
      <c r="F580" s="197"/>
      <c r="G580" s="197"/>
      <c r="H580" s="197"/>
      <c r="I580" s="197"/>
      <c r="J580" s="197"/>
      <c r="K580" s="216"/>
      <c r="L580" s="197"/>
    </row>
    <row r="581" spans="2:12" ht="12.75">
      <c r="B581" s="197"/>
      <c r="C581" s="197"/>
      <c r="D581" s="197"/>
      <c r="E581" s="197"/>
      <c r="F581" s="197"/>
      <c r="G581" s="197"/>
      <c r="H581" s="197"/>
      <c r="I581" s="197"/>
      <c r="J581" s="197"/>
      <c r="K581" s="216"/>
      <c r="L581" s="197"/>
    </row>
    <row r="582" spans="2:12" ht="12.75">
      <c r="B582" s="197"/>
      <c r="C582" s="197"/>
      <c r="D582" s="197"/>
      <c r="E582" s="197"/>
      <c r="F582" s="197"/>
      <c r="G582" s="197"/>
      <c r="H582" s="197"/>
      <c r="I582" s="197"/>
      <c r="J582" s="197"/>
      <c r="K582" s="216"/>
      <c r="L582" s="197"/>
    </row>
    <row r="583" spans="2:12" ht="12.75">
      <c r="B583" s="197"/>
      <c r="C583" s="197"/>
      <c r="D583" s="197"/>
      <c r="E583" s="197"/>
      <c r="F583" s="197"/>
      <c r="G583" s="197"/>
      <c r="H583" s="197"/>
      <c r="I583" s="197"/>
      <c r="J583" s="197"/>
      <c r="K583" s="216"/>
      <c r="L583" s="197"/>
    </row>
    <row r="584" spans="2:12" ht="12.75">
      <c r="B584" s="197"/>
      <c r="C584" s="197"/>
      <c r="D584" s="197"/>
      <c r="E584" s="197"/>
      <c r="F584" s="197"/>
      <c r="G584" s="197"/>
      <c r="H584" s="197"/>
      <c r="I584" s="197"/>
      <c r="J584" s="197"/>
      <c r="K584" s="216"/>
      <c r="L584" s="197"/>
    </row>
    <row r="585" spans="2:12" ht="12.75">
      <c r="B585" s="197"/>
      <c r="C585" s="197"/>
      <c r="D585" s="197"/>
      <c r="E585" s="197"/>
      <c r="F585" s="197"/>
      <c r="G585" s="197"/>
      <c r="H585" s="197"/>
      <c r="I585" s="197"/>
      <c r="J585" s="197"/>
      <c r="K585" s="216"/>
      <c r="L585" s="197"/>
    </row>
    <row r="586" spans="2:12" ht="12.75">
      <c r="B586" s="197"/>
      <c r="C586" s="197"/>
      <c r="D586" s="197"/>
      <c r="E586" s="197"/>
      <c r="F586" s="197"/>
      <c r="G586" s="197"/>
      <c r="H586" s="197"/>
      <c r="I586" s="197"/>
      <c r="J586" s="197"/>
      <c r="K586" s="216"/>
      <c r="L586" s="197"/>
    </row>
    <row r="587" spans="2:12" ht="12.75">
      <c r="B587" s="197"/>
      <c r="C587" s="197"/>
      <c r="D587" s="197"/>
      <c r="E587" s="197"/>
      <c r="F587" s="197"/>
      <c r="G587" s="197"/>
      <c r="H587" s="197"/>
      <c r="I587" s="197"/>
      <c r="J587" s="197"/>
      <c r="K587" s="216"/>
      <c r="L587" s="197"/>
    </row>
    <row r="588" spans="2:12" ht="12.75">
      <c r="B588" s="197"/>
      <c r="C588" s="197"/>
      <c r="D588" s="197"/>
      <c r="E588" s="197"/>
      <c r="F588" s="197"/>
      <c r="G588" s="197"/>
      <c r="H588" s="197"/>
      <c r="I588" s="197"/>
      <c r="J588" s="197"/>
      <c r="K588" s="216"/>
      <c r="L588" s="197"/>
    </row>
    <row r="589" spans="2:12" ht="12.75">
      <c r="B589" s="197"/>
      <c r="C589" s="197"/>
      <c r="D589" s="197"/>
      <c r="E589" s="197"/>
      <c r="F589" s="197"/>
      <c r="G589" s="197"/>
      <c r="H589" s="197"/>
      <c r="I589" s="197"/>
      <c r="J589" s="197"/>
      <c r="K589" s="216"/>
      <c r="L589" s="197"/>
    </row>
    <row r="590" spans="2:12" ht="12.75">
      <c r="B590" s="197"/>
      <c r="C590" s="197"/>
      <c r="D590" s="197"/>
      <c r="E590" s="197"/>
      <c r="F590" s="197"/>
      <c r="G590" s="197"/>
      <c r="H590" s="197"/>
      <c r="I590" s="197"/>
      <c r="J590" s="197"/>
      <c r="K590" s="216"/>
      <c r="L590" s="197"/>
    </row>
    <row r="591" spans="2:12" ht="12.75">
      <c r="B591" s="197"/>
      <c r="C591" s="197"/>
      <c r="D591" s="197"/>
      <c r="E591" s="197"/>
      <c r="F591" s="197"/>
      <c r="G591" s="197"/>
      <c r="H591" s="197"/>
      <c r="I591" s="197"/>
      <c r="J591" s="197"/>
      <c r="K591" s="216"/>
      <c r="L591" s="197"/>
    </row>
    <row r="592" spans="2:12" ht="12.75">
      <c r="B592" s="197"/>
      <c r="C592" s="197"/>
      <c r="D592" s="197"/>
      <c r="E592" s="197"/>
      <c r="F592" s="197"/>
      <c r="G592" s="197"/>
      <c r="H592" s="197"/>
      <c r="I592" s="197"/>
      <c r="J592" s="197"/>
      <c r="K592" s="216"/>
      <c r="L592" s="197"/>
    </row>
    <row r="593" spans="2:12" ht="12.75">
      <c r="B593" s="197"/>
      <c r="C593" s="197"/>
      <c r="D593" s="197"/>
      <c r="E593" s="197"/>
      <c r="F593" s="197"/>
      <c r="G593" s="197"/>
      <c r="H593" s="197"/>
      <c r="I593" s="197"/>
      <c r="J593" s="197"/>
      <c r="K593" s="216"/>
      <c r="L593" s="197"/>
    </row>
    <row r="594" spans="2:12" ht="12.75">
      <c r="B594" s="197"/>
      <c r="C594" s="197"/>
      <c r="D594" s="197"/>
      <c r="E594" s="197"/>
      <c r="F594" s="197"/>
      <c r="G594" s="197"/>
      <c r="H594" s="197"/>
      <c r="I594" s="197"/>
      <c r="J594" s="197"/>
      <c r="K594" s="216"/>
      <c r="L594" s="197"/>
    </row>
    <row r="595" spans="2:12" ht="12.75">
      <c r="B595" s="197"/>
      <c r="C595" s="197"/>
      <c r="D595" s="197"/>
      <c r="E595" s="197"/>
      <c r="F595" s="197"/>
      <c r="G595" s="197"/>
      <c r="H595" s="197"/>
      <c r="I595" s="197"/>
      <c r="J595" s="197"/>
      <c r="K595" s="216"/>
      <c r="L595" s="197"/>
    </row>
    <row r="596" spans="2:12" ht="12.75">
      <c r="B596" s="197"/>
      <c r="C596" s="197"/>
      <c r="D596" s="197"/>
      <c r="E596" s="197"/>
      <c r="F596" s="197"/>
      <c r="G596" s="197"/>
      <c r="H596" s="197"/>
      <c r="I596" s="197"/>
      <c r="J596" s="197"/>
      <c r="K596" s="216"/>
      <c r="L596" s="197"/>
    </row>
    <row r="597" spans="2:12" ht="12.75">
      <c r="B597" s="197"/>
      <c r="C597" s="197"/>
      <c r="D597" s="197"/>
      <c r="E597" s="197"/>
      <c r="F597" s="197"/>
      <c r="G597" s="197"/>
      <c r="H597" s="197"/>
      <c r="I597" s="197"/>
      <c r="J597" s="197"/>
      <c r="K597" s="216"/>
      <c r="L597" s="197"/>
    </row>
    <row r="598" spans="2:12" ht="12.75">
      <c r="B598" s="197"/>
      <c r="C598" s="197"/>
      <c r="D598" s="197"/>
      <c r="E598" s="197"/>
      <c r="F598" s="197"/>
      <c r="G598" s="197"/>
      <c r="H598" s="197"/>
      <c r="I598" s="197"/>
      <c r="J598" s="197"/>
      <c r="K598" s="216"/>
      <c r="L598" s="197"/>
    </row>
    <row r="599" spans="2:12" ht="12.75">
      <c r="B599" s="197"/>
      <c r="C599" s="197"/>
      <c r="D599" s="197"/>
      <c r="E599" s="197"/>
      <c r="F599" s="197"/>
      <c r="G599" s="197"/>
      <c r="H599" s="197"/>
      <c r="I599" s="197"/>
      <c r="J599" s="197"/>
      <c r="K599" s="216"/>
      <c r="L599" s="197"/>
    </row>
    <row r="600" spans="2:12" ht="12.75">
      <c r="B600" s="197"/>
      <c r="C600" s="197"/>
      <c r="D600" s="197"/>
      <c r="E600" s="197"/>
      <c r="F600" s="197"/>
      <c r="G600" s="197"/>
      <c r="H600" s="197"/>
      <c r="I600" s="197"/>
      <c r="J600" s="197"/>
      <c r="K600" s="216"/>
      <c r="L600" s="197"/>
    </row>
    <row r="601" spans="2:12" ht="12.75">
      <c r="B601" s="197"/>
      <c r="C601" s="197"/>
      <c r="D601" s="197"/>
      <c r="E601" s="197"/>
      <c r="F601" s="197"/>
      <c r="G601" s="197"/>
      <c r="H601" s="197"/>
      <c r="I601" s="197"/>
      <c r="J601" s="197"/>
      <c r="K601" s="216"/>
      <c r="L601" s="197"/>
    </row>
    <row r="602" spans="2:12" ht="12.75">
      <c r="B602" s="197"/>
      <c r="C602" s="197"/>
      <c r="D602" s="197"/>
      <c r="E602" s="197"/>
      <c r="F602" s="197"/>
      <c r="G602" s="197"/>
      <c r="H602" s="197"/>
      <c r="I602" s="197"/>
      <c r="J602" s="197"/>
      <c r="K602" s="216"/>
      <c r="L602" s="197"/>
    </row>
    <row r="603" spans="2:12" ht="12.75">
      <c r="B603" s="197"/>
      <c r="C603" s="197"/>
      <c r="D603" s="197"/>
      <c r="E603" s="197"/>
      <c r="F603" s="197"/>
      <c r="G603" s="197"/>
      <c r="H603" s="197"/>
      <c r="I603" s="197"/>
      <c r="J603" s="197"/>
      <c r="K603" s="216"/>
      <c r="L603" s="197"/>
    </row>
    <row r="604" spans="2:12" ht="12.75">
      <c r="B604" s="197"/>
      <c r="C604" s="197"/>
      <c r="D604" s="197"/>
      <c r="E604" s="197"/>
      <c r="F604" s="197"/>
      <c r="G604" s="197"/>
      <c r="H604" s="197"/>
      <c r="I604" s="197"/>
      <c r="J604" s="197"/>
      <c r="K604" s="216"/>
      <c r="L604" s="197"/>
    </row>
    <row r="605" spans="2:12" ht="12.75">
      <c r="B605" s="197"/>
      <c r="C605" s="197"/>
      <c r="D605" s="197"/>
      <c r="E605" s="197"/>
      <c r="F605" s="197"/>
      <c r="G605" s="197"/>
      <c r="H605" s="197"/>
      <c r="I605" s="197"/>
      <c r="J605" s="197"/>
      <c r="K605" s="216"/>
      <c r="L605" s="197"/>
    </row>
    <row r="606" spans="2:12" ht="12.75">
      <c r="B606" s="197"/>
      <c r="C606" s="197"/>
      <c r="D606" s="197"/>
      <c r="E606" s="197"/>
      <c r="F606" s="197"/>
      <c r="G606" s="197"/>
      <c r="H606" s="197"/>
      <c r="I606" s="197"/>
      <c r="J606" s="197"/>
      <c r="K606" s="216"/>
      <c r="L606" s="197"/>
    </row>
    <row r="607" spans="2:12" ht="12.75">
      <c r="B607" s="197"/>
      <c r="C607" s="197"/>
      <c r="D607" s="197"/>
      <c r="E607" s="197"/>
      <c r="F607" s="197"/>
      <c r="G607" s="197"/>
      <c r="H607" s="197"/>
      <c r="I607" s="197"/>
      <c r="J607" s="197"/>
      <c r="K607" s="216"/>
      <c r="L607" s="197"/>
    </row>
    <row r="608" spans="2:12" ht="12.75">
      <c r="B608" s="197"/>
      <c r="C608" s="197"/>
      <c r="D608" s="197"/>
      <c r="E608" s="197"/>
      <c r="F608" s="197"/>
      <c r="G608" s="197"/>
      <c r="H608" s="197"/>
      <c r="I608" s="197"/>
      <c r="J608" s="197"/>
      <c r="K608" s="216"/>
      <c r="L608" s="197"/>
    </row>
    <row r="609" spans="2:12" ht="12.75">
      <c r="B609" s="197"/>
      <c r="C609" s="197"/>
      <c r="D609" s="197"/>
      <c r="E609" s="197"/>
      <c r="F609" s="197"/>
      <c r="G609" s="197"/>
      <c r="H609" s="197"/>
      <c r="I609" s="197"/>
      <c r="J609" s="197"/>
      <c r="K609" s="216"/>
      <c r="L609" s="197"/>
    </row>
    <row r="610" spans="2:12" ht="12.75">
      <c r="B610" s="197"/>
      <c r="C610" s="197"/>
      <c r="D610" s="197"/>
      <c r="E610" s="197"/>
      <c r="F610" s="197"/>
      <c r="G610" s="197"/>
      <c r="H610" s="197"/>
      <c r="I610" s="197"/>
      <c r="J610" s="197"/>
      <c r="K610" s="216"/>
      <c r="L610" s="197"/>
    </row>
  </sheetData>
  <sheetProtection/>
  <mergeCells count="8">
    <mergeCell ref="J8:S8"/>
    <mergeCell ref="I168:L168"/>
    <mergeCell ref="I124:J124"/>
    <mergeCell ref="I167:L167"/>
    <mergeCell ref="I154:J154"/>
    <mergeCell ref="I149:J149"/>
    <mergeCell ref="A58:P58"/>
    <mergeCell ref="A60:P60"/>
  </mergeCells>
  <printOptions/>
  <pageMargins left="0.7480314960629921" right="0.7480314960629921"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X689"/>
  <sheetViews>
    <sheetView tabSelected="1" zoomScale="80" zoomScaleNormal="80" zoomScalePageLayoutView="0" workbookViewId="0" topLeftCell="A664">
      <selection activeCell="A682" sqref="A682:H682"/>
    </sheetView>
  </sheetViews>
  <sheetFormatPr defaultColWidth="9.140625" defaultRowHeight="12.75"/>
  <cols>
    <col min="1" max="1" width="7.421875" style="0" customWidth="1"/>
    <col min="2" max="2" width="3.28125" style="0" customWidth="1"/>
    <col min="3" max="9" width="2.7109375" style="0" customWidth="1"/>
    <col min="10" max="10" width="4.8515625" style="0" customWidth="1"/>
    <col min="11" max="11" width="11.28125" style="0" customWidth="1"/>
    <col min="13" max="13" width="38.57421875" style="0" customWidth="1"/>
    <col min="14" max="14" width="10.00390625" style="487" customWidth="1"/>
    <col min="15" max="15" width="9.00390625" style="0" customWidth="1"/>
    <col min="16" max="16" width="8.421875" style="197" customWidth="1"/>
    <col min="17" max="17" width="13.8515625" style="421" customWidth="1"/>
    <col min="18" max="18" width="5.57421875" style="323" customWidth="1"/>
    <col min="19" max="19" width="5.8515625" style="323" customWidth="1"/>
  </cols>
  <sheetData>
    <row r="1" ht="12.75">
      <c r="M1" s="649" t="s">
        <v>559</v>
      </c>
    </row>
    <row r="2" spans="1:18" ht="12.75">
      <c r="A2" s="587" t="s">
        <v>646</v>
      </c>
      <c r="B2" s="197"/>
      <c r="C2" s="197"/>
      <c r="D2" s="197"/>
      <c r="E2" s="197"/>
      <c r="F2" s="197"/>
      <c r="G2" s="197"/>
      <c r="H2" s="197"/>
      <c r="I2" s="197"/>
      <c r="J2" s="197"/>
      <c r="K2" s="197"/>
      <c r="L2" s="2"/>
      <c r="M2" s="2"/>
      <c r="N2" s="439"/>
      <c r="O2" s="2"/>
      <c r="P2" s="317"/>
      <c r="Q2" s="385"/>
      <c r="R2" s="317"/>
    </row>
    <row r="3" spans="1:18" ht="12.75">
      <c r="A3" s="679" t="s">
        <v>647</v>
      </c>
      <c r="B3" s="679"/>
      <c r="C3" s="679"/>
      <c r="D3" s="679"/>
      <c r="E3" s="679"/>
      <c r="F3" s="679"/>
      <c r="G3" s="679"/>
      <c r="H3" s="679"/>
      <c r="I3" s="679"/>
      <c r="J3" s="679"/>
      <c r="K3" s="663"/>
      <c r="L3" s="2"/>
      <c r="M3" s="2"/>
      <c r="N3" s="439"/>
      <c r="O3" s="2"/>
      <c r="P3" s="317"/>
      <c r="Q3" s="385"/>
      <c r="R3" s="317"/>
    </row>
    <row r="4" spans="1:18" ht="12.75">
      <c r="A4" s="197"/>
      <c r="B4" s="197"/>
      <c r="C4" s="197"/>
      <c r="D4" s="197"/>
      <c r="E4" s="197"/>
      <c r="F4" s="197"/>
      <c r="G4" s="197"/>
      <c r="H4" s="534"/>
      <c r="I4" s="534"/>
      <c r="J4" s="534"/>
      <c r="K4" s="534"/>
      <c r="L4" s="1"/>
      <c r="M4" s="1"/>
      <c r="N4" s="440"/>
      <c r="O4" s="1"/>
      <c r="P4" s="317"/>
      <c r="Q4" s="385"/>
      <c r="R4" s="317"/>
    </row>
    <row r="5" spans="1:17" ht="12.75">
      <c r="A5" s="326" t="s">
        <v>658</v>
      </c>
      <c r="B5" s="326"/>
      <c r="C5" s="326"/>
      <c r="D5" s="326"/>
      <c r="E5" s="326"/>
      <c r="F5" s="326"/>
      <c r="G5" s="326"/>
      <c r="H5" s="330"/>
      <c r="I5" s="330"/>
      <c r="J5" s="330"/>
      <c r="K5" s="330"/>
      <c r="L5" s="330"/>
      <c r="M5" s="330"/>
      <c r="N5" s="441"/>
      <c r="O5" s="330"/>
      <c r="P5" s="331"/>
      <c r="Q5" s="193"/>
    </row>
    <row r="6" spans="1:17" ht="12.75">
      <c r="A6" s="326" t="s">
        <v>657</v>
      </c>
      <c r="B6" s="326"/>
      <c r="C6" s="326"/>
      <c r="D6" s="326"/>
      <c r="E6" s="326"/>
      <c r="F6" s="326"/>
      <c r="G6" s="326"/>
      <c r="H6" s="326"/>
      <c r="I6" s="326"/>
      <c r="J6" s="326"/>
      <c r="K6" s="326"/>
      <c r="L6" s="330"/>
      <c r="M6" s="326"/>
      <c r="N6" s="442"/>
      <c r="O6" s="326"/>
      <c r="Q6" s="191"/>
    </row>
    <row r="7" spans="1:19" ht="25.5">
      <c r="A7" s="5" t="s">
        <v>16</v>
      </c>
      <c r="B7" s="5"/>
      <c r="C7" s="5" t="s">
        <v>17</v>
      </c>
      <c r="D7" s="5"/>
      <c r="E7" s="5"/>
      <c r="F7" s="5"/>
      <c r="G7" s="5"/>
      <c r="H7" s="5"/>
      <c r="I7" s="5"/>
      <c r="J7" s="5" t="s">
        <v>18</v>
      </c>
      <c r="K7" s="5"/>
      <c r="L7" s="5"/>
      <c r="M7" s="5"/>
      <c r="N7" s="535" t="s">
        <v>616</v>
      </c>
      <c r="O7" s="6" t="s">
        <v>634</v>
      </c>
      <c r="P7" s="332" t="s">
        <v>635</v>
      </c>
      <c r="Q7" s="304" t="s">
        <v>616</v>
      </c>
      <c r="R7" s="589" t="s">
        <v>520</v>
      </c>
      <c r="S7" s="314" t="s">
        <v>520</v>
      </c>
    </row>
    <row r="8" spans="1:19" ht="12.75">
      <c r="A8" s="5" t="s">
        <v>19</v>
      </c>
      <c r="B8" s="5"/>
      <c r="C8" s="5" t="s">
        <v>20</v>
      </c>
      <c r="D8" s="5"/>
      <c r="E8" s="5"/>
      <c r="F8" s="5"/>
      <c r="G8" s="5"/>
      <c r="H8" s="5"/>
      <c r="I8" s="5"/>
      <c r="J8" s="5"/>
      <c r="K8" s="5"/>
      <c r="L8" s="5"/>
      <c r="M8" s="5"/>
      <c r="N8" s="535" t="s">
        <v>617</v>
      </c>
      <c r="O8" s="6" t="s">
        <v>211</v>
      </c>
      <c r="P8" s="6" t="s">
        <v>211</v>
      </c>
      <c r="Q8" s="327" t="s">
        <v>211</v>
      </c>
      <c r="R8" s="314" t="s">
        <v>636</v>
      </c>
      <c r="S8" s="314" t="s">
        <v>618</v>
      </c>
    </row>
    <row r="9" spans="1:19" ht="12.75">
      <c r="A9" s="5" t="s">
        <v>21</v>
      </c>
      <c r="B9" s="5"/>
      <c r="C9" s="727" t="s">
        <v>212</v>
      </c>
      <c r="D9" s="728"/>
      <c r="E9" s="728"/>
      <c r="F9" s="728"/>
      <c r="G9" s="728"/>
      <c r="H9" s="728"/>
      <c r="I9" s="728"/>
      <c r="J9" s="675" t="s">
        <v>653</v>
      </c>
      <c r="K9" s="5"/>
      <c r="L9" s="5" t="s">
        <v>46</v>
      </c>
      <c r="M9" s="5"/>
      <c r="N9" s="535">
        <v>1</v>
      </c>
      <c r="O9" s="7">
        <v>2</v>
      </c>
      <c r="P9" s="7">
        <v>3</v>
      </c>
      <c r="Q9" s="386">
        <v>4</v>
      </c>
      <c r="R9" s="314"/>
      <c r="S9" s="314"/>
    </row>
    <row r="10" spans="1:19" ht="12.75">
      <c r="A10" s="5" t="s">
        <v>22</v>
      </c>
      <c r="B10" s="5"/>
      <c r="C10" s="5"/>
      <c r="D10" s="5"/>
      <c r="E10" s="5"/>
      <c r="F10" s="5"/>
      <c r="G10" s="5"/>
      <c r="H10" s="5"/>
      <c r="I10" s="5"/>
      <c r="J10" s="675"/>
      <c r="K10" s="5" t="s">
        <v>23</v>
      </c>
      <c r="L10" s="5" t="s">
        <v>47</v>
      </c>
      <c r="M10" s="5"/>
      <c r="N10" s="535"/>
      <c r="O10" s="7"/>
      <c r="P10" s="7"/>
      <c r="Q10" s="386"/>
      <c r="R10" s="314"/>
      <c r="S10" s="314"/>
    </row>
    <row r="11" spans="1:19" ht="12.75">
      <c r="A11" s="8"/>
      <c r="B11" s="8">
        <v>1</v>
      </c>
      <c r="C11" s="8">
        <v>2</v>
      </c>
      <c r="D11" s="8">
        <v>3</v>
      </c>
      <c r="E11" s="8">
        <v>4</v>
      </c>
      <c r="F11" s="8">
        <v>5</v>
      </c>
      <c r="G11" s="8">
        <v>6</v>
      </c>
      <c r="H11" s="8">
        <v>7</v>
      </c>
      <c r="I11" s="8">
        <v>8</v>
      </c>
      <c r="J11" s="8"/>
      <c r="K11" s="8" t="s">
        <v>24</v>
      </c>
      <c r="L11" s="8"/>
      <c r="M11" s="8"/>
      <c r="N11" s="443"/>
      <c r="O11" s="8"/>
      <c r="P11" s="8"/>
      <c r="Q11" s="387"/>
      <c r="R11" s="341"/>
      <c r="S11" s="341"/>
    </row>
    <row r="12" spans="1:19" ht="12.75">
      <c r="A12" s="1"/>
      <c r="B12" s="1"/>
      <c r="C12" s="1"/>
      <c r="D12" s="1"/>
      <c r="E12" s="1"/>
      <c r="F12" s="1"/>
      <c r="G12" s="1"/>
      <c r="H12" s="1"/>
      <c r="I12" s="1"/>
      <c r="J12" s="1"/>
      <c r="K12" s="9" t="s">
        <v>113</v>
      </c>
      <c r="L12" s="9" t="s">
        <v>112</v>
      </c>
      <c r="M12" s="10"/>
      <c r="N12" s="444"/>
      <c r="O12" s="10"/>
      <c r="P12" s="10"/>
      <c r="Q12" s="388"/>
      <c r="R12" s="342"/>
      <c r="S12" s="342"/>
    </row>
    <row r="13" spans="1:19" ht="12.75">
      <c r="A13" s="1"/>
      <c r="B13" s="1"/>
      <c r="C13" s="1"/>
      <c r="D13" s="1"/>
      <c r="E13" s="1"/>
      <c r="F13" s="1"/>
      <c r="G13" s="1"/>
      <c r="H13" s="1"/>
      <c r="I13" s="1"/>
      <c r="J13" s="1"/>
      <c r="K13" s="12" t="s">
        <v>67</v>
      </c>
      <c r="L13" s="11" t="s">
        <v>68</v>
      </c>
      <c r="M13" s="11"/>
      <c r="N13" s="445"/>
      <c r="O13" s="11"/>
      <c r="P13" s="11"/>
      <c r="Q13" s="389"/>
      <c r="R13" s="343"/>
      <c r="S13" s="343"/>
    </row>
    <row r="14" spans="1:19" ht="12.75">
      <c r="A14" s="1"/>
      <c r="B14" s="1"/>
      <c r="C14" s="1"/>
      <c r="D14" s="1"/>
      <c r="E14" s="1"/>
      <c r="F14" s="1"/>
      <c r="G14" s="1"/>
      <c r="H14" s="1"/>
      <c r="I14" s="1"/>
      <c r="J14" s="1">
        <v>100</v>
      </c>
      <c r="K14" s="1" t="s">
        <v>69</v>
      </c>
      <c r="L14" s="1" t="s">
        <v>37</v>
      </c>
      <c r="M14" s="1"/>
      <c r="N14" s="440"/>
      <c r="O14" s="1"/>
      <c r="P14" s="1"/>
      <c r="Q14" s="358"/>
      <c r="R14" s="590"/>
      <c r="S14" s="317"/>
    </row>
    <row r="15" spans="1:19" ht="12.75">
      <c r="A15" s="10" t="s">
        <v>134</v>
      </c>
      <c r="B15" s="10"/>
      <c r="C15" s="10"/>
      <c r="D15" s="10"/>
      <c r="E15" s="10"/>
      <c r="F15" s="10"/>
      <c r="G15" s="10"/>
      <c r="H15" s="10"/>
      <c r="I15" s="10"/>
      <c r="J15" s="10"/>
      <c r="K15" s="13" t="s">
        <v>51</v>
      </c>
      <c r="L15" s="13" t="s">
        <v>49</v>
      </c>
      <c r="M15" s="13"/>
      <c r="N15" s="452"/>
      <c r="O15" s="10"/>
      <c r="P15" s="10"/>
      <c r="Q15" s="388"/>
      <c r="R15" s="342"/>
      <c r="S15" s="342"/>
    </row>
    <row r="16" spans="1:19" ht="12.75">
      <c r="A16" s="10"/>
      <c r="B16" s="10"/>
      <c r="C16" s="10"/>
      <c r="D16" s="10"/>
      <c r="E16" s="10"/>
      <c r="F16" s="10"/>
      <c r="G16" s="10"/>
      <c r="H16" s="10"/>
      <c r="I16" s="10"/>
      <c r="J16" s="10"/>
      <c r="K16" s="13" t="s">
        <v>52</v>
      </c>
      <c r="L16" s="13" t="s">
        <v>50</v>
      </c>
      <c r="M16" s="13"/>
      <c r="N16" s="452"/>
      <c r="O16" s="10"/>
      <c r="P16" s="10"/>
      <c r="Q16" s="388"/>
      <c r="R16" s="342"/>
      <c r="S16" s="342"/>
    </row>
    <row r="17" spans="1:19" ht="12.75">
      <c r="A17" s="14" t="s">
        <v>215</v>
      </c>
      <c r="B17" s="15"/>
      <c r="C17" s="15"/>
      <c r="D17" s="15"/>
      <c r="E17" s="15"/>
      <c r="F17" s="15"/>
      <c r="G17" s="15"/>
      <c r="H17" s="15"/>
      <c r="I17" s="15"/>
      <c r="J17" s="15"/>
      <c r="K17" s="16" t="s">
        <v>51</v>
      </c>
      <c r="L17" s="16" t="s">
        <v>376</v>
      </c>
      <c r="M17" s="16"/>
      <c r="N17" s="500"/>
      <c r="O17" s="15"/>
      <c r="P17" s="15"/>
      <c r="Q17" s="390"/>
      <c r="R17" s="344"/>
      <c r="S17" s="344"/>
    </row>
    <row r="18" spans="1:19" ht="12.75">
      <c r="A18" s="15"/>
      <c r="B18" s="15"/>
      <c r="C18" s="15"/>
      <c r="D18" s="15"/>
      <c r="E18" s="15"/>
      <c r="F18" s="15"/>
      <c r="G18" s="15"/>
      <c r="H18" s="15"/>
      <c r="I18" s="15"/>
      <c r="J18" s="15"/>
      <c r="K18" s="17"/>
      <c r="L18" s="18" t="s">
        <v>213</v>
      </c>
      <c r="M18" s="17"/>
      <c r="N18" s="500"/>
      <c r="O18" s="15"/>
      <c r="P18" s="15"/>
      <c r="Q18" s="390"/>
      <c r="R18" s="344"/>
      <c r="S18" s="344"/>
    </row>
    <row r="19" spans="1:19" ht="12.75" hidden="1">
      <c r="A19" s="19" t="s">
        <v>214</v>
      </c>
      <c r="B19" s="19"/>
      <c r="C19" s="19"/>
      <c r="D19" s="19"/>
      <c r="E19" s="19"/>
      <c r="F19" s="19"/>
      <c r="G19" s="19"/>
      <c r="H19" s="19"/>
      <c r="I19" s="19"/>
      <c r="J19" s="19">
        <v>111</v>
      </c>
      <c r="K19" s="20" t="s">
        <v>53</v>
      </c>
      <c r="L19" s="703" t="s">
        <v>230</v>
      </c>
      <c r="M19" s="703"/>
      <c r="N19" s="448"/>
      <c r="O19" s="8"/>
      <c r="P19" s="8"/>
      <c r="Q19" s="387"/>
      <c r="R19" s="341"/>
      <c r="S19" s="341"/>
    </row>
    <row r="20" spans="1:19" ht="12.75">
      <c r="A20" s="19" t="s">
        <v>214</v>
      </c>
      <c r="B20" s="19">
        <v>1</v>
      </c>
      <c r="C20" s="19"/>
      <c r="D20" s="19">
        <v>3</v>
      </c>
      <c r="E20" s="19"/>
      <c r="F20" s="19">
        <v>5</v>
      </c>
      <c r="G20" s="19"/>
      <c r="H20" s="19"/>
      <c r="I20" s="19"/>
      <c r="J20" s="19">
        <v>111</v>
      </c>
      <c r="K20" s="23">
        <v>3</v>
      </c>
      <c r="L20" s="23" t="s">
        <v>0</v>
      </c>
      <c r="M20" s="23"/>
      <c r="N20" s="501">
        <f>N21+N34</f>
        <v>247657</v>
      </c>
      <c r="O20" s="24">
        <f>O21+O34</f>
        <v>513000</v>
      </c>
      <c r="P20" s="32">
        <f>P21+P34</f>
        <v>380292</v>
      </c>
      <c r="Q20" s="353">
        <f>Q21+Q34</f>
        <v>381772</v>
      </c>
      <c r="R20" s="345">
        <f>Q20/N20</f>
        <v>1.5415352685367263</v>
      </c>
      <c r="S20" s="345">
        <f>Q20/P20</f>
        <v>1.0038917463422843</v>
      </c>
    </row>
    <row r="21" spans="1:19" ht="12.75">
      <c r="A21" s="19" t="s">
        <v>214</v>
      </c>
      <c r="B21" s="19">
        <v>1</v>
      </c>
      <c r="C21" s="19"/>
      <c r="D21" s="19">
        <v>3</v>
      </c>
      <c r="E21" s="19"/>
      <c r="F21" s="19">
        <v>5</v>
      </c>
      <c r="G21" s="19"/>
      <c r="H21" s="19"/>
      <c r="I21" s="19"/>
      <c r="J21" s="19">
        <v>111</v>
      </c>
      <c r="K21" s="26">
        <v>32</v>
      </c>
      <c r="L21" s="27" t="s">
        <v>5</v>
      </c>
      <c r="M21" s="28"/>
      <c r="N21" s="446">
        <f>N22+N24</f>
        <v>247657</v>
      </c>
      <c r="O21" s="29">
        <f>O22+O24</f>
        <v>483000</v>
      </c>
      <c r="P21" s="32">
        <f>P22+P24</f>
        <v>343525</v>
      </c>
      <c r="Q21" s="353">
        <f>Q22+Q24</f>
        <v>345005</v>
      </c>
      <c r="R21" s="345">
        <f aca="true" t="shared" si="0" ref="R21:R35">Q21/N21</f>
        <v>1.393075907404192</v>
      </c>
      <c r="S21" s="345">
        <f aca="true" t="shared" si="1" ref="S21:S35">Q21/P21</f>
        <v>1.00430827450695</v>
      </c>
    </row>
    <row r="22" spans="1:19" ht="12.75">
      <c r="A22" s="19" t="s">
        <v>214</v>
      </c>
      <c r="B22" s="19">
        <v>1</v>
      </c>
      <c r="C22" s="19"/>
      <c r="D22" s="19">
        <v>3</v>
      </c>
      <c r="E22" s="19"/>
      <c r="F22" s="19">
        <v>5</v>
      </c>
      <c r="G22" s="19"/>
      <c r="H22" s="19"/>
      <c r="I22" s="19"/>
      <c r="J22" s="19">
        <v>111</v>
      </c>
      <c r="K22" s="23">
        <v>323</v>
      </c>
      <c r="L22" s="683" t="s">
        <v>7</v>
      </c>
      <c r="M22" s="684"/>
      <c r="N22" s="329">
        <f>N23</f>
        <v>27713</v>
      </c>
      <c r="O22" s="50">
        <f>O23</f>
        <v>38000</v>
      </c>
      <c r="P22" s="32">
        <f>P23</f>
        <v>45000</v>
      </c>
      <c r="Q22" s="353">
        <f>Q23</f>
        <v>51937</v>
      </c>
      <c r="R22" s="345">
        <f t="shared" si="0"/>
        <v>1.8741024068126872</v>
      </c>
      <c r="S22" s="345">
        <f t="shared" si="1"/>
        <v>1.1541555555555556</v>
      </c>
    </row>
    <row r="23" spans="1:19" ht="12.75">
      <c r="A23" s="19" t="s">
        <v>214</v>
      </c>
      <c r="B23" s="19">
        <v>1</v>
      </c>
      <c r="C23" s="19"/>
      <c r="D23" s="19">
        <v>3</v>
      </c>
      <c r="E23" s="19"/>
      <c r="F23" s="19">
        <v>5</v>
      </c>
      <c r="G23" s="19"/>
      <c r="H23" s="19"/>
      <c r="I23" s="19"/>
      <c r="J23" s="19">
        <v>111</v>
      </c>
      <c r="K23" s="26">
        <v>3233</v>
      </c>
      <c r="L23" s="26" t="s">
        <v>72</v>
      </c>
      <c r="M23" s="26"/>
      <c r="N23" s="502">
        <v>27713</v>
      </c>
      <c r="O23" s="32">
        <v>38000</v>
      </c>
      <c r="P23" s="32">
        <v>45000</v>
      </c>
      <c r="Q23" s="353">
        <v>51937</v>
      </c>
      <c r="R23" s="345">
        <f t="shared" si="0"/>
        <v>1.8741024068126872</v>
      </c>
      <c r="S23" s="345">
        <f t="shared" si="1"/>
        <v>1.1541555555555556</v>
      </c>
    </row>
    <row r="24" spans="1:19" ht="12.75">
      <c r="A24" s="19" t="s">
        <v>214</v>
      </c>
      <c r="B24" s="19">
        <v>1</v>
      </c>
      <c r="C24" s="19"/>
      <c r="D24" s="19">
        <v>3</v>
      </c>
      <c r="E24" s="19"/>
      <c r="F24" s="19">
        <v>5</v>
      </c>
      <c r="G24" s="19"/>
      <c r="H24" s="19"/>
      <c r="I24" s="19"/>
      <c r="J24" s="19">
        <v>111</v>
      </c>
      <c r="K24" s="23">
        <v>329</v>
      </c>
      <c r="L24" s="683" t="s">
        <v>34</v>
      </c>
      <c r="M24" s="684"/>
      <c r="N24" s="329">
        <f>N25+N26+N27+N28+N29+N30+N31+N32+N33</f>
        <v>219944</v>
      </c>
      <c r="O24" s="50">
        <f>O25+O26+O27+O28+O29+O30+O31+O32+O33</f>
        <v>445000</v>
      </c>
      <c r="P24" s="32">
        <f>P25+P26+P27+P28+P29+P30+P31+P32+P33</f>
        <v>298525</v>
      </c>
      <c r="Q24" s="353">
        <f>Q25+Q26+Q27+Q28+Q29+Q30+Q31+Q32+Q33</f>
        <v>293068</v>
      </c>
      <c r="R24" s="345">
        <f t="shared" si="0"/>
        <v>1.3324664460044375</v>
      </c>
      <c r="S24" s="345">
        <f t="shared" si="1"/>
        <v>0.9817201239427183</v>
      </c>
    </row>
    <row r="25" spans="1:19" ht="12.75">
      <c r="A25" s="19" t="s">
        <v>214</v>
      </c>
      <c r="B25" s="19">
        <v>1</v>
      </c>
      <c r="C25" s="19"/>
      <c r="D25" s="19">
        <v>3</v>
      </c>
      <c r="E25" s="19"/>
      <c r="F25" s="19">
        <v>5</v>
      </c>
      <c r="G25" s="19"/>
      <c r="H25" s="19"/>
      <c r="I25" s="19"/>
      <c r="J25" s="19">
        <v>111</v>
      </c>
      <c r="K25" s="26">
        <v>3291</v>
      </c>
      <c r="L25" s="30" t="s">
        <v>385</v>
      </c>
      <c r="M25" s="31"/>
      <c r="N25" s="446">
        <v>198504</v>
      </c>
      <c r="O25" s="29">
        <v>195000</v>
      </c>
      <c r="P25" s="32">
        <v>150000</v>
      </c>
      <c r="Q25" s="353">
        <v>149866</v>
      </c>
      <c r="R25" s="345">
        <f t="shared" si="0"/>
        <v>0.7549772296779914</v>
      </c>
      <c r="S25" s="345">
        <f t="shared" si="1"/>
        <v>0.9991066666666667</v>
      </c>
    </row>
    <row r="26" spans="1:19" ht="12.75" hidden="1">
      <c r="A26" s="19" t="s">
        <v>214</v>
      </c>
      <c r="B26" s="19">
        <v>1</v>
      </c>
      <c r="C26" s="19"/>
      <c r="D26" s="19">
        <v>3</v>
      </c>
      <c r="E26" s="19"/>
      <c r="F26" s="19">
        <v>5</v>
      </c>
      <c r="G26" s="19"/>
      <c r="H26" s="19"/>
      <c r="I26" s="19"/>
      <c r="J26" s="19">
        <v>111</v>
      </c>
      <c r="K26" s="34">
        <v>3291</v>
      </c>
      <c r="L26" s="34" t="s">
        <v>487</v>
      </c>
      <c r="M26" s="34"/>
      <c r="N26" s="503">
        <v>0</v>
      </c>
      <c r="O26" s="35">
        <v>0</v>
      </c>
      <c r="P26" s="36">
        <v>0</v>
      </c>
      <c r="Q26" s="391">
        <v>0</v>
      </c>
      <c r="R26" s="345" t="e">
        <f t="shared" si="0"/>
        <v>#DIV/0!</v>
      </c>
      <c r="S26" s="345" t="e">
        <f t="shared" si="1"/>
        <v>#DIV/0!</v>
      </c>
    </row>
    <row r="27" spans="1:19" ht="12.75">
      <c r="A27" s="19" t="s">
        <v>214</v>
      </c>
      <c r="B27" s="19">
        <v>1</v>
      </c>
      <c r="C27" s="19"/>
      <c r="D27" s="19">
        <v>3</v>
      </c>
      <c r="E27" s="19"/>
      <c r="F27" s="19">
        <v>5</v>
      </c>
      <c r="G27" s="19"/>
      <c r="H27" s="19"/>
      <c r="I27" s="19"/>
      <c r="J27" s="19">
        <v>111</v>
      </c>
      <c r="K27" s="34">
        <v>3291</v>
      </c>
      <c r="L27" s="34" t="s">
        <v>498</v>
      </c>
      <c r="M27" s="34"/>
      <c r="N27" s="503">
        <v>0</v>
      </c>
      <c r="O27" s="35">
        <v>100000</v>
      </c>
      <c r="P27" s="36">
        <v>48525</v>
      </c>
      <c r="Q27" s="391">
        <v>48525</v>
      </c>
      <c r="R27" s="345" t="e">
        <f t="shared" si="0"/>
        <v>#DIV/0!</v>
      </c>
      <c r="S27" s="345">
        <f t="shared" si="1"/>
        <v>1</v>
      </c>
    </row>
    <row r="28" spans="1:19" ht="12.75" hidden="1">
      <c r="A28" s="19" t="s">
        <v>214</v>
      </c>
      <c r="B28" s="19">
        <v>1</v>
      </c>
      <c r="C28" s="19"/>
      <c r="D28" s="19">
        <v>3</v>
      </c>
      <c r="E28" s="19"/>
      <c r="F28" s="19">
        <v>5</v>
      </c>
      <c r="G28" s="19"/>
      <c r="H28" s="19"/>
      <c r="I28" s="19"/>
      <c r="J28" s="19">
        <v>111</v>
      </c>
      <c r="K28" s="34">
        <v>3291</v>
      </c>
      <c r="L28" s="681" t="s">
        <v>158</v>
      </c>
      <c r="M28" s="682"/>
      <c r="N28" s="504"/>
      <c r="O28" s="35"/>
      <c r="P28" s="36">
        <v>0</v>
      </c>
      <c r="Q28" s="391">
        <v>0</v>
      </c>
      <c r="R28" s="345" t="e">
        <f t="shared" si="0"/>
        <v>#DIV/0!</v>
      </c>
      <c r="S28" s="345" t="e">
        <f t="shared" si="1"/>
        <v>#DIV/0!</v>
      </c>
    </row>
    <row r="29" spans="1:19" ht="12.75" hidden="1">
      <c r="A29" s="19" t="s">
        <v>214</v>
      </c>
      <c r="B29" s="19">
        <v>1</v>
      </c>
      <c r="C29" s="19"/>
      <c r="D29" s="19">
        <v>3</v>
      </c>
      <c r="E29" s="19"/>
      <c r="F29" s="19">
        <v>5</v>
      </c>
      <c r="G29" s="19"/>
      <c r="H29" s="19"/>
      <c r="I29" s="19"/>
      <c r="J29" s="19">
        <v>111</v>
      </c>
      <c r="K29" s="34">
        <v>3291</v>
      </c>
      <c r="L29" s="34" t="s">
        <v>473</v>
      </c>
      <c r="M29" s="34"/>
      <c r="N29" s="503">
        <v>0</v>
      </c>
      <c r="O29" s="36">
        <v>0</v>
      </c>
      <c r="P29" s="36">
        <v>0</v>
      </c>
      <c r="Q29" s="391">
        <v>0</v>
      </c>
      <c r="R29" s="345" t="e">
        <f t="shared" si="0"/>
        <v>#DIV/0!</v>
      </c>
      <c r="S29" s="345" t="e">
        <f t="shared" si="1"/>
        <v>#DIV/0!</v>
      </c>
    </row>
    <row r="30" spans="1:19" ht="12.75" hidden="1">
      <c r="A30" s="19" t="s">
        <v>214</v>
      </c>
      <c r="B30" s="19">
        <v>1</v>
      </c>
      <c r="C30" s="19"/>
      <c r="D30" s="19">
        <v>3</v>
      </c>
      <c r="E30" s="19"/>
      <c r="F30" s="19">
        <v>5</v>
      </c>
      <c r="G30" s="19"/>
      <c r="H30" s="19"/>
      <c r="I30" s="19"/>
      <c r="J30" s="19">
        <v>111</v>
      </c>
      <c r="K30" s="34">
        <v>3291</v>
      </c>
      <c r="L30" s="34" t="s">
        <v>166</v>
      </c>
      <c r="M30" s="34"/>
      <c r="N30" s="503">
        <v>0</v>
      </c>
      <c r="O30" s="36">
        <v>0</v>
      </c>
      <c r="P30" s="36">
        <v>0</v>
      </c>
      <c r="Q30" s="391">
        <v>0</v>
      </c>
      <c r="R30" s="345" t="e">
        <f t="shared" si="0"/>
        <v>#DIV/0!</v>
      </c>
      <c r="S30" s="345" t="e">
        <f t="shared" si="1"/>
        <v>#DIV/0!</v>
      </c>
    </row>
    <row r="31" spans="1:19" ht="12.75" hidden="1">
      <c r="A31" s="19" t="s">
        <v>214</v>
      </c>
      <c r="B31" s="19">
        <v>1</v>
      </c>
      <c r="C31" s="19"/>
      <c r="D31" s="19">
        <v>3</v>
      </c>
      <c r="E31" s="19"/>
      <c r="F31" s="19">
        <v>5</v>
      </c>
      <c r="G31" s="19"/>
      <c r="H31" s="19"/>
      <c r="I31" s="19"/>
      <c r="J31" s="19">
        <v>111</v>
      </c>
      <c r="K31" s="34">
        <v>3293</v>
      </c>
      <c r="L31" s="681" t="s">
        <v>73</v>
      </c>
      <c r="M31" s="682"/>
      <c r="N31" s="504"/>
      <c r="O31" s="37"/>
      <c r="P31" s="37"/>
      <c r="Q31" s="281"/>
      <c r="R31" s="345" t="e">
        <f t="shared" si="0"/>
        <v>#DIV/0!</v>
      </c>
      <c r="S31" s="345" t="e">
        <f t="shared" si="1"/>
        <v>#DIV/0!</v>
      </c>
    </row>
    <row r="32" spans="1:19" ht="12.75">
      <c r="A32" s="19" t="s">
        <v>214</v>
      </c>
      <c r="B32" s="19">
        <v>1</v>
      </c>
      <c r="C32" s="19"/>
      <c r="D32" s="19">
        <v>3</v>
      </c>
      <c r="E32" s="19"/>
      <c r="F32" s="19">
        <v>5</v>
      </c>
      <c r="G32" s="19"/>
      <c r="H32" s="19"/>
      <c r="I32" s="19"/>
      <c r="J32" s="19">
        <v>111</v>
      </c>
      <c r="K32" s="26">
        <v>3291</v>
      </c>
      <c r="L32" s="354" t="s">
        <v>74</v>
      </c>
      <c r="M32" s="26"/>
      <c r="N32" s="502">
        <v>21440</v>
      </c>
      <c r="O32" s="32">
        <v>150000</v>
      </c>
      <c r="P32" s="32">
        <v>100000</v>
      </c>
      <c r="Q32" s="353">
        <v>94677</v>
      </c>
      <c r="R32" s="345">
        <f t="shared" si="0"/>
        <v>4.415904850746268</v>
      </c>
      <c r="S32" s="345">
        <f t="shared" si="1"/>
        <v>0.94677</v>
      </c>
    </row>
    <row r="33" spans="1:19" ht="12.75" customHeight="1" hidden="1">
      <c r="A33" s="3" t="s">
        <v>135</v>
      </c>
      <c r="B33" s="3"/>
      <c r="C33" s="3"/>
      <c r="D33" s="19">
        <v>3</v>
      </c>
      <c r="E33" s="3"/>
      <c r="F33" s="19">
        <v>5</v>
      </c>
      <c r="G33" s="3"/>
      <c r="H33" s="3"/>
      <c r="I33" s="3"/>
      <c r="J33" s="3">
        <v>111</v>
      </c>
      <c r="K33" s="38">
        <v>3291</v>
      </c>
      <c r="L33" s="39" t="s">
        <v>171</v>
      </c>
      <c r="M33" s="40"/>
      <c r="N33" s="446"/>
      <c r="O33" s="32"/>
      <c r="P33" s="32"/>
      <c r="Q33" s="353"/>
      <c r="R33" s="345" t="e">
        <f t="shared" si="0"/>
        <v>#DIV/0!</v>
      </c>
      <c r="S33" s="345" t="e">
        <f t="shared" si="1"/>
        <v>#DIV/0!</v>
      </c>
    </row>
    <row r="34" spans="1:19" ht="12.75">
      <c r="A34" s="3" t="s">
        <v>135</v>
      </c>
      <c r="B34" s="3">
        <v>1</v>
      </c>
      <c r="C34" s="3"/>
      <c r="D34" s="19">
        <v>3</v>
      </c>
      <c r="E34" s="3"/>
      <c r="F34" s="19">
        <v>5</v>
      </c>
      <c r="G34" s="3"/>
      <c r="H34" s="3"/>
      <c r="I34" s="3"/>
      <c r="J34" s="3">
        <v>111</v>
      </c>
      <c r="K34" s="34">
        <v>38</v>
      </c>
      <c r="L34" s="41" t="s">
        <v>104</v>
      </c>
      <c r="M34" s="80"/>
      <c r="N34" s="504">
        <f aca="true" t="shared" si="2" ref="N34:Q35">N35</f>
        <v>0</v>
      </c>
      <c r="O34" s="35">
        <f t="shared" si="2"/>
        <v>30000</v>
      </c>
      <c r="P34" s="36">
        <f t="shared" si="2"/>
        <v>36767</v>
      </c>
      <c r="Q34" s="391">
        <f t="shared" si="2"/>
        <v>36767</v>
      </c>
      <c r="R34" s="345" t="e">
        <f t="shared" si="0"/>
        <v>#DIV/0!</v>
      </c>
      <c r="S34" s="345">
        <f t="shared" si="1"/>
        <v>1</v>
      </c>
    </row>
    <row r="35" spans="1:19" ht="12.75">
      <c r="A35" s="3" t="s">
        <v>135</v>
      </c>
      <c r="B35" s="3">
        <v>1</v>
      </c>
      <c r="C35" s="3"/>
      <c r="D35" s="19">
        <v>3</v>
      </c>
      <c r="E35" s="3"/>
      <c r="F35" s="19">
        <v>5</v>
      </c>
      <c r="G35" s="3"/>
      <c r="H35" s="3"/>
      <c r="I35" s="3"/>
      <c r="J35" s="3">
        <v>111</v>
      </c>
      <c r="K35" s="183">
        <v>381</v>
      </c>
      <c r="L35" s="184" t="s">
        <v>96</v>
      </c>
      <c r="M35" s="185"/>
      <c r="N35" s="505">
        <f t="shared" si="2"/>
        <v>0</v>
      </c>
      <c r="O35" s="81">
        <f t="shared" si="2"/>
        <v>30000</v>
      </c>
      <c r="P35" s="36">
        <f t="shared" si="2"/>
        <v>36767</v>
      </c>
      <c r="Q35" s="391">
        <f t="shared" si="2"/>
        <v>36767</v>
      </c>
      <c r="R35" s="345" t="e">
        <f t="shared" si="0"/>
        <v>#DIV/0!</v>
      </c>
      <c r="S35" s="345">
        <f t="shared" si="1"/>
        <v>1</v>
      </c>
    </row>
    <row r="36" spans="1:19" ht="13.5" thickBot="1">
      <c r="A36" s="3" t="s">
        <v>135</v>
      </c>
      <c r="B36" s="3">
        <v>1</v>
      </c>
      <c r="C36" s="3"/>
      <c r="D36" s="19">
        <v>3</v>
      </c>
      <c r="E36" s="3"/>
      <c r="F36" s="19">
        <v>5</v>
      </c>
      <c r="G36" s="3"/>
      <c r="H36" s="3"/>
      <c r="I36" s="3"/>
      <c r="J36" s="3">
        <v>111</v>
      </c>
      <c r="K36" s="51">
        <v>3811</v>
      </c>
      <c r="L36" s="186" t="s">
        <v>167</v>
      </c>
      <c r="M36" s="187"/>
      <c r="N36" s="506">
        <v>0</v>
      </c>
      <c r="O36" s="52">
        <v>30000</v>
      </c>
      <c r="P36" s="333">
        <v>36767</v>
      </c>
      <c r="Q36" s="392">
        <v>36767</v>
      </c>
      <c r="R36" s="352" t="e">
        <f>Q36/N36</f>
        <v>#DIV/0!</v>
      </c>
      <c r="S36" s="352">
        <f>Q36/P36</f>
        <v>1</v>
      </c>
    </row>
    <row r="37" spans="1:19" ht="12.75">
      <c r="A37" s="11"/>
      <c r="B37" s="11"/>
      <c r="C37" s="11"/>
      <c r="D37" s="11"/>
      <c r="E37" s="11"/>
      <c r="F37" s="11"/>
      <c r="G37" s="11"/>
      <c r="H37" s="11"/>
      <c r="I37" s="11"/>
      <c r="J37" s="11"/>
      <c r="K37" s="42"/>
      <c r="L37" s="43" t="s">
        <v>121</v>
      </c>
      <c r="M37" s="43"/>
      <c r="N37" s="328">
        <f>N20</f>
        <v>247657</v>
      </c>
      <c r="O37" s="44">
        <f>O20</f>
        <v>513000</v>
      </c>
      <c r="P37" s="334">
        <f>P20</f>
        <v>380292</v>
      </c>
      <c r="Q37" s="393">
        <f>Q20</f>
        <v>381772</v>
      </c>
      <c r="R37" s="346">
        <f>Q37/N37</f>
        <v>1.5415352685367263</v>
      </c>
      <c r="S37" s="346">
        <f>Q37/P37</f>
        <v>1.0038917463422843</v>
      </c>
    </row>
    <row r="38" spans="1:19" ht="12.75">
      <c r="A38" s="1"/>
      <c r="B38" s="1"/>
      <c r="C38" s="1"/>
      <c r="D38" s="1"/>
      <c r="E38" s="1"/>
      <c r="F38" s="1"/>
      <c r="G38" s="1"/>
      <c r="H38" s="1"/>
      <c r="I38" s="1"/>
      <c r="J38" s="1"/>
      <c r="K38" s="45"/>
      <c r="L38" s="46"/>
      <c r="M38" s="46"/>
      <c r="N38" s="447"/>
      <c r="O38" s="47"/>
      <c r="P38" s="72"/>
      <c r="Q38" s="394"/>
      <c r="R38" s="347"/>
      <c r="S38" s="347"/>
    </row>
    <row r="39" spans="1:19" ht="12.75" hidden="1">
      <c r="A39" s="1"/>
      <c r="B39" s="1"/>
      <c r="C39" s="1"/>
      <c r="D39" s="1"/>
      <c r="E39" s="1"/>
      <c r="F39" s="1"/>
      <c r="G39" s="1"/>
      <c r="H39" s="1"/>
      <c r="I39" s="1"/>
      <c r="J39" s="1"/>
      <c r="K39" s="12" t="s">
        <v>172</v>
      </c>
      <c r="L39" s="11" t="s">
        <v>54</v>
      </c>
      <c r="M39" s="11"/>
      <c r="N39" s="445"/>
      <c r="O39" s="11"/>
      <c r="P39" s="11"/>
      <c r="Q39" s="389"/>
      <c r="R39" s="343"/>
      <c r="S39" s="343"/>
    </row>
    <row r="40" spans="1:19" ht="12.75" hidden="1">
      <c r="A40" s="20" t="s">
        <v>216</v>
      </c>
      <c r="B40" s="8"/>
      <c r="C40" s="8"/>
      <c r="D40" s="8"/>
      <c r="E40" s="8"/>
      <c r="F40" s="8"/>
      <c r="G40" s="8"/>
      <c r="H40" s="8"/>
      <c r="I40" s="8"/>
      <c r="J40" s="8">
        <v>111</v>
      </c>
      <c r="K40" s="8" t="s">
        <v>53</v>
      </c>
      <c r="L40" s="703" t="s">
        <v>353</v>
      </c>
      <c r="M40" s="703"/>
      <c r="N40" s="448"/>
      <c r="O40" s="8"/>
      <c r="P40" s="8"/>
      <c r="Q40" s="387"/>
      <c r="R40" s="341"/>
      <c r="S40" s="348"/>
    </row>
    <row r="41" spans="1:19" ht="12.75" hidden="1">
      <c r="A41" s="19" t="s">
        <v>216</v>
      </c>
      <c r="B41" s="19">
        <v>1</v>
      </c>
      <c r="C41" s="19"/>
      <c r="D41" s="19">
        <v>3</v>
      </c>
      <c r="E41" s="19"/>
      <c r="F41" s="19">
        <v>5</v>
      </c>
      <c r="G41" s="19"/>
      <c r="H41" s="19"/>
      <c r="I41" s="19"/>
      <c r="J41" s="19">
        <v>111</v>
      </c>
      <c r="K41" s="23">
        <v>3</v>
      </c>
      <c r="L41" s="683" t="s">
        <v>0</v>
      </c>
      <c r="M41" s="684"/>
      <c r="N41" s="329">
        <f>N42</f>
        <v>0</v>
      </c>
      <c r="O41" s="50">
        <f>O42</f>
        <v>0</v>
      </c>
      <c r="P41" s="32">
        <f>P42</f>
        <v>0</v>
      </c>
      <c r="Q41" s="353">
        <f>Q42</f>
        <v>0</v>
      </c>
      <c r="R41" s="345"/>
      <c r="S41" s="345" t="e">
        <f>#REF!/#REF!</f>
        <v>#REF!</v>
      </c>
    </row>
    <row r="42" spans="1:19" ht="12.75" hidden="1">
      <c r="A42" s="19" t="s">
        <v>216</v>
      </c>
      <c r="B42" s="19">
        <v>1</v>
      </c>
      <c r="C42" s="19"/>
      <c r="D42" s="19">
        <v>3</v>
      </c>
      <c r="E42" s="19"/>
      <c r="F42" s="19">
        <v>5</v>
      </c>
      <c r="G42" s="19"/>
      <c r="H42" s="19"/>
      <c r="I42" s="19"/>
      <c r="J42" s="19">
        <v>111</v>
      </c>
      <c r="K42" s="26">
        <v>32</v>
      </c>
      <c r="L42" s="681" t="s">
        <v>5</v>
      </c>
      <c r="M42" s="682"/>
      <c r="N42" s="446">
        <f>N43+N45+N47</f>
        <v>0</v>
      </c>
      <c r="O42" s="29">
        <f>O43+O45+O47</f>
        <v>0</v>
      </c>
      <c r="P42" s="32">
        <f>P43+P45+P47</f>
        <v>0</v>
      </c>
      <c r="Q42" s="353">
        <f>Q43+Q45+Q47</f>
        <v>0</v>
      </c>
      <c r="R42" s="345"/>
      <c r="S42" s="345" t="e">
        <f>#REF!/#REF!</f>
        <v>#REF!</v>
      </c>
    </row>
    <row r="43" spans="1:19" ht="12.75" hidden="1">
      <c r="A43" s="19" t="s">
        <v>216</v>
      </c>
      <c r="B43" s="19">
        <v>1</v>
      </c>
      <c r="C43" s="19"/>
      <c r="D43" s="19">
        <v>3</v>
      </c>
      <c r="E43" s="19"/>
      <c r="F43" s="19">
        <v>5</v>
      </c>
      <c r="G43" s="19"/>
      <c r="H43" s="19"/>
      <c r="I43" s="19"/>
      <c r="J43" s="19">
        <v>111</v>
      </c>
      <c r="K43" s="183">
        <v>322</v>
      </c>
      <c r="L43" s="683" t="s">
        <v>26</v>
      </c>
      <c r="M43" s="684"/>
      <c r="N43" s="505">
        <f>N44</f>
        <v>0</v>
      </c>
      <c r="O43" s="81">
        <f>O44</f>
        <v>0</v>
      </c>
      <c r="P43" s="36">
        <f>P44</f>
        <v>0</v>
      </c>
      <c r="Q43" s="391">
        <f>Q44</f>
        <v>0</v>
      </c>
      <c r="R43" s="591"/>
      <c r="S43" s="345" t="e">
        <f>#REF!/#REF!</f>
        <v>#REF!</v>
      </c>
    </row>
    <row r="44" spans="1:19" ht="12.75" hidden="1">
      <c r="A44" s="19" t="s">
        <v>216</v>
      </c>
      <c r="B44" s="19">
        <v>1</v>
      </c>
      <c r="C44" s="19"/>
      <c r="D44" s="19">
        <v>3</v>
      </c>
      <c r="E44" s="19"/>
      <c r="F44" s="19">
        <v>5</v>
      </c>
      <c r="G44" s="19"/>
      <c r="H44" s="19"/>
      <c r="I44" s="19"/>
      <c r="J44" s="19">
        <v>111</v>
      </c>
      <c r="K44" s="34">
        <v>3221</v>
      </c>
      <c r="L44" s="30" t="s">
        <v>79</v>
      </c>
      <c r="M44" s="31"/>
      <c r="N44" s="504">
        <v>0</v>
      </c>
      <c r="O44" s="35">
        <v>0</v>
      </c>
      <c r="P44" s="36">
        <v>0</v>
      </c>
      <c r="Q44" s="391">
        <v>0</v>
      </c>
      <c r="R44" s="591"/>
      <c r="S44" s="345" t="e">
        <f>#REF!/#REF!</f>
        <v>#REF!</v>
      </c>
    </row>
    <row r="45" spans="1:19" ht="12.75" hidden="1">
      <c r="A45" s="19" t="s">
        <v>216</v>
      </c>
      <c r="B45" s="19">
        <v>1</v>
      </c>
      <c r="C45" s="19"/>
      <c r="D45" s="19">
        <v>3</v>
      </c>
      <c r="E45" s="19"/>
      <c r="F45" s="19">
        <v>5</v>
      </c>
      <c r="G45" s="19"/>
      <c r="H45" s="19"/>
      <c r="I45" s="19"/>
      <c r="J45" s="19">
        <v>111</v>
      </c>
      <c r="K45" s="183">
        <v>323</v>
      </c>
      <c r="L45" s="683" t="s">
        <v>7</v>
      </c>
      <c r="M45" s="684"/>
      <c r="N45" s="505">
        <f>N46</f>
        <v>0</v>
      </c>
      <c r="O45" s="81">
        <f>O46</f>
        <v>0</v>
      </c>
      <c r="P45" s="36">
        <f>P46</f>
        <v>0</v>
      </c>
      <c r="Q45" s="391">
        <f>Q46</f>
        <v>0</v>
      </c>
      <c r="R45" s="591"/>
      <c r="S45" s="345" t="e">
        <f>#REF!/#REF!</f>
        <v>#REF!</v>
      </c>
    </row>
    <row r="46" spans="1:19" ht="12.75" hidden="1">
      <c r="A46" s="19" t="s">
        <v>216</v>
      </c>
      <c r="B46" s="19">
        <v>1</v>
      </c>
      <c r="C46" s="19"/>
      <c r="D46" s="19">
        <v>3</v>
      </c>
      <c r="E46" s="19"/>
      <c r="F46" s="19">
        <v>5</v>
      </c>
      <c r="G46" s="19"/>
      <c r="H46" s="19"/>
      <c r="I46" s="19"/>
      <c r="J46" s="19">
        <v>111</v>
      </c>
      <c r="K46" s="34">
        <v>3233</v>
      </c>
      <c r="L46" s="681" t="s">
        <v>182</v>
      </c>
      <c r="M46" s="682"/>
      <c r="N46" s="504">
        <v>0</v>
      </c>
      <c r="O46" s="35">
        <v>0</v>
      </c>
      <c r="P46" s="36">
        <v>0</v>
      </c>
      <c r="Q46" s="391">
        <v>0</v>
      </c>
      <c r="R46" s="591"/>
      <c r="S46" s="345" t="e">
        <f>#REF!/#REF!</f>
        <v>#REF!</v>
      </c>
    </row>
    <row r="47" spans="1:19" ht="12.75" hidden="1">
      <c r="A47" s="19" t="s">
        <v>216</v>
      </c>
      <c r="B47" s="19">
        <v>1</v>
      </c>
      <c r="C47" s="19"/>
      <c r="D47" s="19">
        <v>3</v>
      </c>
      <c r="E47" s="19"/>
      <c r="F47" s="19">
        <v>5</v>
      </c>
      <c r="G47" s="19"/>
      <c r="H47" s="19"/>
      <c r="I47" s="19"/>
      <c r="J47" s="19">
        <v>111</v>
      </c>
      <c r="K47" s="183">
        <v>329</v>
      </c>
      <c r="L47" s="683" t="s">
        <v>34</v>
      </c>
      <c r="M47" s="684"/>
      <c r="N47" s="505">
        <f>N48</f>
        <v>0</v>
      </c>
      <c r="O47" s="81">
        <f>O48</f>
        <v>0</v>
      </c>
      <c r="P47" s="36">
        <f>P48</f>
        <v>0</v>
      </c>
      <c r="Q47" s="391">
        <f>Q48</f>
        <v>0</v>
      </c>
      <c r="R47" s="591"/>
      <c r="S47" s="345" t="e">
        <f>#REF!/#REF!</f>
        <v>#REF!</v>
      </c>
    </row>
    <row r="48" spans="1:19" ht="13.5" hidden="1" thickBot="1">
      <c r="A48" s="19" t="s">
        <v>216</v>
      </c>
      <c r="B48" s="19">
        <v>1</v>
      </c>
      <c r="C48" s="19"/>
      <c r="D48" s="19">
        <v>3</v>
      </c>
      <c r="E48" s="19"/>
      <c r="F48" s="19">
        <v>5</v>
      </c>
      <c r="G48" s="19"/>
      <c r="H48" s="19"/>
      <c r="I48" s="19"/>
      <c r="J48" s="19">
        <v>111</v>
      </c>
      <c r="K48" s="51">
        <v>3291</v>
      </c>
      <c r="L48" s="51" t="s">
        <v>386</v>
      </c>
      <c r="M48" s="51"/>
      <c r="N48" s="507">
        <v>0</v>
      </c>
      <c r="O48" s="52">
        <v>0</v>
      </c>
      <c r="P48" s="333">
        <v>0</v>
      </c>
      <c r="Q48" s="392">
        <v>0</v>
      </c>
      <c r="R48" s="352"/>
      <c r="S48" s="352" t="e">
        <f>#REF!/#REF!</f>
        <v>#REF!</v>
      </c>
    </row>
    <row r="49" spans="1:19" ht="12.75" hidden="1">
      <c r="A49" s="11"/>
      <c r="B49" s="11"/>
      <c r="C49" s="11"/>
      <c r="D49" s="11"/>
      <c r="E49" s="11"/>
      <c r="F49" s="11"/>
      <c r="G49" s="11"/>
      <c r="H49" s="11"/>
      <c r="I49" s="11"/>
      <c r="J49" s="11"/>
      <c r="K49" s="43"/>
      <c r="L49" s="43" t="s">
        <v>121</v>
      </c>
      <c r="M49" s="43"/>
      <c r="N49" s="328">
        <f>N41</f>
        <v>0</v>
      </c>
      <c r="O49" s="328">
        <f>O41</f>
        <v>0</v>
      </c>
      <c r="P49" s="495">
        <f>P41</f>
        <v>0</v>
      </c>
      <c r="Q49" s="395">
        <f>Q41</f>
        <v>0</v>
      </c>
      <c r="R49" s="346"/>
      <c r="S49" s="346" t="e">
        <f>S41</f>
        <v>#REF!</v>
      </c>
    </row>
    <row r="50" spans="1:19" ht="12.75" hidden="1">
      <c r="A50" s="3"/>
      <c r="B50" s="3"/>
      <c r="C50" s="3"/>
      <c r="D50" s="3"/>
      <c r="E50" s="3"/>
      <c r="F50" s="3"/>
      <c r="G50" s="3"/>
      <c r="H50" s="3"/>
      <c r="I50" s="3"/>
      <c r="J50" s="3"/>
      <c r="K50" s="46"/>
      <c r="L50" s="46"/>
      <c r="M50" s="46"/>
      <c r="N50" s="447"/>
      <c r="O50" s="47"/>
      <c r="P50" s="72"/>
      <c r="Q50" s="394"/>
      <c r="R50" s="347"/>
      <c r="S50" s="347"/>
    </row>
    <row r="51" spans="1:19" ht="12.75">
      <c r="A51" s="20" t="s">
        <v>217</v>
      </c>
      <c r="B51" s="8"/>
      <c r="C51" s="8"/>
      <c r="D51" s="8"/>
      <c r="E51" s="8"/>
      <c r="F51" s="8"/>
      <c r="G51" s="8"/>
      <c r="H51" s="8"/>
      <c r="I51" s="8"/>
      <c r="J51" s="8"/>
      <c r="K51" s="20" t="s">
        <v>61</v>
      </c>
      <c r="L51" s="703" t="s">
        <v>218</v>
      </c>
      <c r="M51" s="726"/>
      <c r="N51" s="448"/>
      <c r="O51" s="21"/>
      <c r="P51" s="21"/>
      <c r="Q51" s="396"/>
      <c r="R51" s="341"/>
      <c r="S51" s="341"/>
    </row>
    <row r="52" spans="1:19" ht="12.75">
      <c r="A52" s="19" t="s">
        <v>217</v>
      </c>
      <c r="B52" s="19">
        <v>1</v>
      </c>
      <c r="C52" s="19"/>
      <c r="D52" s="19">
        <v>3</v>
      </c>
      <c r="E52" s="19"/>
      <c r="F52" s="19"/>
      <c r="G52" s="19"/>
      <c r="H52" s="19"/>
      <c r="I52" s="19"/>
      <c r="J52" s="19">
        <v>111</v>
      </c>
      <c r="K52" s="23">
        <v>3</v>
      </c>
      <c r="L52" s="23" t="s">
        <v>0</v>
      </c>
      <c r="M52" s="23"/>
      <c r="N52" s="501">
        <f aca="true" t="shared" si="3" ref="N52:Q54">N53</f>
        <v>40080</v>
      </c>
      <c r="O52" s="50">
        <f t="shared" si="3"/>
        <v>40000</v>
      </c>
      <c r="P52" s="32">
        <f t="shared" si="3"/>
        <v>40000</v>
      </c>
      <c r="Q52" s="353">
        <f t="shared" si="3"/>
        <v>39987</v>
      </c>
      <c r="R52" s="345">
        <f aca="true" t="shared" si="4" ref="R52:R57">Q52/N52</f>
        <v>0.9976796407185629</v>
      </c>
      <c r="S52" s="345">
        <f aca="true" t="shared" si="5" ref="S52:S57">Q52/P52</f>
        <v>0.999675</v>
      </c>
    </row>
    <row r="53" spans="1:19" ht="12.75">
      <c r="A53" s="19" t="s">
        <v>217</v>
      </c>
      <c r="B53" s="19">
        <v>1</v>
      </c>
      <c r="C53" s="19"/>
      <c r="D53" s="19">
        <v>3</v>
      </c>
      <c r="E53" s="19"/>
      <c r="F53" s="19"/>
      <c r="G53" s="19"/>
      <c r="H53" s="19"/>
      <c r="I53" s="19"/>
      <c r="J53" s="19">
        <v>111</v>
      </c>
      <c r="K53" s="26">
        <v>38</v>
      </c>
      <c r="L53" s="26" t="s">
        <v>11</v>
      </c>
      <c r="M53" s="26"/>
      <c r="N53" s="502">
        <f t="shared" si="3"/>
        <v>40080</v>
      </c>
      <c r="O53" s="29">
        <f t="shared" si="3"/>
        <v>40000</v>
      </c>
      <c r="P53" s="32">
        <f t="shared" si="3"/>
        <v>40000</v>
      </c>
      <c r="Q53" s="353">
        <f t="shared" si="3"/>
        <v>39987</v>
      </c>
      <c r="R53" s="345">
        <f t="shared" si="4"/>
        <v>0.9976796407185629</v>
      </c>
      <c r="S53" s="345">
        <f t="shared" si="5"/>
        <v>0.999675</v>
      </c>
    </row>
    <row r="54" spans="1:19" ht="12.75">
      <c r="A54" s="19" t="s">
        <v>217</v>
      </c>
      <c r="B54" s="19">
        <v>1</v>
      </c>
      <c r="C54" s="19"/>
      <c r="D54" s="19">
        <v>3</v>
      </c>
      <c r="E54" s="19"/>
      <c r="F54" s="19"/>
      <c r="G54" s="19"/>
      <c r="H54" s="19"/>
      <c r="I54" s="19"/>
      <c r="J54" s="19">
        <v>111</v>
      </c>
      <c r="K54" s="183">
        <v>381</v>
      </c>
      <c r="L54" s="683" t="s">
        <v>12</v>
      </c>
      <c r="M54" s="684"/>
      <c r="N54" s="505">
        <f t="shared" si="3"/>
        <v>40080</v>
      </c>
      <c r="O54" s="81">
        <f t="shared" si="3"/>
        <v>40000</v>
      </c>
      <c r="P54" s="36">
        <f t="shared" si="3"/>
        <v>40000</v>
      </c>
      <c r="Q54" s="391">
        <f t="shared" si="3"/>
        <v>39987</v>
      </c>
      <c r="R54" s="591">
        <f t="shared" si="4"/>
        <v>0.9976796407185629</v>
      </c>
      <c r="S54" s="345">
        <f t="shared" si="5"/>
        <v>0.999675</v>
      </c>
    </row>
    <row r="55" spans="1:19" ht="12.75">
      <c r="A55" s="19" t="s">
        <v>217</v>
      </c>
      <c r="B55" s="19">
        <v>1</v>
      </c>
      <c r="C55" s="19"/>
      <c r="D55" s="19">
        <v>3</v>
      </c>
      <c r="E55" s="19"/>
      <c r="F55" s="19"/>
      <c r="G55" s="19"/>
      <c r="H55" s="19"/>
      <c r="I55" s="19"/>
      <c r="J55" s="19">
        <v>111</v>
      </c>
      <c r="K55" s="26">
        <v>3811</v>
      </c>
      <c r="L55" s="681" t="s">
        <v>96</v>
      </c>
      <c r="M55" s="682"/>
      <c r="N55" s="446">
        <v>40080</v>
      </c>
      <c r="O55" s="29">
        <v>40000</v>
      </c>
      <c r="P55" s="32">
        <v>40000</v>
      </c>
      <c r="Q55" s="353">
        <v>39987</v>
      </c>
      <c r="R55" s="345">
        <f t="shared" si="4"/>
        <v>0.9976796407185629</v>
      </c>
      <c r="S55" s="345">
        <f t="shared" si="5"/>
        <v>0.999675</v>
      </c>
    </row>
    <row r="56" spans="1:19" ht="13.5" thickBot="1">
      <c r="A56" s="54"/>
      <c r="B56" s="11"/>
      <c r="C56" s="11"/>
      <c r="D56" s="11"/>
      <c r="E56" s="11"/>
      <c r="F56" s="11"/>
      <c r="G56" s="11"/>
      <c r="H56" s="11"/>
      <c r="I56" s="11"/>
      <c r="J56" s="11"/>
      <c r="K56" s="55"/>
      <c r="L56" s="729" t="s">
        <v>121</v>
      </c>
      <c r="M56" s="730"/>
      <c r="N56" s="508">
        <f>N52</f>
        <v>40080</v>
      </c>
      <c r="O56" s="56">
        <f>O52</f>
        <v>40000</v>
      </c>
      <c r="P56" s="56">
        <f>P52</f>
        <v>40000</v>
      </c>
      <c r="Q56" s="397">
        <f>Q52</f>
        <v>39987</v>
      </c>
      <c r="R56" s="592">
        <f t="shared" si="4"/>
        <v>0.9976796407185629</v>
      </c>
      <c r="S56" s="593">
        <f t="shared" si="5"/>
        <v>0.999675</v>
      </c>
    </row>
    <row r="57" spans="1:19" ht="13.5" thickBot="1">
      <c r="A57" s="57"/>
      <c r="B57" s="1"/>
      <c r="C57" s="1"/>
      <c r="D57" s="1"/>
      <c r="E57" s="1"/>
      <c r="F57" s="1"/>
      <c r="G57" s="1"/>
      <c r="H57" s="1"/>
      <c r="I57" s="1"/>
      <c r="J57" s="1"/>
      <c r="K57" s="58"/>
      <c r="L57" s="724" t="s">
        <v>236</v>
      </c>
      <c r="M57" s="725"/>
      <c r="N57" s="509">
        <f>N56+N49+N37</f>
        <v>287737</v>
      </c>
      <c r="O57" s="59">
        <f>O56+O49+O37</f>
        <v>553000</v>
      </c>
      <c r="P57" s="496">
        <f>P56+P49+P37</f>
        <v>420292</v>
      </c>
      <c r="Q57" s="398">
        <f>Q56+Q49+Q37</f>
        <v>421759</v>
      </c>
      <c r="R57" s="594">
        <f t="shared" si="4"/>
        <v>1.4657795139311247</v>
      </c>
      <c r="S57" s="594">
        <f t="shared" si="5"/>
        <v>1.0034904304626306</v>
      </c>
    </row>
    <row r="58" spans="1:19" ht="13.5" thickTop="1">
      <c r="A58" s="19"/>
      <c r="B58" s="3"/>
      <c r="C58" s="3"/>
      <c r="D58" s="3"/>
      <c r="E58" s="3"/>
      <c r="F58" s="3"/>
      <c r="G58" s="3"/>
      <c r="H58" s="3"/>
      <c r="I58" s="3"/>
      <c r="J58" s="3"/>
      <c r="K58" s="60"/>
      <c r="L58" s="61"/>
      <c r="M58" s="61"/>
      <c r="N58" s="447"/>
      <c r="O58" s="62"/>
      <c r="P58" s="72"/>
      <c r="Q58" s="394"/>
      <c r="R58" s="347"/>
      <c r="S58" s="347"/>
    </row>
    <row r="59" spans="1:19" ht="12.75">
      <c r="A59" s="3"/>
      <c r="B59" s="3"/>
      <c r="C59" s="3"/>
      <c r="D59" s="3"/>
      <c r="E59" s="3"/>
      <c r="F59" s="3"/>
      <c r="G59" s="3"/>
      <c r="H59" s="3"/>
      <c r="I59" s="3"/>
      <c r="J59" s="3"/>
      <c r="K59" s="63" t="s">
        <v>172</v>
      </c>
      <c r="L59" s="721" t="s">
        <v>219</v>
      </c>
      <c r="M59" s="722"/>
      <c r="N59" s="445"/>
      <c r="O59" s="11"/>
      <c r="P59" s="11"/>
      <c r="Q59" s="389"/>
      <c r="R59" s="343"/>
      <c r="S59" s="343"/>
    </row>
    <row r="60" spans="1:19" ht="12.75">
      <c r="A60" s="20" t="s">
        <v>220</v>
      </c>
      <c r="B60" s="8"/>
      <c r="C60" s="8"/>
      <c r="D60" s="8"/>
      <c r="E60" s="8"/>
      <c r="F60" s="8"/>
      <c r="G60" s="8"/>
      <c r="H60" s="8"/>
      <c r="I60" s="8"/>
      <c r="J60" s="8"/>
      <c r="K60" s="64" t="s">
        <v>374</v>
      </c>
      <c r="L60" s="676" t="s">
        <v>375</v>
      </c>
      <c r="M60" s="676"/>
      <c r="N60" s="456"/>
      <c r="O60" s="21"/>
      <c r="P60" s="21"/>
      <c r="Q60" s="396"/>
      <c r="R60" s="341"/>
      <c r="S60" s="341"/>
    </row>
    <row r="61" spans="1:19" ht="12.75">
      <c r="A61" s="20"/>
      <c r="B61" s="8"/>
      <c r="C61" s="8"/>
      <c r="D61" s="8"/>
      <c r="E61" s="8"/>
      <c r="F61" s="8"/>
      <c r="G61" s="8"/>
      <c r="H61" s="8"/>
      <c r="I61" s="8"/>
      <c r="J61" s="8"/>
      <c r="K61" s="64" t="s">
        <v>55</v>
      </c>
      <c r="L61" s="703" t="s">
        <v>209</v>
      </c>
      <c r="M61" s="703"/>
      <c r="N61" s="448"/>
      <c r="O61" s="21"/>
      <c r="P61" s="21"/>
      <c r="Q61" s="396"/>
      <c r="R61" s="341"/>
      <c r="S61" s="341"/>
    </row>
    <row r="62" spans="1:19" ht="12.75">
      <c r="A62" s="19" t="s">
        <v>221</v>
      </c>
      <c r="B62" s="19">
        <v>1</v>
      </c>
      <c r="C62" s="19"/>
      <c r="D62" s="19">
        <v>3</v>
      </c>
      <c r="E62" s="19"/>
      <c r="F62" s="19"/>
      <c r="G62" s="19"/>
      <c r="H62" s="19"/>
      <c r="I62" s="19"/>
      <c r="J62" s="19">
        <v>111</v>
      </c>
      <c r="K62" s="26">
        <v>3</v>
      </c>
      <c r="L62" s="681" t="s">
        <v>0</v>
      </c>
      <c r="M62" s="682"/>
      <c r="N62" s="446">
        <f>N63</f>
        <v>1207</v>
      </c>
      <c r="O62" s="29">
        <f>O63</f>
        <v>60000</v>
      </c>
      <c r="P62" s="32">
        <f>P63</f>
        <v>1000</v>
      </c>
      <c r="Q62" s="353">
        <f>Q63</f>
        <v>781</v>
      </c>
      <c r="R62" s="345">
        <f aca="true" t="shared" si="6" ref="R62:R71">P62/O62</f>
        <v>0.016666666666666666</v>
      </c>
      <c r="S62" s="345">
        <f aca="true" t="shared" si="7" ref="S62:S72">Q62/P62</f>
        <v>0.781</v>
      </c>
    </row>
    <row r="63" spans="1:19" ht="12.75">
      <c r="A63" s="19" t="s">
        <v>221</v>
      </c>
      <c r="B63" s="19">
        <v>1</v>
      </c>
      <c r="C63" s="19"/>
      <c r="D63" s="19">
        <v>3</v>
      </c>
      <c r="E63" s="19"/>
      <c r="F63" s="19"/>
      <c r="G63" s="19"/>
      <c r="H63" s="19"/>
      <c r="I63" s="19"/>
      <c r="J63" s="19">
        <v>111</v>
      </c>
      <c r="K63" s="26">
        <v>32</v>
      </c>
      <c r="L63" s="720" t="s">
        <v>5</v>
      </c>
      <c r="M63" s="720"/>
      <c r="N63" s="502">
        <f>N64+N67+N69</f>
        <v>1207</v>
      </c>
      <c r="O63" s="29">
        <f>O64+O67+O69</f>
        <v>60000</v>
      </c>
      <c r="P63" s="32">
        <f>P64+P67+P69</f>
        <v>1000</v>
      </c>
      <c r="Q63" s="353">
        <f>Q64+Q67+Q69</f>
        <v>781</v>
      </c>
      <c r="R63" s="345">
        <f t="shared" si="6"/>
        <v>0.016666666666666666</v>
      </c>
      <c r="S63" s="345">
        <f t="shared" si="7"/>
        <v>0.781</v>
      </c>
    </row>
    <row r="64" spans="1:19" ht="12.75">
      <c r="A64" s="19" t="s">
        <v>221</v>
      </c>
      <c r="B64" s="19">
        <v>1</v>
      </c>
      <c r="C64" s="19"/>
      <c r="D64" s="19">
        <v>3</v>
      </c>
      <c r="E64" s="19"/>
      <c r="F64" s="19"/>
      <c r="G64" s="19"/>
      <c r="H64" s="19"/>
      <c r="I64" s="19"/>
      <c r="J64" s="19">
        <v>111</v>
      </c>
      <c r="K64" s="23">
        <v>322</v>
      </c>
      <c r="L64" s="719" t="s">
        <v>26</v>
      </c>
      <c r="M64" s="719"/>
      <c r="N64" s="501">
        <f>N65+N66</f>
        <v>1207</v>
      </c>
      <c r="O64" s="50">
        <f>O65+O66</f>
        <v>10000</v>
      </c>
      <c r="P64" s="32">
        <f>P65+P66</f>
        <v>1000</v>
      </c>
      <c r="Q64" s="353">
        <f>Q65+Q66</f>
        <v>781</v>
      </c>
      <c r="R64" s="345">
        <f t="shared" si="6"/>
        <v>0.1</v>
      </c>
      <c r="S64" s="345">
        <f t="shared" si="7"/>
        <v>0.781</v>
      </c>
    </row>
    <row r="65" spans="1:19" ht="12.75">
      <c r="A65" s="19" t="s">
        <v>221</v>
      </c>
      <c r="B65" s="19">
        <v>1</v>
      </c>
      <c r="C65" s="19"/>
      <c r="D65" s="19">
        <v>3</v>
      </c>
      <c r="E65" s="19"/>
      <c r="F65" s="19"/>
      <c r="G65" s="19"/>
      <c r="H65" s="19"/>
      <c r="I65" s="19"/>
      <c r="J65" s="19">
        <v>111</v>
      </c>
      <c r="K65" s="26">
        <v>3221</v>
      </c>
      <c r="L65" s="720" t="s">
        <v>183</v>
      </c>
      <c r="M65" s="720"/>
      <c r="N65" s="502">
        <v>1207</v>
      </c>
      <c r="O65" s="29">
        <v>10000</v>
      </c>
      <c r="P65" s="32">
        <v>1000</v>
      </c>
      <c r="Q65" s="353">
        <v>781</v>
      </c>
      <c r="R65" s="345">
        <f t="shared" si="6"/>
        <v>0.1</v>
      </c>
      <c r="S65" s="345">
        <f t="shared" si="7"/>
        <v>0.781</v>
      </c>
    </row>
    <row r="66" spans="1:19" ht="12.75" hidden="1">
      <c r="A66" s="19" t="s">
        <v>221</v>
      </c>
      <c r="B66" s="19">
        <v>1</v>
      </c>
      <c r="C66" s="19"/>
      <c r="D66" s="19">
        <v>3</v>
      </c>
      <c r="E66" s="19"/>
      <c r="F66" s="19"/>
      <c r="G66" s="19"/>
      <c r="H66" s="19"/>
      <c r="I66" s="19"/>
      <c r="J66" s="19">
        <v>111</v>
      </c>
      <c r="K66" s="26">
        <v>3223</v>
      </c>
      <c r="L66" s="720" t="s">
        <v>80</v>
      </c>
      <c r="M66" s="720"/>
      <c r="N66" s="502">
        <v>0</v>
      </c>
      <c r="O66" s="29">
        <v>0</v>
      </c>
      <c r="P66" s="32">
        <v>0</v>
      </c>
      <c r="Q66" s="353">
        <v>0</v>
      </c>
      <c r="R66" s="345" t="e">
        <f t="shared" si="6"/>
        <v>#DIV/0!</v>
      </c>
      <c r="S66" s="345" t="e">
        <f t="shared" si="7"/>
        <v>#DIV/0!</v>
      </c>
    </row>
    <row r="67" spans="1:19" ht="12.75" hidden="1">
      <c r="A67" s="19" t="s">
        <v>221</v>
      </c>
      <c r="B67" s="19">
        <v>1</v>
      </c>
      <c r="C67" s="19"/>
      <c r="D67" s="19">
        <v>3</v>
      </c>
      <c r="E67" s="19"/>
      <c r="F67" s="19"/>
      <c r="G67" s="19"/>
      <c r="H67" s="19"/>
      <c r="I67" s="19"/>
      <c r="J67" s="19">
        <v>111</v>
      </c>
      <c r="K67" s="23">
        <v>323</v>
      </c>
      <c r="L67" s="719" t="s">
        <v>7</v>
      </c>
      <c r="M67" s="719"/>
      <c r="N67" s="501">
        <f>N68</f>
        <v>0</v>
      </c>
      <c r="O67" s="50">
        <f>O68</f>
        <v>0</v>
      </c>
      <c r="P67" s="32">
        <f>P68</f>
        <v>0</v>
      </c>
      <c r="Q67" s="353">
        <f>Q68</f>
        <v>0</v>
      </c>
      <c r="R67" s="345" t="e">
        <f t="shared" si="6"/>
        <v>#DIV/0!</v>
      </c>
      <c r="S67" s="345" t="e">
        <f t="shared" si="7"/>
        <v>#DIV/0!</v>
      </c>
    </row>
    <row r="68" spans="1:19" ht="12.75" hidden="1">
      <c r="A68" s="19" t="s">
        <v>221</v>
      </c>
      <c r="B68" s="19">
        <v>1</v>
      </c>
      <c r="C68" s="19"/>
      <c r="D68" s="19">
        <v>3</v>
      </c>
      <c r="E68" s="19"/>
      <c r="F68" s="19"/>
      <c r="G68" s="19"/>
      <c r="H68" s="19"/>
      <c r="I68" s="19"/>
      <c r="J68" s="19">
        <v>111</v>
      </c>
      <c r="K68" s="26">
        <v>3234</v>
      </c>
      <c r="L68" s="720" t="s">
        <v>84</v>
      </c>
      <c r="M68" s="720"/>
      <c r="N68" s="502">
        <v>0</v>
      </c>
      <c r="O68" s="29">
        <v>0</v>
      </c>
      <c r="P68" s="32">
        <v>0</v>
      </c>
      <c r="Q68" s="353">
        <v>0</v>
      </c>
      <c r="R68" s="345" t="e">
        <f t="shared" si="6"/>
        <v>#DIV/0!</v>
      </c>
      <c r="S68" s="345" t="e">
        <f t="shared" si="7"/>
        <v>#DIV/0!</v>
      </c>
    </row>
    <row r="69" spans="1:19" ht="12.75">
      <c r="A69" s="19" t="s">
        <v>221</v>
      </c>
      <c r="B69" s="19">
        <v>1</v>
      </c>
      <c r="C69" s="19"/>
      <c r="D69" s="19">
        <v>3</v>
      </c>
      <c r="E69" s="19"/>
      <c r="F69" s="19"/>
      <c r="G69" s="19"/>
      <c r="H69" s="19"/>
      <c r="I69" s="19"/>
      <c r="J69" s="19">
        <v>111</v>
      </c>
      <c r="K69" s="23">
        <v>329</v>
      </c>
      <c r="L69" s="188" t="s">
        <v>34</v>
      </c>
      <c r="M69" s="188"/>
      <c r="N69" s="501">
        <f>N70+N71</f>
        <v>0</v>
      </c>
      <c r="O69" s="50">
        <f>O70+O71</f>
        <v>50000</v>
      </c>
      <c r="P69" s="32">
        <f>P70+P71</f>
        <v>0</v>
      </c>
      <c r="Q69" s="353">
        <f>Q70+Q71</f>
        <v>0</v>
      </c>
      <c r="R69" s="345">
        <f t="shared" si="6"/>
        <v>0</v>
      </c>
      <c r="S69" s="345" t="e">
        <f t="shared" si="7"/>
        <v>#DIV/0!</v>
      </c>
    </row>
    <row r="70" spans="1:19" ht="12.75">
      <c r="A70" s="19" t="s">
        <v>221</v>
      </c>
      <c r="B70" s="19">
        <v>1</v>
      </c>
      <c r="C70" s="19"/>
      <c r="D70" s="19">
        <v>3</v>
      </c>
      <c r="E70" s="19"/>
      <c r="F70" s="19"/>
      <c r="G70" s="19"/>
      <c r="H70" s="19"/>
      <c r="I70" s="19"/>
      <c r="J70" s="19">
        <v>111</v>
      </c>
      <c r="K70" s="26">
        <v>3291</v>
      </c>
      <c r="L70" s="720" t="s">
        <v>526</v>
      </c>
      <c r="M70" s="720"/>
      <c r="N70" s="502">
        <v>0</v>
      </c>
      <c r="O70" s="29">
        <v>20000</v>
      </c>
      <c r="P70" s="32">
        <v>0</v>
      </c>
      <c r="Q70" s="353">
        <v>0</v>
      </c>
      <c r="R70" s="345">
        <f t="shared" si="6"/>
        <v>0</v>
      </c>
      <c r="S70" s="345" t="e">
        <f t="shared" si="7"/>
        <v>#DIV/0!</v>
      </c>
    </row>
    <row r="71" spans="1:19" ht="12.75">
      <c r="A71" s="19"/>
      <c r="B71" s="19"/>
      <c r="C71" s="19"/>
      <c r="D71" s="19"/>
      <c r="E71" s="19"/>
      <c r="F71" s="19"/>
      <c r="G71" s="19"/>
      <c r="H71" s="19"/>
      <c r="I71" s="19"/>
      <c r="J71" s="19">
        <v>111</v>
      </c>
      <c r="K71" s="292">
        <v>3291</v>
      </c>
      <c r="L71" s="720" t="s">
        <v>184</v>
      </c>
      <c r="M71" s="720"/>
      <c r="N71" s="510">
        <v>0</v>
      </c>
      <c r="O71" s="293">
        <v>30000</v>
      </c>
      <c r="P71" s="172">
        <v>0</v>
      </c>
      <c r="Q71" s="399">
        <v>0</v>
      </c>
      <c r="R71" s="365">
        <f t="shared" si="6"/>
        <v>0</v>
      </c>
      <c r="S71" s="345" t="e">
        <f t="shared" si="7"/>
        <v>#DIV/0!</v>
      </c>
    </row>
    <row r="72" spans="1:19" ht="12.75">
      <c r="A72" s="11"/>
      <c r="B72" s="11"/>
      <c r="C72" s="11"/>
      <c r="D72" s="11"/>
      <c r="E72" s="11"/>
      <c r="F72" s="11"/>
      <c r="G72" s="11"/>
      <c r="H72" s="11"/>
      <c r="I72" s="11"/>
      <c r="J72" s="11"/>
      <c r="K72" s="43"/>
      <c r="L72" s="43" t="s">
        <v>121</v>
      </c>
      <c r="M72" s="43"/>
      <c r="N72" s="328">
        <f>N62</f>
        <v>1207</v>
      </c>
      <c r="O72" s="44">
        <f>O62</f>
        <v>60000</v>
      </c>
      <c r="P72" s="334">
        <f>P62</f>
        <v>1000</v>
      </c>
      <c r="Q72" s="393">
        <f>Q62</f>
        <v>781</v>
      </c>
      <c r="R72" s="346">
        <f>Q72/N72</f>
        <v>0.6470588235294118</v>
      </c>
      <c r="S72" s="595">
        <f t="shared" si="7"/>
        <v>0.781</v>
      </c>
    </row>
    <row r="73" spans="1:19" ht="12.75">
      <c r="A73" s="3"/>
      <c r="B73" s="3"/>
      <c r="C73" s="3"/>
      <c r="D73" s="3"/>
      <c r="E73" s="3"/>
      <c r="F73" s="3"/>
      <c r="G73" s="3"/>
      <c r="H73" s="3"/>
      <c r="I73" s="3"/>
      <c r="J73" s="3"/>
      <c r="K73" s="46"/>
      <c r="L73" s="46"/>
      <c r="M73" s="46"/>
      <c r="N73" s="447"/>
      <c r="O73" s="47"/>
      <c r="P73" s="72"/>
      <c r="Q73" s="394"/>
      <c r="R73" s="347"/>
      <c r="S73" s="347"/>
    </row>
    <row r="74" spans="1:19" ht="12.75">
      <c r="A74" s="20" t="s">
        <v>222</v>
      </c>
      <c r="B74" s="8"/>
      <c r="C74" s="8"/>
      <c r="D74" s="8"/>
      <c r="E74" s="8"/>
      <c r="F74" s="8"/>
      <c r="G74" s="8"/>
      <c r="H74" s="8"/>
      <c r="I74" s="8"/>
      <c r="J74" s="8"/>
      <c r="K74" s="66" t="s">
        <v>25</v>
      </c>
      <c r="L74" s="703" t="s">
        <v>185</v>
      </c>
      <c r="M74" s="703"/>
      <c r="N74" s="448"/>
      <c r="O74" s="67"/>
      <c r="P74" s="127"/>
      <c r="Q74" s="400"/>
      <c r="R74" s="349"/>
      <c r="S74" s="349"/>
    </row>
    <row r="75" spans="1:19" ht="12.75">
      <c r="A75" s="19" t="s">
        <v>222</v>
      </c>
      <c r="B75" s="19">
        <v>1</v>
      </c>
      <c r="C75" s="19"/>
      <c r="D75" s="19">
        <v>3</v>
      </c>
      <c r="E75" s="19"/>
      <c r="F75" s="19"/>
      <c r="G75" s="19"/>
      <c r="H75" s="19"/>
      <c r="I75" s="19"/>
      <c r="J75" s="19">
        <v>660</v>
      </c>
      <c r="K75" s="23">
        <v>3</v>
      </c>
      <c r="L75" s="683" t="s">
        <v>0</v>
      </c>
      <c r="M75" s="684"/>
      <c r="N75" s="329">
        <f>N76</f>
        <v>0</v>
      </c>
      <c r="O75" s="50">
        <f>O76</f>
        <v>55000</v>
      </c>
      <c r="P75" s="32">
        <f>P76</f>
        <v>2000</v>
      </c>
      <c r="Q75" s="353">
        <f>Q76</f>
        <v>2224</v>
      </c>
      <c r="R75" s="345">
        <f aca="true" t="shared" si="8" ref="R75:R80">P75/O75</f>
        <v>0.03636363636363636</v>
      </c>
      <c r="S75" s="345">
        <f aca="true" t="shared" si="9" ref="S75:S82">Q75/P75</f>
        <v>1.112</v>
      </c>
    </row>
    <row r="76" spans="1:19" ht="12.75">
      <c r="A76" s="19" t="s">
        <v>222</v>
      </c>
      <c r="B76" s="19">
        <v>1</v>
      </c>
      <c r="C76" s="19"/>
      <c r="D76" s="19">
        <v>3</v>
      </c>
      <c r="E76" s="19"/>
      <c r="F76" s="19"/>
      <c r="G76" s="19"/>
      <c r="H76" s="19"/>
      <c r="I76" s="19"/>
      <c r="J76" s="19">
        <v>660</v>
      </c>
      <c r="K76" s="26">
        <v>32</v>
      </c>
      <c r="L76" s="681" t="s">
        <v>5</v>
      </c>
      <c r="M76" s="682"/>
      <c r="N76" s="446">
        <f>N77+N79</f>
        <v>0</v>
      </c>
      <c r="O76" s="29">
        <f>O77+O79</f>
        <v>55000</v>
      </c>
      <c r="P76" s="32">
        <f>P77+P79</f>
        <v>2000</v>
      </c>
      <c r="Q76" s="353">
        <f>Q77+Q79</f>
        <v>2224</v>
      </c>
      <c r="R76" s="345">
        <f t="shared" si="8"/>
        <v>0.03636363636363636</v>
      </c>
      <c r="S76" s="345">
        <f t="shared" si="9"/>
        <v>1.112</v>
      </c>
    </row>
    <row r="77" spans="1:19" ht="12.75">
      <c r="A77" s="19" t="s">
        <v>222</v>
      </c>
      <c r="B77" s="19">
        <v>1</v>
      </c>
      <c r="C77" s="19"/>
      <c r="D77" s="19">
        <v>3</v>
      </c>
      <c r="E77" s="19"/>
      <c r="F77" s="19"/>
      <c r="G77" s="19"/>
      <c r="H77" s="19"/>
      <c r="I77" s="19"/>
      <c r="J77" s="19">
        <v>660</v>
      </c>
      <c r="K77" s="23">
        <v>322</v>
      </c>
      <c r="L77" s="683" t="s">
        <v>26</v>
      </c>
      <c r="M77" s="684"/>
      <c r="N77" s="329">
        <f>N78</f>
        <v>0</v>
      </c>
      <c r="O77" s="50">
        <f>O78</f>
        <v>5000</v>
      </c>
      <c r="P77" s="32">
        <f>P78</f>
        <v>2000</v>
      </c>
      <c r="Q77" s="353">
        <f>Q78</f>
        <v>2224</v>
      </c>
      <c r="R77" s="345">
        <f t="shared" si="8"/>
        <v>0.4</v>
      </c>
      <c r="S77" s="345">
        <f t="shared" si="9"/>
        <v>1.112</v>
      </c>
    </row>
    <row r="78" spans="1:19" ht="12.75">
      <c r="A78" s="19" t="s">
        <v>222</v>
      </c>
      <c r="B78" s="19">
        <v>1</v>
      </c>
      <c r="C78" s="19"/>
      <c r="D78" s="19">
        <v>3</v>
      </c>
      <c r="E78" s="19"/>
      <c r="F78" s="19"/>
      <c r="G78" s="19"/>
      <c r="H78" s="19"/>
      <c r="I78" s="19"/>
      <c r="J78" s="19">
        <v>660</v>
      </c>
      <c r="K78" s="26">
        <v>3224</v>
      </c>
      <c r="L78" s="715" t="s">
        <v>557</v>
      </c>
      <c r="M78" s="682"/>
      <c r="N78" s="446">
        <v>0</v>
      </c>
      <c r="O78" s="29">
        <v>5000</v>
      </c>
      <c r="P78" s="32">
        <v>2000</v>
      </c>
      <c r="Q78" s="353">
        <v>2224</v>
      </c>
      <c r="R78" s="345">
        <f t="shared" si="8"/>
        <v>0.4</v>
      </c>
      <c r="S78" s="345">
        <f t="shared" si="9"/>
        <v>1.112</v>
      </c>
    </row>
    <row r="79" spans="1:19" ht="12.75">
      <c r="A79" s="19" t="s">
        <v>222</v>
      </c>
      <c r="B79" s="19">
        <v>1</v>
      </c>
      <c r="C79" s="19"/>
      <c r="D79" s="19">
        <v>3</v>
      </c>
      <c r="E79" s="19"/>
      <c r="F79" s="19"/>
      <c r="G79" s="19"/>
      <c r="H79" s="19"/>
      <c r="I79" s="19"/>
      <c r="J79" s="19">
        <v>660</v>
      </c>
      <c r="K79" s="23">
        <v>323</v>
      </c>
      <c r="L79" s="683" t="s">
        <v>7</v>
      </c>
      <c r="M79" s="684"/>
      <c r="N79" s="329">
        <f>N80</f>
        <v>0</v>
      </c>
      <c r="O79" s="50">
        <f>O80</f>
        <v>50000</v>
      </c>
      <c r="P79" s="32">
        <f>P80</f>
        <v>0</v>
      </c>
      <c r="Q79" s="353">
        <f>Q80</f>
        <v>0</v>
      </c>
      <c r="R79" s="345">
        <f t="shared" si="8"/>
        <v>0</v>
      </c>
      <c r="S79" s="345" t="e">
        <f t="shared" si="9"/>
        <v>#DIV/0!</v>
      </c>
    </row>
    <row r="80" spans="1:19" ht="12.75">
      <c r="A80" s="19" t="s">
        <v>222</v>
      </c>
      <c r="B80" s="19">
        <v>1</v>
      </c>
      <c r="C80" s="19"/>
      <c r="D80" s="19">
        <v>3</v>
      </c>
      <c r="E80" s="19"/>
      <c r="F80" s="19"/>
      <c r="G80" s="19"/>
      <c r="H80" s="19"/>
      <c r="I80" s="19"/>
      <c r="J80" s="19">
        <v>660</v>
      </c>
      <c r="K80" s="26">
        <v>3232</v>
      </c>
      <c r="L80" s="681" t="s">
        <v>186</v>
      </c>
      <c r="M80" s="682"/>
      <c r="N80" s="446">
        <v>0</v>
      </c>
      <c r="O80" s="29">
        <v>50000</v>
      </c>
      <c r="P80" s="32">
        <v>0</v>
      </c>
      <c r="Q80" s="353">
        <v>0</v>
      </c>
      <c r="R80" s="345">
        <f t="shared" si="8"/>
        <v>0</v>
      </c>
      <c r="S80" s="345" t="e">
        <f t="shared" si="9"/>
        <v>#DIV/0!</v>
      </c>
    </row>
    <row r="81" spans="1:19" ht="12.75">
      <c r="A81" s="54"/>
      <c r="B81" s="11"/>
      <c r="C81" s="11"/>
      <c r="D81" s="11"/>
      <c r="E81" s="11"/>
      <c r="F81" s="11"/>
      <c r="G81" s="11"/>
      <c r="H81" s="11"/>
      <c r="I81" s="11"/>
      <c r="J81" s="11"/>
      <c r="K81" s="43"/>
      <c r="L81" s="43" t="s">
        <v>121</v>
      </c>
      <c r="M81" s="43"/>
      <c r="N81" s="328">
        <f>N75</f>
        <v>0</v>
      </c>
      <c r="O81" s="44">
        <f>O75</f>
        <v>55000</v>
      </c>
      <c r="P81" s="334">
        <f>P75</f>
        <v>2000</v>
      </c>
      <c r="Q81" s="393">
        <f>Q75</f>
        <v>2224</v>
      </c>
      <c r="R81" s="346" t="e">
        <f>Q81/N81</f>
        <v>#DIV/0!</v>
      </c>
      <c r="S81" s="595">
        <f t="shared" si="9"/>
        <v>1.112</v>
      </c>
    </row>
    <row r="82" spans="1:19" ht="12.75">
      <c r="A82" s="19"/>
      <c r="B82" s="3"/>
      <c r="C82" s="3"/>
      <c r="D82" s="3"/>
      <c r="E82" s="3"/>
      <c r="F82" s="3"/>
      <c r="G82" s="3"/>
      <c r="H82" s="3"/>
      <c r="I82" s="3"/>
      <c r="J82" s="3"/>
      <c r="K82" s="85"/>
      <c r="L82" s="723" t="s">
        <v>226</v>
      </c>
      <c r="M82" s="723"/>
      <c r="N82" s="451">
        <f>N81+N72</f>
        <v>1207</v>
      </c>
      <c r="O82" s="85">
        <f>O81+O72</f>
        <v>115000</v>
      </c>
      <c r="P82" s="334">
        <f>P81+P72</f>
        <v>3000</v>
      </c>
      <c r="Q82" s="393">
        <f>Q81+Q72</f>
        <v>3005</v>
      </c>
      <c r="R82" s="346">
        <f>Q82/N82</f>
        <v>2.4896437448218722</v>
      </c>
      <c r="S82" s="595">
        <f t="shared" si="9"/>
        <v>1.0016666666666667</v>
      </c>
    </row>
    <row r="83" spans="1:19" ht="12.75">
      <c r="A83" s="19"/>
      <c r="B83" s="3"/>
      <c r="C83" s="3"/>
      <c r="D83" s="3"/>
      <c r="E83" s="3"/>
      <c r="F83" s="3"/>
      <c r="G83" s="3"/>
      <c r="H83" s="3"/>
      <c r="I83" s="3"/>
      <c r="J83" s="3"/>
      <c r="K83" s="60"/>
      <c r="L83" s="70"/>
      <c r="M83" s="71"/>
      <c r="N83" s="449"/>
      <c r="O83" s="45"/>
      <c r="P83" s="45"/>
      <c r="Q83" s="401"/>
      <c r="R83" s="347"/>
      <c r="S83" s="347"/>
    </row>
    <row r="84" spans="1:19" ht="12.75">
      <c r="A84" s="3"/>
      <c r="B84" s="3"/>
      <c r="C84" s="3"/>
      <c r="D84" s="3"/>
      <c r="E84" s="3"/>
      <c r="F84" s="3"/>
      <c r="G84" s="3"/>
      <c r="H84" s="3"/>
      <c r="I84" s="3"/>
      <c r="J84" s="3"/>
      <c r="K84" s="63" t="s">
        <v>228</v>
      </c>
      <c r="L84" s="721" t="s">
        <v>354</v>
      </c>
      <c r="M84" s="722"/>
      <c r="N84" s="445"/>
      <c r="O84" s="11"/>
      <c r="P84" s="11"/>
      <c r="Q84" s="389"/>
      <c r="R84" s="343"/>
      <c r="S84" s="343"/>
    </row>
    <row r="85" spans="1:19" ht="12.75">
      <c r="A85" s="20" t="s">
        <v>223</v>
      </c>
      <c r="B85" s="8"/>
      <c r="C85" s="8"/>
      <c r="D85" s="8"/>
      <c r="E85" s="8"/>
      <c r="F85" s="8"/>
      <c r="G85" s="8"/>
      <c r="H85" s="8"/>
      <c r="I85" s="8"/>
      <c r="J85" s="8"/>
      <c r="K85" s="64" t="s">
        <v>233</v>
      </c>
      <c r="L85" s="64" t="s">
        <v>377</v>
      </c>
      <c r="M85" s="64"/>
      <c r="N85" s="472"/>
      <c r="O85" s="21"/>
      <c r="P85" s="21"/>
      <c r="Q85" s="396"/>
      <c r="R85" s="341"/>
      <c r="S85" s="341"/>
    </row>
    <row r="86" spans="1:19" ht="12.75">
      <c r="A86" s="20"/>
      <c r="B86" s="8"/>
      <c r="C86" s="8"/>
      <c r="D86" s="8"/>
      <c r="E86" s="8"/>
      <c r="F86" s="8"/>
      <c r="G86" s="8"/>
      <c r="H86" s="8"/>
      <c r="I86" s="8"/>
      <c r="J86" s="8"/>
      <c r="K86" s="64" t="s">
        <v>25</v>
      </c>
      <c r="L86" s="8"/>
      <c r="M86" s="8"/>
      <c r="N86" s="443"/>
      <c r="O86" s="21"/>
      <c r="P86" s="21"/>
      <c r="Q86" s="396"/>
      <c r="R86" s="341"/>
      <c r="S86" s="341"/>
    </row>
    <row r="87" spans="1:19" ht="12.75">
      <c r="A87" s="19" t="s">
        <v>224</v>
      </c>
      <c r="B87" s="19">
        <v>1</v>
      </c>
      <c r="C87" s="19"/>
      <c r="D87" s="19">
        <v>3</v>
      </c>
      <c r="E87" s="19"/>
      <c r="F87" s="19">
        <v>5</v>
      </c>
      <c r="G87" s="19"/>
      <c r="H87" s="19"/>
      <c r="I87" s="19"/>
      <c r="J87" s="19">
        <v>116</v>
      </c>
      <c r="K87" s="23">
        <v>3</v>
      </c>
      <c r="L87" s="23" t="s">
        <v>0</v>
      </c>
      <c r="M87" s="23"/>
      <c r="N87" s="501">
        <f>N88+N93</f>
        <v>77549</v>
      </c>
      <c r="O87" s="50">
        <f>O88+O93</f>
        <v>79000</v>
      </c>
      <c r="P87" s="32">
        <f>P88+P93</f>
        <v>82560</v>
      </c>
      <c r="Q87" s="353">
        <f>Q88+Q93</f>
        <v>82321</v>
      </c>
      <c r="R87" s="345">
        <f aca="true" t="shared" si="10" ref="R87:R95">P87/O87</f>
        <v>1.0450632911392406</v>
      </c>
      <c r="S87" s="345">
        <f aca="true" t="shared" si="11" ref="S87:S97">Q87/P87</f>
        <v>0.9971051356589147</v>
      </c>
    </row>
    <row r="88" spans="1:19" ht="12.75">
      <c r="A88" s="19" t="s">
        <v>224</v>
      </c>
      <c r="B88" s="19">
        <v>1</v>
      </c>
      <c r="C88" s="19"/>
      <c r="D88" s="19">
        <v>3</v>
      </c>
      <c r="E88" s="19"/>
      <c r="F88" s="19">
        <v>5</v>
      </c>
      <c r="G88" s="19"/>
      <c r="H88" s="19"/>
      <c r="I88" s="19"/>
      <c r="J88" s="19">
        <v>116</v>
      </c>
      <c r="K88" s="26">
        <v>32</v>
      </c>
      <c r="L88" s="27" t="s">
        <v>5</v>
      </c>
      <c r="M88" s="28"/>
      <c r="N88" s="446">
        <f>N89+N91</f>
        <v>32549</v>
      </c>
      <c r="O88" s="29">
        <f>O89+O91</f>
        <v>34000</v>
      </c>
      <c r="P88" s="32">
        <f>P89+P91</f>
        <v>28560</v>
      </c>
      <c r="Q88" s="353">
        <f>Q89+Q91</f>
        <v>28321</v>
      </c>
      <c r="R88" s="345">
        <f t="shared" si="10"/>
        <v>0.84</v>
      </c>
      <c r="S88" s="345">
        <f t="shared" si="11"/>
        <v>0.9916316526610645</v>
      </c>
    </row>
    <row r="89" spans="1:19" ht="12.75" hidden="1">
      <c r="A89" s="19" t="s">
        <v>224</v>
      </c>
      <c r="B89" s="19">
        <v>1</v>
      </c>
      <c r="C89" s="19"/>
      <c r="D89" s="19">
        <v>3</v>
      </c>
      <c r="E89" s="19"/>
      <c r="F89" s="19">
        <v>5</v>
      </c>
      <c r="G89" s="19"/>
      <c r="H89" s="19"/>
      <c r="I89" s="19"/>
      <c r="J89" s="19">
        <v>116</v>
      </c>
      <c r="K89" s="23">
        <v>322</v>
      </c>
      <c r="L89" s="683" t="s">
        <v>197</v>
      </c>
      <c r="M89" s="684"/>
      <c r="N89" s="329">
        <f>N90</f>
        <v>0</v>
      </c>
      <c r="O89" s="50">
        <f>O90</f>
        <v>0</v>
      </c>
      <c r="P89" s="32">
        <f>P90</f>
        <v>0</v>
      </c>
      <c r="Q89" s="353">
        <f>Q90</f>
        <v>0</v>
      </c>
      <c r="R89" s="345" t="e">
        <f t="shared" si="10"/>
        <v>#DIV/0!</v>
      </c>
      <c r="S89" s="345" t="e">
        <f t="shared" si="11"/>
        <v>#DIV/0!</v>
      </c>
    </row>
    <row r="90" spans="1:19" ht="12.75" hidden="1">
      <c r="A90" s="19" t="s">
        <v>224</v>
      </c>
      <c r="B90" s="19">
        <v>1</v>
      </c>
      <c r="C90" s="19"/>
      <c r="D90" s="19">
        <v>3</v>
      </c>
      <c r="E90" s="19"/>
      <c r="F90" s="19">
        <v>5</v>
      </c>
      <c r="G90" s="19"/>
      <c r="H90" s="19"/>
      <c r="I90" s="19"/>
      <c r="J90" s="19">
        <v>116</v>
      </c>
      <c r="K90" s="26">
        <v>3221</v>
      </c>
      <c r="L90" s="26" t="s">
        <v>79</v>
      </c>
      <c r="M90" s="26"/>
      <c r="N90" s="502">
        <v>0</v>
      </c>
      <c r="O90" s="29">
        <v>0</v>
      </c>
      <c r="P90" s="32">
        <v>0</v>
      </c>
      <c r="Q90" s="353">
        <v>0</v>
      </c>
      <c r="R90" s="345" t="e">
        <f t="shared" si="10"/>
        <v>#DIV/0!</v>
      </c>
      <c r="S90" s="345" t="e">
        <f t="shared" si="11"/>
        <v>#DIV/0!</v>
      </c>
    </row>
    <row r="91" spans="1:19" ht="12.75">
      <c r="A91" s="19" t="s">
        <v>224</v>
      </c>
      <c r="B91" s="19">
        <v>1</v>
      </c>
      <c r="C91" s="19"/>
      <c r="D91" s="19">
        <v>3</v>
      </c>
      <c r="E91" s="19"/>
      <c r="F91" s="19">
        <v>5</v>
      </c>
      <c r="G91" s="19"/>
      <c r="H91" s="19"/>
      <c r="I91" s="19"/>
      <c r="J91" s="19">
        <v>116</v>
      </c>
      <c r="K91" s="23">
        <v>329</v>
      </c>
      <c r="L91" s="683" t="s">
        <v>34</v>
      </c>
      <c r="M91" s="684"/>
      <c r="N91" s="329">
        <f>N92</f>
        <v>32549</v>
      </c>
      <c r="O91" s="50">
        <f>O92</f>
        <v>34000</v>
      </c>
      <c r="P91" s="446">
        <f>P92</f>
        <v>28560</v>
      </c>
      <c r="Q91" s="402">
        <f>Q92</f>
        <v>28321</v>
      </c>
      <c r="R91" s="521">
        <f t="shared" si="10"/>
        <v>0.84</v>
      </c>
      <c r="S91" s="345">
        <f t="shared" si="11"/>
        <v>0.9916316526610645</v>
      </c>
    </row>
    <row r="92" spans="1:19" ht="12.75">
      <c r="A92" s="19" t="s">
        <v>224</v>
      </c>
      <c r="B92" s="19">
        <v>1</v>
      </c>
      <c r="C92" s="19"/>
      <c r="D92" s="19">
        <v>3</v>
      </c>
      <c r="E92" s="19"/>
      <c r="F92" s="19">
        <v>5</v>
      </c>
      <c r="G92" s="19"/>
      <c r="H92" s="19"/>
      <c r="I92" s="19"/>
      <c r="J92" s="19">
        <v>116</v>
      </c>
      <c r="K92" s="26">
        <v>3291</v>
      </c>
      <c r="L92" s="718" t="s">
        <v>196</v>
      </c>
      <c r="M92" s="682"/>
      <c r="N92" s="446">
        <v>32549</v>
      </c>
      <c r="O92" s="29">
        <v>34000</v>
      </c>
      <c r="P92" s="32">
        <v>28560</v>
      </c>
      <c r="Q92" s="353">
        <v>28321</v>
      </c>
      <c r="R92" s="345">
        <f t="shared" si="10"/>
        <v>0.84</v>
      </c>
      <c r="S92" s="345">
        <f t="shared" si="11"/>
        <v>0.9916316526610645</v>
      </c>
    </row>
    <row r="93" spans="1:19" ht="12.75">
      <c r="A93" s="19" t="s">
        <v>224</v>
      </c>
      <c r="B93" s="19">
        <v>1</v>
      </c>
      <c r="C93" s="19"/>
      <c r="D93" s="19">
        <v>3</v>
      </c>
      <c r="E93" s="19"/>
      <c r="F93" s="19">
        <v>5</v>
      </c>
      <c r="G93" s="19"/>
      <c r="H93" s="19"/>
      <c r="I93" s="19"/>
      <c r="J93" s="19">
        <v>116</v>
      </c>
      <c r="K93" s="26">
        <v>38</v>
      </c>
      <c r="L93" s="26" t="s">
        <v>11</v>
      </c>
      <c r="M93" s="26"/>
      <c r="N93" s="502">
        <f aca="true" t="shared" si="12" ref="N93:Q94">N94</f>
        <v>45000</v>
      </c>
      <c r="O93" s="29">
        <f t="shared" si="12"/>
        <v>45000</v>
      </c>
      <c r="P93" s="32">
        <f t="shared" si="12"/>
        <v>54000</v>
      </c>
      <c r="Q93" s="353">
        <f t="shared" si="12"/>
        <v>54000</v>
      </c>
      <c r="R93" s="345">
        <f t="shared" si="10"/>
        <v>1.2</v>
      </c>
      <c r="S93" s="345">
        <f t="shared" si="11"/>
        <v>1</v>
      </c>
    </row>
    <row r="94" spans="1:19" ht="12.75">
      <c r="A94" s="19" t="s">
        <v>224</v>
      </c>
      <c r="B94" s="19">
        <v>1</v>
      </c>
      <c r="C94" s="19"/>
      <c r="D94" s="19">
        <v>3</v>
      </c>
      <c r="E94" s="19"/>
      <c r="F94" s="19">
        <v>5</v>
      </c>
      <c r="G94" s="19"/>
      <c r="H94" s="19"/>
      <c r="I94" s="19"/>
      <c r="J94" s="19">
        <v>116</v>
      </c>
      <c r="K94" s="183">
        <v>381</v>
      </c>
      <c r="L94" s="683" t="s">
        <v>12</v>
      </c>
      <c r="M94" s="684"/>
      <c r="N94" s="505">
        <f t="shared" si="12"/>
        <v>45000</v>
      </c>
      <c r="O94" s="81">
        <f t="shared" si="12"/>
        <v>45000</v>
      </c>
      <c r="P94" s="36">
        <f t="shared" si="12"/>
        <v>54000</v>
      </c>
      <c r="Q94" s="391">
        <f t="shared" si="12"/>
        <v>54000</v>
      </c>
      <c r="R94" s="591">
        <f t="shared" si="10"/>
        <v>1.2</v>
      </c>
      <c r="S94" s="345">
        <f t="shared" si="11"/>
        <v>1</v>
      </c>
    </row>
    <row r="95" spans="1:19" ht="12.75">
      <c r="A95" s="19" t="s">
        <v>224</v>
      </c>
      <c r="B95" s="19">
        <v>1</v>
      </c>
      <c r="C95" s="19"/>
      <c r="D95" s="19">
        <v>3</v>
      </c>
      <c r="E95" s="19"/>
      <c r="F95" s="19">
        <v>5</v>
      </c>
      <c r="G95" s="19"/>
      <c r="H95" s="19"/>
      <c r="I95" s="19"/>
      <c r="J95" s="19">
        <v>116</v>
      </c>
      <c r="K95" s="26">
        <v>3811</v>
      </c>
      <c r="L95" s="681" t="s">
        <v>96</v>
      </c>
      <c r="M95" s="682"/>
      <c r="N95" s="446">
        <v>45000</v>
      </c>
      <c r="O95" s="29">
        <v>45000</v>
      </c>
      <c r="P95" s="32">
        <v>54000</v>
      </c>
      <c r="Q95" s="353">
        <v>54000</v>
      </c>
      <c r="R95" s="345">
        <f t="shared" si="10"/>
        <v>1.2</v>
      </c>
      <c r="S95" s="345">
        <f t="shared" si="11"/>
        <v>1</v>
      </c>
    </row>
    <row r="96" spans="1:19" ht="12.75">
      <c r="A96" s="11"/>
      <c r="B96" s="11"/>
      <c r="C96" s="11"/>
      <c r="D96" s="11"/>
      <c r="E96" s="11"/>
      <c r="F96" s="11"/>
      <c r="G96" s="11"/>
      <c r="H96" s="11"/>
      <c r="I96" s="11"/>
      <c r="J96" s="11"/>
      <c r="K96" s="73"/>
      <c r="L96" s="73" t="s">
        <v>121</v>
      </c>
      <c r="M96" s="73"/>
      <c r="N96" s="450">
        <f>N87</f>
        <v>77549</v>
      </c>
      <c r="O96" s="74">
        <f>O87</f>
        <v>79000</v>
      </c>
      <c r="P96" s="56">
        <f>P87</f>
        <v>82560</v>
      </c>
      <c r="Q96" s="397">
        <f>Q87</f>
        <v>82321</v>
      </c>
      <c r="R96" s="592">
        <f>Q96/N96</f>
        <v>1.0615352873666972</v>
      </c>
      <c r="S96" s="596">
        <f t="shared" si="11"/>
        <v>0.9971051356589147</v>
      </c>
    </row>
    <row r="97" spans="1:19" ht="12.75">
      <c r="A97" s="1"/>
      <c r="B97" s="1"/>
      <c r="C97" s="1"/>
      <c r="D97" s="1"/>
      <c r="E97" s="1"/>
      <c r="F97" s="1"/>
      <c r="G97" s="1"/>
      <c r="H97" s="1"/>
      <c r="I97" s="1"/>
      <c r="J97" s="1"/>
      <c r="K97" s="69"/>
      <c r="L97" s="68" t="s">
        <v>234</v>
      </c>
      <c r="M97" s="69"/>
      <c r="N97" s="451">
        <f>N96</f>
        <v>77549</v>
      </c>
      <c r="O97" s="75">
        <f>O96</f>
        <v>79000</v>
      </c>
      <c r="P97" s="335">
        <f>P96</f>
        <v>82560</v>
      </c>
      <c r="Q97" s="378">
        <f>Q96</f>
        <v>82321</v>
      </c>
      <c r="R97" s="597">
        <f>Q97/N97</f>
        <v>1.0615352873666972</v>
      </c>
      <c r="S97" s="598">
        <f t="shared" si="11"/>
        <v>0.9971051356589147</v>
      </c>
    </row>
    <row r="98" spans="1:19" ht="12.75">
      <c r="A98" s="4"/>
      <c r="B98" s="4"/>
      <c r="C98" s="4"/>
      <c r="D98" s="4"/>
      <c r="E98" s="4"/>
      <c r="F98" s="4"/>
      <c r="G98" s="4"/>
      <c r="H98" s="4"/>
      <c r="I98" s="4"/>
      <c r="J98" s="4"/>
      <c r="K98" s="266"/>
      <c r="L98" s="701" t="s">
        <v>225</v>
      </c>
      <c r="M98" s="702"/>
      <c r="N98" s="511">
        <f>N97+N82+N57</f>
        <v>366493</v>
      </c>
      <c r="O98" s="267">
        <f>O97+O82+O57</f>
        <v>747000</v>
      </c>
      <c r="P98" s="336">
        <f>P97+P82+P57</f>
        <v>505852</v>
      </c>
      <c r="Q98" s="403">
        <f>Q97+Q82+Q57</f>
        <v>507085</v>
      </c>
      <c r="R98" s="599">
        <f>Q98/N98</f>
        <v>1.383614421012134</v>
      </c>
      <c r="S98" s="600">
        <f>Q98/P98</f>
        <v>1.002437471829705</v>
      </c>
    </row>
    <row r="99" spans="1:19" ht="12.75">
      <c r="A99" s="3"/>
      <c r="B99" s="3"/>
      <c r="C99" s="3"/>
      <c r="D99" s="3"/>
      <c r="E99" s="3"/>
      <c r="F99" s="3"/>
      <c r="G99" s="3"/>
      <c r="H99" s="3"/>
      <c r="I99" s="3"/>
      <c r="J99" s="3"/>
      <c r="K99" s="46"/>
      <c r="L99" s="60"/>
      <c r="M99" s="46"/>
      <c r="N99" s="447"/>
      <c r="O99" s="47"/>
      <c r="P99" s="72"/>
      <c r="Q99" s="394"/>
      <c r="R99" s="347"/>
      <c r="S99" s="347"/>
    </row>
    <row r="100" spans="1:19" ht="12.75">
      <c r="A100" s="19"/>
      <c r="B100" s="3"/>
      <c r="C100" s="3"/>
      <c r="D100" s="3"/>
      <c r="E100" s="3"/>
      <c r="F100" s="3"/>
      <c r="G100" s="3"/>
      <c r="H100" s="3"/>
      <c r="I100" s="3"/>
      <c r="J100" s="3"/>
      <c r="K100" s="76" t="s">
        <v>229</v>
      </c>
      <c r="L100" s="716" t="s">
        <v>176</v>
      </c>
      <c r="M100" s="717"/>
      <c r="N100" s="452"/>
      <c r="O100" s="10"/>
      <c r="P100" s="10"/>
      <c r="Q100" s="388"/>
      <c r="R100" s="342"/>
      <c r="S100" s="342"/>
    </row>
    <row r="101" spans="1:19" ht="12.75">
      <c r="A101" s="54"/>
      <c r="B101" s="11"/>
      <c r="C101" s="11"/>
      <c r="D101" s="11"/>
      <c r="E101" s="11"/>
      <c r="F101" s="11"/>
      <c r="G101" s="11"/>
      <c r="H101" s="11"/>
      <c r="I101" s="11"/>
      <c r="J101" s="11"/>
      <c r="K101" s="63" t="s">
        <v>173</v>
      </c>
      <c r="L101" s="63" t="s">
        <v>176</v>
      </c>
      <c r="M101" s="11"/>
      <c r="N101" s="445"/>
      <c r="O101" s="11"/>
      <c r="P101" s="11"/>
      <c r="Q101" s="389"/>
      <c r="R101" s="343"/>
      <c r="S101" s="343"/>
    </row>
    <row r="102" spans="1:19" ht="12.75">
      <c r="A102" s="20" t="s">
        <v>231</v>
      </c>
      <c r="B102" s="64"/>
      <c r="C102" s="64"/>
      <c r="D102" s="64"/>
      <c r="E102" s="64"/>
      <c r="F102" s="64"/>
      <c r="G102" s="64"/>
      <c r="H102" s="64"/>
      <c r="I102" s="64"/>
      <c r="J102" s="64"/>
      <c r="K102" s="66" t="s">
        <v>237</v>
      </c>
      <c r="L102" s="676" t="s">
        <v>378</v>
      </c>
      <c r="M102" s="676"/>
      <c r="N102" s="456"/>
      <c r="O102" s="77"/>
      <c r="P102" s="127"/>
      <c r="Q102" s="400"/>
      <c r="R102" s="349"/>
      <c r="S102" s="349"/>
    </row>
    <row r="103" spans="1:19" ht="12.75">
      <c r="A103" s="20" t="s">
        <v>136</v>
      </c>
      <c r="B103" s="64"/>
      <c r="C103" s="64"/>
      <c r="D103" s="64"/>
      <c r="E103" s="64"/>
      <c r="F103" s="64"/>
      <c r="G103" s="64"/>
      <c r="H103" s="64"/>
      <c r="I103" s="64"/>
      <c r="J103" s="64"/>
      <c r="K103" s="66" t="s">
        <v>25</v>
      </c>
      <c r="L103" s="78" t="s">
        <v>176</v>
      </c>
      <c r="M103" s="66"/>
      <c r="N103" s="456"/>
      <c r="O103" s="77"/>
      <c r="P103" s="127"/>
      <c r="Q103" s="400"/>
      <c r="R103" s="349"/>
      <c r="S103" s="349"/>
    </row>
    <row r="104" spans="1:19" ht="12.75">
      <c r="A104" s="19" t="s">
        <v>232</v>
      </c>
      <c r="B104" s="19">
        <v>1</v>
      </c>
      <c r="C104" s="19"/>
      <c r="D104" s="19">
        <v>3</v>
      </c>
      <c r="E104" s="19"/>
      <c r="F104" s="19">
        <v>5</v>
      </c>
      <c r="G104" s="19"/>
      <c r="H104" s="19"/>
      <c r="I104" s="19"/>
      <c r="J104" s="19">
        <v>111</v>
      </c>
      <c r="K104" s="23">
        <v>3</v>
      </c>
      <c r="L104" s="23" t="s">
        <v>0</v>
      </c>
      <c r="M104" s="23"/>
      <c r="N104" s="501">
        <f>N105+N114+N120</f>
        <v>570029</v>
      </c>
      <c r="O104" s="50">
        <f>O105+O114+O120</f>
        <v>542900</v>
      </c>
      <c r="P104" s="32">
        <f>P105+P114+P120</f>
        <v>570950</v>
      </c>
      <c r="Q104" s="353">
        <f>Q105+Q114+Q120</f>
        <v>546467</v>
      </c>
      <c r="R104" s="345">
        <f aca="true" t="shared" si="13" ref="R104:R118">P104/O104</f>
        <v>1.0516669736599742</v>
      </c>
      <c r="S104" s="345">
        <f aca="true" t="shared" si="14" ref="S104:S124">Q104/P104</f>
        <v>0.9571188370260093</v>
      </c>
    </row>
    <row r="105" spans="1:19" ht="12.75">
      <c r="A105" s="19" t="s">
        <v>232</v>
      </c>
      <c r="B105" s="19">
        <v>1</v>
      </c>
      <c r="C105" s="19"/>
      <c r="D105" s="19">
        <v>3</v>
      </c>
      <c r="E105" s="19"/>
      <c r="F105" s="19">
        <v>5</v>
      </c>
      <c r="G105" s="19"/>
      <c r="H105" s="19"/>
      <c r="I105" s="19"/>
      <c r="J105" s="19">
        <v>111</v>
      </c>
      <c r="K105" s="26">
        <v>31</v>
      </c>
      <c r="L105" s="26" t="s">
        <v>188</v>
      </c>
      <c r="M105" s="26"/>
      <c r="N105" s="502">
        <f>N106+N109+N111</f>
        <v>482249</v>
      </c>
      <c r="O105" s="29">
        <f>O106+O109+O111</f>
        <v>483800</v>
      </c>
      <c r="P105" s="32">
        <f>P106+P109+P111</f>
        <v>486200</v>
      </c>
      <c r="Q105" s="353">
        <f>Q106+Q109+Q111</f>
        <v>462679</v>
      </c>
      <c r="R105" s="345">
        <f t="shared" si="13"/>
        <v>1.0049607275733774</v>
      </c>
      <c r="S105" s="345">
        <f t="shared" si="14"/>
        <v>0.9516227889757302</v>
      </c>
    </row>
    <row r="106" spans="1:19" ht="12.75">
      <c r="A106" s="19" t="s">
        <v>232</v>
      </c>
      <c r="B106" s="19">
        <v>1</v>
      </c>
      <c r="C106" s="19"/>
      <c r="D106" s="19">
        <v>3</v>
      </c>
      <c r="E106" s="19"/>
      <c r="F106" s="19">
        <v>5</v>
      </c>
      <c r="G106" s="19"/>
      <c r="H106" s="19"/>
      <c r="I106" s="19"/>
      <c r="J106" s="19">
        <v>111</v>
      </c>
      <c r="K106" s="23">
        <v>311</v>
      </c>
      <c r="L106" s="683" t="s">
        <v>190</v>
      </c>
      <c r="M106" s="684"/>
      <c r="N106" s="329">
        <f>N107+N108</f>
        <v>411475</v>
      </c>
      <c r="O106" s="50">
        <f>O107+O108</f>
        <v>410000</v>
      </c>
      <c r="P106" s="32">
        <f>P107+P108</f>
        <v>414000</v>
      </c>
      <c r="Q106" s="353">
        <f>Q107+Q108</f>
        <v>394777</v>
      </c>
      <c r="R106" s="345">
        <f t="shared" si="13"/>
        <v>1.0097560975609756</v>
      </c>
      <c r="S106" s="345">
        <f t="shared" si="14"/>
        <v>0.9535676328502416</v>
      </c>
    </row>
    <row r="107" spans="1:19" ht="12.75">
      <c r="A107" s="19" t="s">
        <v>232</v>
      </c>
      <c r="B107" s="19">
        <v>1</v>
      </c>
      <c r="C107" s="19"/>
      <c r="D107" s="19">
        <v>3</v>
      </c>
      <c r="E107" s="19"/>
      <c r="F107" s="19">
        <v>5</v>
      </c>
      <c r="G107" s="19"/>
      <c r="H107" s="19"/>
      <c r="I107" s="19"/>
      <c r="J107" s="19">
        <v>111</v>
      </c>
      <c r="K107" s="26">
        <v>3111</v>
      </c>
      <c r="L107" s="681" t="s">
        <v>189</v>
      </c>
      <c r="M107" s="682"/>
      <c r="N107" s="446">
        <v>411475</v>
      </c>
      <c r="O107" s="29">
        <v>410000</v>
      </c>
      <c r="P107" s="32">
        <v>414000</v>
      </c>
      <c r="Q107" s="353">
        <v>394777</v>
      </c>
      <c r="R107" s="345">
        <f t="shared" si="13"/>
        <v>1.0097560975609756</v>
      </c>
      <c r="S107" s="345">
        <f t="shared" si="14"/>
        <v>0.9535676328502416</v>
      </c>
    </row>
    <row r="108" spans="1:19" ht="12.75" hidden="1">
      <c r="A108" s="19"/>
      <c r="B108" s="19"/>
      <c r="C108" s="19"/>
      <c r="D108" s="19"/>
      <c r="E108" s="19"/>
      <c r="F108" s="19"/>
      <c r="G108" s="19"/>
      <c r="H108" s="19"/>
      <c r="I108" s="19"/>
      <c r="J108" s="19"/>
      <c r="K108" s="26">
        <v>3113</v>
      </c>
      <c r="L108" s="30" t="s">
        <v>147</v>
      </c>
      <c r="M108" s="31"/>
      <c r="N108" s="446">
        <v>0</v>
      </c>
      <c r="O108" s="29">
        <v>0</v>
      </c>
      <c r="P108" s="32">
        <v>0</v>
      </c>
      <c r="Q108" s="353">
        <v>0</v>
      </c>
      <c r="R108" s="345" t="e">
        <f t="shared" si="13"/>
        <v>#DIV/0!</v>
      </c>
      <c r="S108" s="345" t="e">
        <f t="shared" si="14"/>
        <v>#DIV/0!</v>
      </c>
    </row>
    <row r="109" spans="1:19" ht="12.75" hidden="1">
      <c r="A109" s="19" t="s">
        <v>232</v>
      </c>
      <c r="B109" s="19">
        <v>1</v>
      </c>
      <c r="C109" s="19"/>
      <c r="D109" s="19">
        <v>3</v>
      </c>
      <c r="E109" s="19"/>
      <c r="F109" s="19">
        <v>5</v>
      </c>
      <c r="G109" s="19"/>
      <c r="H109" s="19"/>
      <c r="I109" s="19"/>
      <c r="J109" s="19">
        <v>111</v>
      </c>
      <c r="K109" s="23">
        <v>312</v>
      </c>
      <c r="L109" s="48" t="s">
        <v>3</v>
      </c>
      <c r="M109" s="49"/>
      <c r="N109" s="329">
        <f>N110</f>
        <v>0</v>
      </c>
      <c r="O109" s="50">
        <f>O110</f>
        <v>0</v>
      </c>
      <c r="P109" s="32">
        <f>P110</f>
        <v>0</v>
      </c>
      <c r="Q109" s="353">
        <f>Q110</f>
        <v>0</v>
      </c>
      <c r="R109" s="345" t="e">
        <f t="shared" si="13"/>
        <v>#DIV/0!</v>
      </c>
      <c r="S109" s="345" t="e">
        <f t="shared" si="14"/>
        <v>#DIV/0!</v>
      </c>
    </row>
    <row r="110" spans="1:19" ht="12.75" hidden="1">
      <c r="A110" s="19" t="s">
        <v>232</v>
      </c>
      <c r="B110" s="19">
        <v>1</v>
      </c>
      <c r="C110" s="19"/>
      <c r="D110" s="19">
        <v>3</v>
      </c>
      <c r="E110" s="19"/>
      <c r="F110" s="19">
        <v>5</v>
      </c>
      <c r="G110" s="19"/>
      <c r="H110" s="19"/>
      <c r="I110" s="19"/>
      <c r="J110" s="19">
        <v>111</v>
      </c>
      <c r="K110" s="26">
        <v>3121</v>
      </c>
      <c r="L110" s="30" t="s">
        <v>3</v>
      </c>
      <c r="M110" s="31"/>
      <c r="N110" s="446">
        <v>0</v>
      </c>
      <c r="O110" s="29">
        <v>0</v>
      </c>
      <c r="P110" s="32">
        <v>0</v>
      </c>
      <c r="Q110" s="353">
        <v>0</v>
      </c>
      <c r="R110" s="345" t="e">
        <f t="shared" si="13"/>
        <v>#DIV/0!</v>
      </c>
      <c r="S110" s="345" t="e">
        <f t="shared" si="14"/>
        <v>#DIV/0!</v>
      </c>
    </row>
    <row r="111" spans="1:19" ht="12.75">
      <c r="A111" s="19" t="s">
        <v>232</v>
      </c>
      <c r="B111" s="19">
        <v>1</v>
      </c>
      <c r="C111" s="19"/>
      <c r="D111" s="19">
        <v>3</v>
      </c>
      <c r="E111" s="19"/>
      <c r="F111" s="19">
        <v>5</v>
      </c>
      <c r="G111" s="19"/>
      <c r="H111" s="19"/>
      <c r="I111" s="19"/>
      <c r="J111" s="19">
        <v>111</v>
      </c>
      <c r="K111" s="23">
        <v>313</v>
      </c>
      <c r="L111" s="48" t="s">
        <v>4</v>
      </c>
      <c r="M111" s="49"/>
      <c r="N111" s="329">
        <f>N112+N113</f>
        <v>70774</v>
      </c>
      <c r="O111" s="50">
        <f>O112+O113</f>
        <v>73800</v>
      </c>
      <c r="P111" s="32">
        <f>P112+P113</f>
        <v>72200</v>
      </c>
      <c r="Q111" s="353">
        <f>Q112+Q113</f>
        <v>67902</v>
      </c>
      <c r="R111" s="345">
        <f t="shared" si="13"/>
        <v>0.978319783197832</v>
      </c>
      <c r="S111" s="345">
        <f t="shared" si="14"/>
        <v>0.9404709141274238</v>
      </c>
    </row>
    <row r="112" spans="1:19" ht="12.75">
      <c r="A112" s="19" t="s">
        <v>232</v>
      </c>
      <c r="B112" s="19">
        <v>1</v>
      </c>
      <c r="C112" s="19"/>
      <c r="D112" s="19">
        <v>3</v>
      </c>
      <c r="E112" s="19"/>
      <c r="F112" s="19">
        <v>5</v>
      </c>
      <c r="G112" s="19"/>
      <c r="H112" s="19"/>
      <c r="I112" s="19"/>
      <c r="J112" s="19">
        <v>111</v>
      </c>
      <c r="K112" s="26">
        <v>3132</v>
      </c>
      <c r="L112" s="30" t="s">
        <v>191</v>
      </c>
      <c r="M112" s="31"/>
      <c r="N112" s="446">
        <v>63779</v>
      </c>
      <c r="O112" s="29">
        <v>66000</v>
      </c>
      <c r="P112" s="32">
        <v>65000</v>
      </c>
      <c r="Q112" s="353">
        <v>61191</v>
      </c>
      <c r="R112" s="345">
        <f t="shared" si="13"/>
        <v>0.9848484848484849</v>
      </c>
      <c r="S112" s="345">
        <f t="shared" si="14"/>
        <v>0.9414</v>
      </c>
    </row>
    <row r="113" spans="1:19" ht="12.75">
      <c r="A113" s="19" t="s">
        <v>232</v>
      </c>
      <c r="B113" s="19">
        <v>1</v>
      </c>
      <c r="C113" s="19"/>
      <c r="D113" s="19">
        <v>3</v>
      </c>
      <c r="E113" s="19"/>
      <c r="F113" s="19">
        <v>5</v>
      </c>
      <c r="G113" s="19"/>
      <c r="H113" s="19"/>
      <c r="I113" s="19"/>
      <c r="J113" s="19">
        <v>111</v>
      </c>
      <c r="K113" s="26">
        <v>3133</v>
      </c>
      <c r="L113" s="681" t="s">
        <v>193</v>
      </c>
      <c r="M113" s="682"/>
      <c r="N113" s="446">
        <v>6995</v>
      </c>
      <c r="O113" s="29">
        <v>7800</v>
      </c>
      <c r="P113" s="32">
        <v>7200</v>
      </c>
      <c r="Q113" s="353">
        <v>6711</v>
      </c>
      <c r="R113" s="345">
        <f t="shared" si="13"/>
        <v>0.9230769230769231</v>
      </c>
      <c r="S113" s="345">
        <f t="shared" si="14"/>
        <v>0.9320833333333334</v>
      </c>
    </row>
    <row r="114" spans="1:19" ht="12.75">
      <c r="A114" s="19" t="s">
        <v>232</v>
      </c>
      <c r="B114" s="19">
        <v>1</v>
      </c>
      <c r="C114" s="19"/>
      <c r="D114" s="19">
        <v>3</v>
      </c>
      <c r="E114" s="19"/>
      <c r="F114" s="19">
        <v>5</v>
      </c>
      <c r="G114" s="19"/>
      <c r="H114" s="19"/>
      <c r="I114" s="19"/>
      <c r="J114" s="19">
        <v>111</v>
      </c>
      <c r="K114" s="26">
        <v>32</v>
      </c>
      <c r="L114" s="30" t="s">
        <v>5</v>
      </c>
      <c r="M114" s="31"/>
      <c r="N114" s="446">
        <f>N115+N117</f>
        <v>87780</v>
      </c>
      <c r="O114" s="29">
        <f>O115+O117</f>
        <v>59100</v>
      </c>
      <c r="P114" s="32">
        <f>P115+P117</f>
        <v>84750</v>
      </c>
      <c r="Q114" s="353">
        <f>Q115+Q117</f>
        <v>83788</v>
      </c>
      <c r="R114" s="345">
        <f t="shared" si="13"/>
        <v>1.4340101522842639</v>
      </c>
      <c r="S114" s="345">
        <f t="shared" si="14"/>
        <v>0.9886489675516225</v>
      </c>
    </row>
    <row r="115" spans="1:19" ht="12.75">
      <c r="A115" s="19" t="s">
        <v>232</v>
      </c>
      <c r="B115" s="19">
        <v>1</v>
      </c>
      <c r="C115" s="19"/>
      <c r="D115" s="19">
        <v>3</v>
      </c>
      <c r="E115" s="19"/>
      <c r="F115" s="19">
        <v>5</v>
      </c>
      <c r="G115" s="19"/>
      <c r="H115" s="19"/>
      <c r="I115" s="19"/>
      <c r="J115" s="19">
        <v>111</v>
      </c>
      <c r="K115" s="23">
        <v>321</v>
      </c>
      <c r="L115" s="23" t="s">
        <v>6</v>
      </c>
      <c r="M115" s="23"/>
      <c r="N115" s="501">
        <f>N116</f>
        <v>1406</v>
      </c>
      <c r="O115" s="50">
        <f>O116</f>
        <v>4100</v>
      </c>
      <c r="P115" s="32">
        <f>P116</f>
        <v>4750</v>
      </c>
      <c r="Q115" s="353">
        <f>Q116</f>
        <v>4825</v>
      </c>
      <c r="R115" s="345">
        <f t="shared" si="13"/>
        <v>1.1585365853658536</v>
      </c>
      <c r="S115" s="345">
        <f t="shared" si="14"/>
        <v>1.0157894736842106</v>
      </c>
    </row>
    <row r="116" spans="1:19" ht="12.75">
      <c r="A116" s="19" t="s">
        <v>232</v>
      </c>
      <c r="B116" s="19">
        <v>1</v>
      </c>
      <c r="C116" s="19"/>
      <c r="D116" s="19">
        <v>3</v>
      </c>
      <c r="E116" s="19"/>
      <c r="F116" s="19">
        <v>5</v>
      </c>
      <c r="G116" s="19"/>
      <c r="H116" s="19"/>
      <c r="I116" s="19"/>
      <c r="J116" s="19">
        <v>111</v>
      </c>
      <c r="K116" s="26">
        <v>3212</v>
      </c>
      <c r="L116" s="26" t="s">
        <v>355</v>
      </c>
      <c r="M116" s="26"/>
      <c r="N116" s="502">
        <v>1406</v>
      </c>
      <c r="O116" s="29">
        <v>4100</v>
      </c>
      <c r="P116" s="32">
        <v>4750</v>
      </c>
      <c r="Q116" s="353">
        <v>4825</v>
      </c>
      <c r="R116" s="345">
        <f t="shared" si="13"/>
        <v>1.1585365853658536</v>
      </c>
      <c r="S116" s="345">
        <f t="shared" si="14"/>
        <v>1.0157894736842106</v>
      </c>
    </row>
    <row r="117" spans="1:19" ht="12.75">
      <c r="A117" s="19" t="s">
        <v>232</v>
      </c>
      <c r="B117" s="19">
        <v>1</v>
      </c>
      <c r="C117" s="19"/>
      <c r="D117" s="19">
        <v>3</v>
      </c>
      <c r="E117" s="19"/>
      <c r="F117" s="19">
        <v>5</v>
      </c>
      <c r="G117" s="19"/>
      <c r="H117" s="19"/>
      <c r="I117" s="19"/>
      <c r="J117" s="19">
        <v>111</v>
      </c>
      <c r="K117" s="23">
        <v>329</v>
      </c>
      <c r="L117" s="683" t="s">
        <v>34</v>
      </c>
      <c r="M117" s="684"/>
      <c r="N117" s="329">
        <f>N118+N119</f>
        <v>86374</v>
      </c>
      <c r="O117" s="50">
        <f>O118+O119</f>
        <v>55000</v>
      </c>
      <c r="P117" s="32">
        <f>P118+P119</f>
        <v>80000</v>
      </c>
      <c r="Q117" s="353">
        <f>Q118+Q119</f>
        <v>78963</v>
      </c>
      <c r="R117" s="345">
        <f t="shared" si="13"/>
        <v>1.4545454545454546</v>
      </c>
      <c r="S117" s="345">
        <f t="shared" si="14"/>
        <v>0.9870375</v>
      </c>
    </row>
    <row r="118" spans="1:19" ht="12.75">
      <c r="A118" s="19" t="s">
        <v>232</v>
      </c>
      <c r="B118" s="19">
        <v>1</v>
      </c>
      <c r="C118" s="19"/>
      <c r="D118" s="19">
        <v>3</v>
      </c>
      <c r="E118" s="19"/>
      <c r="F118" s="19">
        <v>5</v>
      </c>
      <c r="G118" s="19"/>
      <c r="H118" s="19"/>
      <c r="I118" s="19"/>
      <c r="J118" s="19">
        <v>111</v>
      </c>
      <c r="K118" s="26">
        <v>3293</v>
      </c>
      <c r="L118" s="30" t="s">
        <v>73</v>
      </c>
      <c r="M118" s="31"/>
      <c r="N118" s="446">
        <v>84624</v>
      </c>
      <c r="O118" s="29">
        <v>52000</v>
      </c>
      <c r="P118" s="32">
        <v>80000</v>
      </c>
      <c r="Q118" s="353">
        <v>78963</v>
      </c>
      <c r="R118" s="345">
        <f t="shared" si="13"/>
        <v>1.5384615384615385</v>
      </c>
      <c r="S118" s="345">
        <f t="shared" si="14"/>
        <v>0.9870375</v>
      </c>
    </row>
    <row r="119" spans="1:19" ht="13.5" thickBot="1">
      <c r="A119" s="19" t="s">
        <v>232</v>
      </c>
      <c r="B119" s="19">
        <v>1</v>
      </c>
      <c r="C119" s="19"/>
      <c r="D119" s="19">
        <v>3</v>
      </c>
      <c r="E119" s="19"/>
      <c r="F119" s="19">
        <v>5</v>
      </c>
      <c r="G119" s="19"/>
      <c r="H119" s="19"/>
      <c r="I119" s="19"/>
      <c r="J119" s="19">
        <v>111</v>
      </c>
      <c r="K119" s="26">
        <v>3299</v>
      </c>
      <c r="L119" s="26" t="s">
        <v>194</v>
      </c>
      <c r="M119" s="26"/>
      <c r="N119" s="502">
        <v>1750</v>
      </c>
      <c r="O119" s="29">
        <v>3000</v>
      </c>
      <c r="P119" s="36">
        <v>0</v>
      </c>
      <c r="Q119" s="391">
        <v>0</v>
      </c>
      <c r="R119" s="591">
        <f aca="true" t="shared" si="15" ref="R119:R124">Q119/N119</f>
        <v>0</v>
      </c>
      <c r="S119" s="345" t="e">
        <f t="shared" si="14"/>
        <v>#DIV/0!</v>
      </c>
    </row>
    <row r="120" spans="1:19" ht="13.5" hidden="1" thickBot="1">
      <c r="A120" s="19" t="s">
        <v>232</v>
      </c>
      <c r="B120" s="19">
        <v>1</v>
      </c>
      <c r="C120" s="19"/>
      <c r="D120" s="19">
        <v>3</v>
      </c>
      <c r="E120" s="19"/>
      <c r="F120" s="19">
        <v>5</v>
      </c>
      <c r="G120" s="19"/>
      <c r="H120" s="19"/>
      <c r="I120" s="19"/>
      <c r="J120" s="19">
        <v>111</v>
      </c>
      <c r="K120" s="34">
        <v>38</v>
      </c>
      <c r="L120" s="41" t="s">
        <v>168</v>
      </c>
      <c r="M120" s="80"/>
      <c r="N120" s="504">
        <f>N121</f>
        <v>0</v>
      </c>
      <c r="O120" s="81">
        <f>O121</f>
        <v>0</v>
      </c>
      <c r="P120" s="337">
        <f>P121</f>
        <v>0</v>
      </c>
      <c r="Q120" s="404">
        <f>Q121</f>
        <v>0</v>
      </c>
      <c r="R120" s="601" t="e">
        <f t="shared" si="15"/>
        <v>#DIV/0!</v>
      </c>
      <c r="S120" s="345" t="e">
        <f t="shared" si="14"/>
        <v>#DIV/0!</v>
      </c>
    </row>
    <row r="121" spans="1:19" ht="13.5" hidden="1" thickBot="1">
      <c r="A121" s="19" t="s">
        <v>232</v>
      </c>
      <c r="B121" s="19">
        <v>1</v>
      </c>
      <c r="C121" s="19"/>
      <c r="D121" s="19">
        <v>3</v>
      </c>
      <c r="E121" s="19"/>
      <c r="F121" s="19">
        <v>5</v>
      </c>
      <c r="G121" s="19"/>
      <c r="H121" s="19"/>
      <c r="I121" s="19"/>
      <c r="J121" s="19">
        <v>111</v>
      </c>
      <c r="K121" s="183">
        <v>381</v>
      </c>
      <c r="L121" s="683" t="s">
        <v>168</v>
      </c>
      <c r="M121" s="684"/>
      <c r="N121" s="505"/>
      <c r="O121" s="81"/>
      <c r="P121" s="36"/>
      <c r="Q121" s="391"/>
      <c r="R121" s="591" t="e">
        <f t="shared" si="15"/>
        <v>#DIV/0!</v>
      </c>
      <c r="S121" s="345" t="e">
        <f t="shared" si="14"/>
        <v>#DIV/0!</v>
      </c>
    </row>
    <row r="122" spans="1:19" ht="13.5" hidden="1" thickBot="1">
      <c r="A122" s="19" t="s">
        <v>232</v>
      </c>
      <c r="B122" s="19">
        <v>1</v>
      </c>
      <c r="C122" s="19"/>
      <c r="D122" s="19">
        <v>3</v>
      </c>
      <c r="E122" s="19"/>
      <c r="F122" s="19">
        <v>5</v>
      </c>
      <c r="G122" s="19"/>
      <c r="H122" s="19"/>
      <c r="I122" s="19"/>
      <c r="J122" s="19">
        <v>111</v>
      </c>
      <c r="K122" s="34">
        <v>3811</v>
      </c>
      <c r="L122" s="41" t="s">
        <v>96</v>
      </c>
      <c r="M122" s="80"/>
      <c r="N122" s="504"/>
      <c r="O122" s="81"/>
      <c r="P122" s="36"/>
      <c r="Q122" s="391"/>
      <c r="R122" s="591" t="e">
        <f t="shared" si="15"/>
        <v>#DIV/0!</v>
      </c>
      <c r="S122" s="345" t="e">
        <f t="shared" si="14"/>
        <v>#DIV/0!</v>
      </c>
    </row>
    <row r="123" spans="1:19" ht="12.75">
      <c r="A123" s="11"/>
      <c r="B123" s="11"/>
      <c r="C123" s="11"/>
      <c r="D123" s="11"/>
      <c r="E123" s="11"/>
      <c r="F123" s="11"/>
      <c r="G123" s="11"/>
      <c r="H123" s="11"/>
      <c r="I123" s="11"/>
      <c r="J123" s="11"/>
      <c r="K123" s="82"/>
      <c r="L123" s="83" t="s">
        <v>121</v>
      </c>
      <c r="M123" s="82"/>
      <c r="N123" s="453">
        <f>N104</f>
        <v>570029</v>
      </c>
      <c r="O123" s="84">
        <f>O104</f>
        <v>542900</v>
      </c>
      <c r="P123" s="338">
        <f>P104</f>
        <v>570950</v>
      </c>
      <c r="Q123" s="405">
        <f>Q104</f>
        <v>546467</v>
      </c>
      <c r="R123" s="602">
        <f t="shared" si="15"/>
        <v>0.9586652608902354</v>
      </c>
      <c r="S123" s="603">
        <f t="shared" si="14"/>
        <v>0.9571188370260093</v>
      </c>
    </row>
    <row r="124" spans="1:19" ht="12.75">
      <c r="A124" s="79"/>
      <c r="B124" s="79"/>
      <c r="C124" s="79"/>
      <c r="D124" s="79"/>
      <c r="E124" s="79"/>
      <c r="F124" s="79"/>
      <c r="G124" s="79"/>
      <c r="H124" s="79"/>
      <c r="I124" s="79"/>
      <c r="J124" s="79"/>
      <c r="K124" s="68"/>
      <c r="L124" s="685" t="s">
        <v>235</v>
      </c>
      <c r="M124" s="687"/>
      <c r="N124" s="471">
        <f aca="true" t="shared" si="16" ref="N124:Q125">N123</f>
        <v>570029</v>
      </c>
      <c r="O124" s="85">
        <f t="shared" si="16"/>
        <v>542900</v>
      </c>
      <c r="P124" s="335">
        <f t="shared" si="16"/>
        <v>570950</v>
      </c>
      <c r="Q124" s="378">
        <f t="shared" si="16"/>
        <v>546467</v>
      </c>
      <c r="R124" s="597">
        <f t="shared" si="15"/>
        <v>0.9586652608902354</v>
      </c>
      <c r="S124" s="598">
        <f t="shared" si="14"/>
        <v>0.9571188370260093</v>
      </c>
    </row>
    <row r="125" spans="1:19" ht="12.75">
      <c r="A125" s="79"/>
      <c r="B125" s="79"/>
      <c r="C125" s="79"/>
      <c r="D125" s="79"/>
      <c r="E125" s="79"/>
      <c r="F125" s="79"/>
      <c r="G125" s="79"/>
      <c r="H125" s="79"/>
      <c r="I125" s="79"/>
      <c r="J125" s="79"/>
      <c r="K125" s="86"/>
      <c r="L125" s="701" t="s">
        <v>227</v>
      </c>
      <c r="M125" s="702"/>
      <c r="N125" s="511">
        <f t="shared" si="16"/>
        <v>570029</v>
      </c>
      <c r="O125" s="87">
        <f t="shared" si="16"/>
        <v>542900</v>
      </c>
      <c r="P125" s="336">
        <f t="shared" si="16"/>
        <v>570950</v>
      </c>
      <c r="Q125" s="403">
        <f t="shared" si="16"/>
        <v>546467</v>
      </c>
      <c r="R125" s="599">
        <f>Q125/N125</f>
        <v>0.9586652608902354</v>
      </c>
      <c r="S125" s="600">
        <f>Q125/P125</f>
        <v>0.9571188370260093</v>
      </c>
    </row>
    <row r="126" spans="1:19" ht="12.75">
      <c r="A126" s="79"/>
      <c r="B126" s="79"/>
      <c r="C126" s="79"/>
      <c r="D126" s="79"/>
      <c r="E126" s="79"/>
      <c r="F126" s="79"/>
      <c r="G126" s="79"/>
      <c r="H126" s="79"/>
      <c r="I126" s="79"/>
      <c r="J126" s="79"/>
      <c r="K126" s="60"/>
      <c r="L126" s="60"/>
      <c r="M126" s="60"/>
      <c r="N126" s="447"/>
      <c r="O126" s="62"/>
      <c r="P126" s="72"/>
      <c r="Q126" s="394"/>
      <c r="R126" s="347"/>
      <c r="S126" s="347"/>
    </row>
    <row r="127" spans="1:19" ht="12.75">
      <c r="A127" s="1"/>
      <c r="B127" s="1"/>
      <c r="C127" s="1"/>
      <c r="D127" s="1"/>
      <c r="E127" s="1"/>
      <c r="F127" s="1"/>
      <c r="G127" s="1"/>
      <c r="H127" s="1"/>
      <c r="I127" s="1"/>
      <c r="J127" s="1"/>
      <c r="K127" s="1"/>
      <c r="L127" s="1"/>
      <c r="M127" s="1"/>
      <c r="N127" s="440"/>
      <c r="O127" s="88"/>
      <c r="P127" s="88"/>
      <c r="Q127" s="406"/>
      <c r="R127" s="590"/>
      <c r="S127" s="317"/>
    </row>
    <row r="128" spans="1:19" ht="12.75">
      <c r="A128" s="4"/>
      <c r="B128" s="4"/>
      <c r="C128" s="4"/>
      <c r="D128" s="4"/>
      <c r="E128" s="4"/>
      <c r="F128" s="4"/>
      <c r="G128" s="4"/>
      <c r="H128" s="4"/>
      <c r="I128" s="4"/>
      <c r="J128" s="4"/>
      <c r="K128" s="9" t="s">
        <v>174</v>
      </c>
      <c r="L128" s="76" t="s">
        <v>242</v>
      </c>
      <c r="M128" s="9"/>
      <c r="N128" s="452"/>
      <c r="O128" s="90"/>
      <c r="P128" s="90"/>
      <c r="Q128" s="407"/>
      <c r="R128" s="342"/>
      <c r="S128" s="342"/>
    </row>
    <row r="129" spans="1:19" ht="12.75">
      <c r="A129" s="4"/>
      <c r="B129" s="4"/>
      <c r="C129" s="4"/>
      <c r="D129" s="4"/>
      <c r="E129" s="4"/>
      <c r="F129" s="4"/>
      <c r="G129" s="4"/>
      <c r="H129" s="4"/>
      <c r="I129" s="4"/>
      <c r="J129" s="4"/>
      <c r="K129" s="12" t="s">
        <v>114</v>
      </c>
      <c r="L129" s="11" t="s">
        <v>70</v>
      </c>
      <c r="M129" s="11"/>
      <c r="N129" s="445"/>
      <c r="O129" s="91"/>
      <c r="P129" s="91"/>
      <c r="Q129" s="408"/>
      <c r="R129" s="343"/>
      <c r="S129" s="343"/>
    </row>
    <row r="130" spans="1:19" ht="12.75">
      <c r="A130" s="4"/>
      <c r="B130" s="4"/>
      <c r="C130" s="4"/>
      <c r="D130" s="4"/>
      <c r="E130" s="4"/>
      <c r="F130" s="4"/>
      <c r="G130" s="4"/>
      <c r="H130" s="4"/>
      <c r="I130" s="4"/>
      <c r="J130" s="4">
        <v>100</v>
      </c>
      <c r="K130" s="4" t="s">
        <v>69</v>
      </c>
      <c r="L130" s="4" t="s">
        <v>37</v>
      </c>
      <c r="M130" s="4"/>
      <c r="N130" s="454"/>
      <c r="O130" s="89"/>
      <c r="P130" s="89"/>
      <c r="Q130" s="409"/>
      <c r="R130" s="317"/>
      <c r="S130" s="317"/>
    </row>
    <row r="131" spans="1:19" ht="12.75">
      <c r="A131" s="20" t="s">
        <v>239</v>
      </c>
      <c r="B131" s="8"/>
      <c r="C131" s="8"/>
      <c r="D131" s="8"/>
      <c r="E131" s="8"/>
      <c r="F131" s="8"/>
      <c r="G131" s="8"/>
      <c r="H131" s="8"/>
      <c r="I131" s="8"/>
      <c r="J131" s="8"/>
      <c r="K131" s="64" t="s">
        <v>238</v>
      </c>
      <c r="L131" s="64" t="s">
        <v>379</v>
      </c>
      <c r="M131" s="64"/>
      <c r="N131" s="472"/>
      <c r="O131" s="21"/>
      <c r="P131" s="21"/>
      <c r="Q131" s="396"/>
      <c r="R131" s="341"/>
      <c r="S131" s="341"/>
    </row>
    <row r="132" spans="1:19" ht="12.75">
      <c r="A132" s="20" t="s">
        <v>240</v>
      </c>
      <c r="B132" s="8"/>
      <c r="C132" s="8"/>
      <c r="D132" s="8"/>
      <c r="E132" s="8"/>
      <c r="F132" s="8"/>
      <c r="G132" s="8"/>
      <c r="H132" s="8"/>
      <c r="I132" s="8"/>
      <c r="J132" s="8">
        <v>131</v>
      </c>
      <c r="K132" s="64" t="s">
        <v>25</v>
      </c>
      <c r="L132" s="8" t="s">
        <v>70</v>
      </c>
      <c r="M132" s="8"/>
      <c r="N132" s="443"/>
      <c r="O132" s="21"/>
      <c r="P132" s="21"/>
      <c r="Q132" s="396"/>
      <c r="R132" s="341"/>
      <c r="S132" s="341"/>
    </row>
    <row r="133" spans="1:19" ht="12.75">
      <c r="A133" s="19" t="s">
        <v>240</v>
      </c>
      <c r="B133" s="19">
        <v>1</v>
      </c>
      <c r="C133" s="19"/>
      <c r="D133" s="19">
        <v>3</v>
      </c>
      <c r="E133" s="19"/>
      <c r="F133" s="19">
        <v>5</v>
      </c>
      <c r="G133" s="19"/>
      <c r="H133" s="19"/>
      <c r="I133" s="19"/>
      <c r="J133" s="19">
        <v>131</v>
      </c>
      <c r="K133" s="23">
        <v>3</v>
      </c>
      <c r="L133" s="683" t="s">
        <v>205</v>
      </c>
      <c r="M133" s="684"/>
      <c r="N133" s="329">
        <f>N134+N150+N192+N196+N203</f>
        <v>1302803</v>
      </c>
      <c r="O133" s="50">
        <f>O134+O150+O192+O196+O203</f>
        <v>1370000</v>
      </c>
      <c r="P133" s="32">
        <f>P134+P150+P192+P196+P203</f>
        <v>1566200</v>
      </c>
      <c r="Q133" s="353">
        <f>Q134+Q150+Q192+Q196+Q203</f>
        <v>1395327</v>
      </c>
      <c r="R133" s="345">
        <f aca="true" t="shared" si="17" ref="R133:R196">P133/O133</f>
        <v>1.1432116788321167</v>
      </c>
      <c r="S133" s="345">
        <f aca="true" t="shared" si="18" ref="S133:S196">Q133/P133</f>
        <v>0.890899629676925</v>
      </c>
    </row>
    <row r="134" spans="1:19" ht="12.75">
      <c r="A134" s="19" t="s">
        <v>240</v>
      </c>
      <c r="B134" s="19">
        <v>1</v>
      </c>
      <c r="C134" s="19"/>
      <c r="D134" s="19">
        <v>3</v>
      </c>
      <c r="E134" s="19"/>
      <c r="F134" s="19">
        <v>5</v>
      </c>
      <c r="G134" s="19"/>
      <c r="H134" s="19"/>
      <c r="I134" s="19"/>
      <c r="J134" s="19">
        <v>131</v>
      </c>
      <c r="K134" s="26">
        <v>31</v>
      </c>
      <c r="L134" s="681" t="s">
        <v>203</v>
      </c>
      <c r="M134" s="682"/>
      <c r="N134" s="446">
        <f>N135+N139+N146</f>
        <v>588734</v>
      </c>
      <c r="O134" s="29">
        <f>O135+O139+O146</f>
        <v>493000</v>
      </c>
      <c r="P134" s="32">
        <f>P135+P139+P146</f>
        <v>595000</v>
      </c>
      <c r="Q134" s="353">
        <f>Q135+Q139+Q146</f>
        <v>522994</v>
      </c>
      <c r="R134" s="345">
        <f t="shared" si="17"/>
        <v>1.206896551724138</v>
      </c>
      <c r="S134" s="345">
        <f t="shared" si="18"/>
        <v>0.878981512605042</v>
      </c>
    </row>
    <row r="135" spans="1:19" ht="12.75">
      <c r="A135" s="19" t="s">
        <v>240</v>
      </c>
      <c r="B135" s="19">
        <v>1</v>
      </c>
      <c r="C135" s="19"/>
      <c r="D135" s="19">
        <v>3</v>
      </c>
      <c r="E135" s="19"/>
      <c r="F135" s="19">
        <v>5</v>
      </c>
      <c r="G135" s="19"/>
      <c r="H135" s="19"/>
      <c r="I135" s="19"/>
      <c r="J135" s="19">
        <v>131</v>
      </c>
      <c r="K135" s="23">
        <v>311</v>
      </c>
      <c r="L135" s="683" t="s">
        <v>204</v>
      </c>
      <c r="M135" s="684"/>
      <c r="N135" s="329">
        <f>N136+N137+N138</f>
        <v>471970</v>
      </c>
      <c r="O135" s="50">
        <f>O136+O137+O138</f>
        <v>373000</v>
      </c>
      <c r="P135" s="32">
        <f>P136+P137+P138</f>
        <v>460500</v>
      </c>
      <c r="Q135" s="353">
        <f>Q136+Q137+Q138</f>
        <v>427374</v>
      </c>
      <c r="R135" s="345">
        <f t="shared" si="17"/>
        <v>1.2345844504021448</v>
      </c>
      <c r="S135" s="345">
        <f t="shared" si="18"/>
        <v>0.9280651465798045</v>
      </c>
    </row>
    <row r="136" spans="1:19" ht="12" customHeight="1">
      <c r="A136" s="19" t="s">
        <v>240</v>
      </c>
      <c r="B136" s="19">
        <v>1</v>
      </c>
      <c r="C136" s="19"/>
      <c r="D136" s="19">
        <v>3</v>
      </c>
      <c r="E136" s="19"/>
      <c r="F136" s="19">
        <v>5</v>
      </c>
      <c r="G136" s="19"/>
      <c r="H136" s="19"/>
      <c r="I136" s="19"/>
      <c r="J136" s="19">
        <v>131</v>
      </c>
      <c r="K136" s="26">
        <v>3111</v>
      </c>
      <c r="L136" s="681" t="s">
        <v>156</v>
      </c>
      <c r="M136" s="682"/>
      <c r="N136" s="446">
        <v>433622</v>
      </c>
      <c r="O136" s="29">
        <v>370000</v>
      </c>
      <c r="P136" s="32">
        <v>457000</v>
      </c>
      <c r="Q136" s="353">
        <v>424179</v>
      </c>
      <c r="R136" s="345">
        <f t="shared" si="17"/>
        <v>1.2351351351351352</v>
      </c>
      <c r="S136" s="345">
        <f t="shared" si="18"/>
        <v>0.9281816192560175</v>
      </c>
    </row>
    <row r="137" spans="1:19" ht="12.75">
      <c r="A137" s="19" t="s">
        <v>240</v>
      </c>
      <c r="B137" s="19">
        <v>1</v>
      </c>
      <c r="C137" s="19"/>
      <c r="D137" s="19">
        <v>3</v>
      </c>
      <c r="E137" s="19"/>
      <c r="F137" s="19">
        <v>5</v>
      </c>
      <c r="G137" s="19"/>
      <c r="H137" s="19"/>
      <c r="I137" s="19"/>
      <c r="J137" s="19">
        <v>131</v>
      </c>
      <c r="K137" s="26">
        <v>3111</v>
      </c>
      <c r="L137" s="30" t="s">
        <v>198</v>
      </c>
      <c r="M137" s="31"/>
      <c r="N137" s="446">
        <v>36197</v>
      </c>
      <c r="O137" s="29">
        <v>0</v>
      </c>
      <c r="P137" s="32">
        <v>0</v>
      </c>
      <c r="Q137" s="353">
        <v>0</v>
      </c>
      <c r="R137" s="345" t="e">
        <f t="shared" si="17"/>
        <v>#DIV/0!</v>
      </c>
      <c r="S137" s="345" t="e">
        <f t="shared" si="18"/>
        <v>#DIV/0!</v>
      </c>
    </row>
    <row r="138" spans="1:19" ht="12.75">
      <c r="A138" s="19" t="s">
        <v>240</v>
      </c>
      <c r="B138" s="19">
        <v>1</v>
      </c>
      <c r="C138" s="19"/>
      <c r="D138" s="19">
        <v>3</v>
      </c>
      <c r="E138" s="19"/>
      <c r="F138" s="19">
        <v>5</v>
      </c>
      <c r="G138" s="19"/>
      <c r="H138" s="19"/>
      <c r="I138" s="19"/>
      <c r="J138" s="19">
        <v>131</v>
      </c>
      <c r="K138" s="26">
        <v>3113</v>
      </c>
      <c r="L138" s="26" t="s">
        <v>147</v>
      </c>
      <c r="M138" s="26"/>
      <c r="N138" s="502">
        <v>2151</v>
      </c>
      <c r="O138" s="29">
        <v>3000</v>
      </c>
      <c r="P138" s="32">
        <v>3500</v>
      </c>
      <c r="Q138" s="353">
        <v>3195</v>
      </c>
      <c r="R138" s="345">
        <f t="shared" si="17"/>
        <v>1.1666666666666667</v>
      </c>
      <c r="S138" s="345">
        <f t="shared" si="18"/>
        <v>0.9128571428571428</v>
      </c>
    </row>
    <row r="139" spans="1:19" ht="12.75">
      <c r="A139" s="19" t="s">
        <v>240</v>
      </c>
      <c r="B139" s="19">
        <v>1</v>
      </c>
      <c r="C139" s="19"/>
      <c r="D139" s="19">
        <v>3</v>
      </c>
      <c r="E139" s="19"/>
      <c r="F139" s="19">
        <v>5</v>
      </c>
      <c r="G139" s="19"/>
      <c r="H139" s="19"/>
      <c r="I139" s="19"/>
      <c r="J139" s="19">
        <v>131</v>
      </c>
      <c r="K139" s="23">
        <v>312</v>
      </c>
      <c r="L139" s="683" t="s">
        <v>3</v>
      </c>
      <c r="M139" s="684"/>
      <c r="N139" s="329">
        <f>N140+N141+N142+N143+N144+N145</f>
        <v>33555</v>
      </c>
      <c r="O139" s="50">
        <f>O140+O141+O142+O143+O144+O145</f>
        <v>50000</v>
      </c>
      <c r="P139" s="32">
        <f>P140+P141+P142+P143+P144+P145</f>
        <v>52500</v>
      </c>
      <c r="Q139" s="353">
        <f>Q140+Q141+Q142+Q143+Q144+Q145</f>
        <v>21618</v>
      </c>
      <c r="R139" s="345">
        <f t="shared" si="17"/>
        <v>1.05</v>
      </c>
      <c r="S139" s="345">
        <f t="shared" si="18"/>
        <v>0.41177142857142857</v>
      </c>
    </row>
    <row r="140" spans="1:19" ht="12.75">
      <c r="A140" s="19" t="s">
        <v>240</v>
      </c>
      <c r="B140" s="19">
        <v>1</v>
      </c>
      <c r="C140" s="19"/>
      <c r="D140" s="19">
        <v>3</v>
      </c>
      <c r="E140" s="19"/>
      <c r="F140" s="19">
        <v>5</v>
      </c>
      <c r="G140" s="19"/>
      <c r="H140" s="19"/>
      <c r="I140" s="19"/>
      <c r="J140" s="19">
        <v>131</v>
      </c>
      <c r="K140" s="26">
        <v>3121</v>
      </c>
      <c r="L140" s="681" t="s">
        <v>3</v>
      </c>
      <c r="M140" s="682"/>
      <c r="N140" s="446">
        <v>30055</v>
      </c>
      <c r="O140" s="29">
        <v>20000</v>
      </c>
      <c r="P140" s="32">
        <v>20000</v>
      </c>
      <c r="Q140" s="353">
        <v>18750</v>
      </c>
      <c r="R140" s="345">
        <f t="shared" si="17"/>
        <v>1</v>
      </c>
      <c r="S140" s="345">
        <f t="shared" si="18"/>
        <v>0.9375</v>
      </c>
    </row>
    <row r="141" spans="1:19" ht="12.75" hidden="1">
      <c r="A141" s="19" t="s">
        <v>240</v>
      </c>
      <c r="B141" s="19">
        <v>1</v>
      </c>
      <c r="C141" s="19"/>
      <c r="D141" s="19">
        <v>3</v>
      </c>
      <c r="E141" s="19"/>
      <c r="F141" s="19">
        <v>5</v>
      </c>
      <c r="G141" s="19"/>
      <c r="H141" s="19"/>
      <c r="I141" s="19"/>
      <c r="J141" s="19">
        <v>111</v>
      </c>
      <c r="K141" s="26">
        <v>3121</v>
      </c>
      <c r="L141" s="26" t="s">
        <v>139</v>
      </c>
      <c r="M141" s="26"/>
      <c r="N141" s="502">
        <v>0</v>
      </c>
      <c r="O141" s="29">
        <v>0</v>
      </c>
      <c r="P141" s="32">
        <v>0</v>
      </c>
      <c r="Q141" s="353">
        <v>0</v>
      </c>
      <c r="R141" s="345" t="e">
        <f t="shared" si="17"/>
        <v>#DIV/0!</v>
      </c>
      <c r="S141" s="345" t="e">
        <f t="shared" si="18"/>
        <v>#DIV/0!</v>
      </c>
    </row>
    <row r="142" spans="1:19" ht="12.75">
      <c r="A142" s="19" t="s">
        <v>240</v>
      </c>
      <c r="B142" s="19">
        <v>1</v>
      </c>
      <c r="C142" s="19"/>
      <c r="D142" s="19">
        <v>3</v>
      </c>
      <c r="E142" s="19"/>
      <c r="F142" s="19">
        <v>5</v>
      </c>
      <c r="G142" s="19"/>
      <c r="H142" s="19"/>
      <c r="I142" s="19"/>
      <c r="J142" s="19">
        <v>131</v>
      </c>
      <c r="K142" s="26">
        <v>3121</v>
      </c>
      <c r="L142" s="681" t="s">
        <v>140</v>
      </c>
      <c r="M142" s="682"/>
      <c r="N142" s="446">
        <v>3500</v>
      </c>
      <c r="O142" s="29">
        <v>0</v>
      </c>
      <c r="P142" s="32">
        <v>2500</v>
      </c>
      <c r="Q142" s="353">
        <v>2868</v>
      </c>
      <c r="R142" s="345" t="e">
        <f t="shared" si="17"/>
        <v>#DIV/0!</v>
      </c>
      <c r="S142" s="345">
        <f t="shared" si="18"/>
        <v>1.1472</v>
      </c>
    </row>
    <row r="143" spans="1:19" ht="12.75" hidden="1">
      <c r="A143" s="19" t="s">
        <v>240</v>
      </c>
      <c r="B143" s="19">
        <v>1</v>
      </c>
      <c r="C143" s="19"/>
      <c r="D143" s="19">
        <v>3</v>
      </c>
      <c r="E143" s="19"/>
      <c r="F143" s="19">
        <v>5</v>
      </c>
      <c r="G143" s="19"/>
      <c r="H143" s="19"/>
      <c r="I143" s="19"/>
      <c r="J143" s="19">
        <v>111</v>
      </c>
      <c r="K143" s="26">
        <v>3121</v>
      </c>
      <c r="L143" s="681" t="s">
        <v>199</v>
      </c>
      <c r="M143" s="682"/>
      <c r="N143" s="446">
        <v>0</v>
      </c>
      <c r="O143" s="29">
        <v>0</v>
      </c>
      <c r="P143" s="32">
        <v>0</v>
      </c>
      <c r="Q143" s="353">
        <v>0</v>
      </c>
      <c r="R143" s="345" t="e">
        <f t="shared" si="17"/>
        <v>#DIV/0!</v>
      </c>
      <c r="S143" s="345" t="e">
        <f t="shared" si="18"/>
        <v>#DIV/0!</v>
      </c>
    </row>
    <row r="144" spans="1:19" ht="12.75">
      <c r="A144" s="19" t="s">
        <v>240</v>
      </c>
      <c r="B144" s="19">
        <v>1</v>
      </c>
      <c r="C144" s="19"/>
      <c r="D144" s="19">
        <v>3</v>
      </c>
      <c r="E144" s="19"/>
      <c r="F144" s="19">
        <v>5</v>
      </c>
      <c r="G144" s="19"/>
      <c r="H144" s="19"/>
      <c r="I144" s="19"/>
      <c r="J144" s="19">
        <v>131</v>
      </c>
      <c r="K144" s="26">
        <v>3121</v>
      </c>
      <c r="L144" s="30" t="s">
        <v>200</v>
      </c>
      <c r="M144" s="31"/>
      <c r="N144" s="446">
        <v>0</v>
      </c>
      <c r="O144" s="29">
        <v>30000</v>
      </c>
      <c r="P144" s="32">
        <v>30000</v>
      </c>
      <c r="Q144" s="353">
        <v>0</v>
      </c>
      <c r="R144" s="345">
        <f t="shared" si="17"/>
        <v>1</v>
      </c>
      <c r="S144" s="345">
        <f t="shared" si="18"/>
        <v>0</v>
      </c>
    </row>
    <row r="145" spans="1:19" ht="12.75" hidden="1">
      <c r="A145" s="19" t="s">
        <v>240</v>
      </c>
      <c r="B145" s="19">
        <v>1</v>
      </c>
      <c r="C145" s="19"/>
      <c r="D145" s="19">
        <v>3</v>
      </c>
      <c r="E145" s="19"/>
      <c r="F145" s="19">
        <v>5</v>
      </c>
      <c r="G145" s="19"/>
      <c r="H145" s="19"/>
      <c r="I145" s="19"/>
      <c r="J145" s="19">
        <v>111</v>
      </c>
      <c r="K145" s="26">
        <v>3121</v>
      </c>
      <c r="L145" s="681" t="s">
        <v>201</v>
      </c>
      <c r="M145" s="682"/>
      <c r="N145" s="446">
        <v>0</v>
      </c>
      <c r="O145" s="29">
        <v>0</v>
      </c>
      <c r="P145" s="32">
        <v>0</v>
      </c>
      <c r="Q145" s="353">
        <v>0</v>
      </c>
      <c r="R145" s="345" t="e">
        <f t="shared" si="17"/>
        <v>#DIV/0!</v>
      </c>
      <c r="S145" s="345" t="e">
        <f t="shared" si="18"/>
        <v>#DIV/0!</v>
      </c>
    </row>
    <row r="146" spans="1:19" ht="12.75">
      <c r="A146" s="19" t="s">
        <v>240</v>
      </c>
      <c r="B146" s="19">
        <v>1</v>
      </c>
      <c r="C146" s="19"/>
      <c r="D146" s="19">
        <v>3</v>
      </c>
      <c r="E146" s="19"/>
      <c r="F146" s="19">
        <v>5</v>
      </c>
      <c r="G146" s="19"/>
      <c r="H146" s="19"/>
      <c r="I146" s="19"/>
      <c r="J146" s="19">
        <v>131</v>
      </c>
      <c r="K146" s="23">
        <v>313</v>
      </c>
      <c r="L146" s="48" t="s">
        <v>4</v>
      </c>
      <c r="M146" s="49"/>
      <c r="N146" s="329">
        <f>N147+N148+N149</f>
        <v>83209</v>
      </c>
      <c r="O146" s="50">
        <f>O147+O148+O149</f>
        <v>70000</v>
      </c>
      <c r="P146" s="32">
        <f>P147+P148+P149</f>
        <v>82000</v>
      </c>
      <c r="Q146" s="353">
        <f>Q147+Q148+Q149</f>
        <v>74002</v>
      </c>
      <c r="R146" s="345">
        <f t="shared" si="17"/>
        <v>1.1714285714285715</v>
      </c>
      <c r="S146" s="345">
        <f t="shared" si="18"/>
        <v>0.9024634146341464</v>
      </c>
    </row>
    <row r="147" spans="1:19" ht="12.75" hidden="1">
      <c r="A147" s="19" t="s">
        <v>240</v>
      </c>
      <c r="B147" s="19">
        <v>1</v>
      </c>
      <c r="C147" s="19"/>
      <c r="D147" s="19">
        <v>3</v>
      </c>
      <c r="E147" s="19"/>
      <c r="F147" s="19">
        <v>5</v>
      </c>
      <c r="G147" s="19"/>
      <c r="H147" s="19"/>
      <c r="I147" s="19"/>
      <c r="J147" s="19">
        <v>111</v>
      </c>
      <c r="K147" s="26">
        <v>3131</v>
      </c>
      <c r="L147" s="681" t="s">
        <v>202</v>
      </c>
      <c r="M147" s="682"/>
      <c r="N147" s="446"/>
      <c r="O147" s="29"/>
      <c r="P147" s="32"/>
      <c r="Q147" s="353"/>
      <c r="R147" s="345" t="e">
        <f t="shared" si="17"/>
        <v>#DIV/0!</v>
      </c>
      <c r="S147" s="345" t="e">
        <f t="shared" si="18"/>
        <v>#DIV/0!</v>
      </c>
    </row>
    <row r="148" spans="1:19" ht="12.75">
      <c r="A148" s="19" t="s">
        <v>240</v>
      </c>
      <c r="B148" s="19">
        <v>1</v>
      </c>
      <c r="C148" s="19"/>
      <c r="D148" s="19">
        <v>3</v>
      </c>
      <c r="E148" s="19"/>
      <c r="F148" s="19">
        <v>5</v>
      </c>
      <c r="G148" s="19"/>
      <c r="H148" s="19"/>
      <c r="I148" s="19"/>
      <c r="J148" s="19">
        <v>131</v>
      </c>
      <c r="K148" s="26">
        <v>3132</v>
      </c>
      <c r="L148" s="681" t="s">
        <v>192</v>
      </c>
      <c r="M148" s="682"/>
      <c r="N148" s="446">
        <v>74985</v>
      </c>
      <c r="O148" s="29">
        <v>62000</v>
      </c>
      <c r="P148" s="32">
        <v>72000</v>
      </c>
      <c r="Q148" s="353">
        <v>66688</v>
      </c>
      <c r="R148" s="345">
        <f t="shared" si="17"/>
        <v>1.1612903225806452</v>
      </c>
      <c r="S148" s="345">
        <f t="shared" si="18"/>
        <v>0.9262222222222222</v>
      </c>
    </row>
    <row r="149" spans="1:19" ht="12.75">
      <c r="A149" s="19" t="s">
        <v>240</v>
      </c>
      <c r="B149" s="19">
        <v>1</v>
      </c>
      <c r="C149" s="19"/>
      <c r="D149" s="19">
        <v>3</v>
      </c>
      <c r="E149" s="19"/>
      <c r="F149" s="19">
        <v>5</v>
      </c>
      <c r="G149" s="19"/>
      <c r="H149" s="19"/>
      <c r="I149" s="19"/>
      <c r="J149" s="19">
        <v>131</v>
      </c>
      <c r="K149" s="26">
        <v>3133</v>
      </c>
      <c r="L149" s="681" t="s">
        <v>207</v>
      </c>
      <c r="M149" s="682"/>
      <c r="N149" s="446">
        <v>8224</v>
      </c>
      <c r="O149" s="29">
        <v>8000</v>
      </c>
      <c r="P149" s="32">
        <v>10000</v>
      </c>
      <c r="Q149" s="353">
        <v>7314</v>
      </c>
      <c r="R149" s="345">
        <f t="shared" si="17"/>
        <v>1.25</v>
      </c>
      <c r="S149" s="345">
        <f t="shared" si="18"/>
        <v>0.7314</v>
      </c>
    </row>
    <row r="150" spans="1:19" ht="12.75">
      <c r="A150" s="19" t="s">
        <v>240</v>
      </c>
      <c r="B150" s="19">
        <v>1</v>
      </c>
      <c r="C150" s="19"/>
      <c r="D150" s="19">
        <v>3</v>
      </c>
      <c r="E150" s="19"/>
      <c r="F150" s="19">
        <v>5</v>
      </c>
      <c r="G150" s="19"/>
      <c r="H150" s="19"/>
      <c r="I150" s="19"/>
      <c r="J150" s="19">
        <v>131</v>
      </c>
      <c r="K150" s="26">
        <v>32</v>
      </c>
      <c r="L150" s="27" t="s">
        <v>5</v>
      </c>
      <c r="M150" s="28"/>
      <c r="N150" s="446">
        <f>N151+N156+N161+N183+N186</f>
        <v>583891</v>
      </c>
      <c r="O150" s="29">
        <f>O151+O156+O161+O183+O186</f>
        <v>740000</v>
      </c>
      <c r="P150" s="32">
        <f>P151+P156+P161+P183+P186</f>
        <v>755200</v>
      </c>
      <c r="Q150" s="353">
        <f>Q151+Q156+Q161+Q183+Q186</f>
        <v>680826</v>
      </c>
      <c r="R150" s="345">
        <f t="shared" si="17"/>
        <v>1.0205405405405406</v>
      </c>
      <c r="S150" s="345">
        <f t="shared" si="18"/>
        <v>0.9015174788135594</v>
      </c>
    </row>
    <row r="151" spans="1:19" ht="12.75">
      <c r="A151" s="19" t="s">
        <v>240</v>
      </c>
      <c r="B151" s="19">
        <v>1</v>
      </c>
      <c r="C151" s="19"/>
      <c r="D151" s="19">
        <v>3</v>
      </c>
      <c r="E151" s="19"/>
      <c r="F151" s="19">
        <v>5</v>
      </c>
      <c r="G151" s="19"/>
      <c r="H151" s="19"/>
      <c r="I151" s="19"/>
      <c r="J151" s="19">
        <v>131</v>
      </c>
      <c r="K151" s="23">
        <v>321</v>
      </c>
      <c r="L151" s="23" t="s">
        <v>6</v>
      </c>
      <c r="M151" s="23"/>
      <c r="N151" s="501">
        <f>N152+N153+N154+N155</f>
        <v>94049</v>
      </c>
      <c r="O151" s="50">
        <f>O152+O153+O154+O155</f>
        <v>95000</v>
      </c>
      <c r="P151" s="32">
        <f>P152+P153+P154+P155</f>
        <v>105000</v>
      </c>
      <c r="Q151" s="353">
        <f>Q152+Q153+Q154+Q155</f>
        <v>88123</v>
      </c>
      <c r="R151" s="345">
        <f t="shared" si="17"/>
        <v>1.105263157894737</v>
      </c>
      <c r="S151" s="345">
        <f t="shared" si="18"/>
        <v>0.8392666666666667</v>
      </c>
    </row>
    <row r="152" spans="1:19" ht="12.75">
      <c r="A152" s="19" t="s">
        <v>240</v>
      </c>
      <c r="B152" s="19">
        <v>1</v>
      </c>
      <c r="C152" s="19"/>
      <c r="D152" s="19">
        <v>3</v>
      </c>
      <c r="E152" s="19"/>
      <c r="F152" s="19">
        <v>5</v>
      </c>
      <c r="G152" s="19"/>
      <c r="H152" s="19"/>
      <c r="I152" s="19"/>
      <c r="J152" s="19">
        <v>131</v>
      </c>
      <c r="K152" s="26">
        <v>3211</v>
      </c>
      <c r="L152" s="26" t="s">
        <v>76</v>
      </c>
      <c r="M152" s="26"/>
      <c r="N152" s="502">
        <v>25055</v>
      </c>
      <c r="O152" s="29">
        <v>25000</v>
      </c>
      <c r="P152" s="32">
        <v>22000</v>
      </c>
      <c r="Q152" s="353">
        <v>19343</v>
      </c>
      <c r="R152" s="345">
        <f t="shared" si="17"/>
        <v>0.88</v>
      </c>
      <c r="S152" s="345">
        <f t="shared" si="18"/>
        <v>0.8792272727272727</v>
      </c>
    </row>
    <row r="153" spans="1:19" ht="12.75">
      <c r="A153" s="19" t="s">
        <v>240</v>
      </c>
      <c r="B153" s="19">
        <v>1</v>
      </c>
      <c r="C153" s="19"/>
      <c r="D153" s="19">
        <v>3</v>
      </c>
      <c r="E153" s="19"/>
      <c r="F153" s="19">
        <v>5</v>
      </c>
      <c r="G153" s="19"/>
      <c r="H153" s="19"/>
      <c r="I153" s="19"/>
      <c r="J153" s="19">
        <v>131</v>
      </c>
      <c r="K153" s="26">
        <v>3212</v>
      </c>
      <c r="L153" s="26" t="s">
        <v>157</v>
      </c>
      <c r="M153" s="26"/>
      <c r="N153" s="502">
        <v>39409</v>
      </c>
      <c r="O153" s="29">
        <v>40000</v>
      </c>
      <c r="P153" s="32">
        <v>48000</v>
      </c>
      <c r="Q153" s="353">
        <v>43298</v>
      </c>
      <c r="R153" s="345">
        <f t="shared" si="17"/>
        <v>1.2</v>
      </c>
      <c r="S153" s="345">
        <f t="shared" si="18"/>
        <v>0.9020416666666666</v>
      </c>
    </row>
    <row r="154" spans="1:19" ht="12.75">
      <c r="A154" s="19" t="s">
        <v>240</v>
      </c>
      <c r="B154" s="19">
        <v>1</v>
      </c>
      <c r="C154" s="19"/>
      <c r="D154" s="19">
        <v>3</v>
      </c>
      <c r="E154" s="19"/>
      <c r="F154" s="19">
        <v>5</v>
      </c>
      <c r="G154" s="19"/>
      <c r="H154" s="19"/>
      <c r="I154" s="19"/>
      <c r="J154" s="19">
        <v>131</v>
      </c>
      <c r="K154" s="26">
        <v>3213</v>
      </c>
      <c r="L154" s="26" t="s">
        <v>78</v>
      </c>
      <c r="M154" s="26"/>
      <c r="N154" s="502">
        <v>15676</v>
      </c>
      <c r="O154" s="29">
        <v>15000</v>
      </c>
      <c r="P154" s="32">
        <v>5000</v>
      </c>
      <c r="Q154" s="353">
        <v>1190</v>
      </c>
      <c r="R154" s="345">
        <f t="shared" si="17"/>
        <v>0.3333333333333333</v>
      </c>
      <c r="S154" s="345">
        <f t="shared" si="18"/>
        <v>0.238</v>
      </c>
    </row>
    <row r="155" spans="1:19" ht="12.75">
      <c r="A155" s="19" t="s">
        <v>240</v>
      </c>
      <c r="B155" s="19">
        <v>1</v>
      </c>
      <c r="C155" s="19"/>
      <c r="D155" s="19">
        <v>3</v>
      </c>
      <c r="E155" s="19"/>
      <c r="F155" s="19">
        <v>5</v>
      </c>
      <c r="G155" s="19"/>
      <c r="H155" s="19"/>
      <c r="I155" s="19"/>
      <c r="J155" s="19">
        <v>131</v>
      </c>
      <c r="K155" s="26">
        <v>3214</v>
      </c>
      <c r="L155" s="26" t="s">
        <v>141</v>
      </c>
      <c r="M155" s="26"/>
      <c r="N155" s="502">
        <v>13909</v>
      </c>
      <c r="O155" s="29">
        <v>15000</v>
      </c>
      <c r="P155" s="32">
        <v>30000</v>
      </c>
      <c r="Q155" s="353">
        <v>24292</v>
      </c>
      <c r="R155" s="345">
        <f t="shared" si="17"/>
        <v>2</v>
      </c>
      <c r="S155" s="345">
        <f t="shared" si="18"/>
        <v>0.8097333333333333</v>
      </c>
    </row>
    <row r="156" spans="1:19" ht="12.75">
      <c r="A156" s="19" t="s">
        <v>240</v>
      </c>
      <c r="B156" s="19">
        <v>1</v>
      </c>
      <c r="C156" s="19"/>
      <c r="D156" s="19">
        <v>3</v>
      </c>
      <c r="E156" s="19"/>
      <c r="F156" s="19">
        <v>5</v>
      </c>
      <c r="G156" s="19"/>
      <c r="H156" s="19"/>
      <c r="I156" s="19"/>
      <c r="J156" s="19">
        <v>133</v>
      </c>
      <c r="K156" s="23">
        <v>322</v>
      </c>
      <c r="L156" s="23" t="s">
        <v>26</v>
      </c>
      <c r="M156" s="23"/>
      <c r="N156" s="501">
        <f>N157+N158+N159+N160</f>
        <v>174713</v>
      </c>
      <c r="O156" s="50">
        <f>O157+O158+O159+O160</f>
        <v>156000</v>
      </c>
      <c r="P156" s="32">
        <f>P157+P158+P159+P160</f>
        <v>190000</v>
      </c>
      <c r="Q156" s="353">
        <f>Q157+Q158+Q159+Q160</f>
        <v>147218</v>
      </c>
      <c r="R156" s="345">
        <f t="shared" si="17"/>
        <v>1.2179487179487178</v>
      </c>
      <c r="S156" s="345">
        <f t="shared" si="18"/>
        <v>0.7748315789473684</v>
      </c>
    </row>
    <row r="157" spans="1:19" ht="12.75">
      <c r="A157" s="19" t="s">
        <v>240</v>
      </c>
      <c r="B157" s="19">
        <v>1</v>
      </c>
      <c r="C157" s="19"/>
      <c r="D157" s="19">
        <v>3</v>
      </c>
      <c r="E157" s="19"/>
      <c r="F157" s="19">
        <v>5</v>
      </c>
      <c r="G157" s="19"/>
      <c r="H157" s="19"/>
      <c r="I157" s="19"/>
      <c r="J157" s="19">
        <v>133</v>
      </c>
      <c r="K157" s="26">
        <v>3221</v>
      </c>
      <c r="L157" s="26" t="s">
        <v>79</v>
      </c>
      <c r="M157" s="26"/>
      <c r="N157" s="502">
        <v>52559</v>
      </c>
      <c r="O157" s="29">
        <v>45000</v>
      </c>
      <c r="P157" s="32">
        <v>45000</v>
      </c>
      <c r="Q157" s="353">
        <v>37279</v>
      </c>
      <c r="R157" s="345">
        <f t="shared" si="17"/>
        <v>1</v>
      </c>
      <c r="S157" s="345">
        <f t="shared" si="18"/>
        <v>0.8284222222222222</v>
      </c>
    </row>
    <row r="158" spans="1:19" ht="12.75">
      <c r="A158" s="19" t="s">
        <v>240</v>
      </c>
      <c r="B158" s="19">
        <v>1</v>
      </c>
      <c r="C158" s="19"/>
      <c r="D158" s="19">
        <v>3</v>
      </c>
      <c r="E158" s="19"/>
      <c r="F158" s="19">
        <v>5</v>
      </c>
      <c r="G158" s="19"/>
      <c r="H158" s="19"/>
      <c r="I158" s="19"/>
      <c r="J158" s="94" t="s">
        <v>241</v>
      </c>
      <c r="K158" s="26">
        <v>3223</v>
      </c>
      <c r="L158" s="27" t="s">
        <v>80</v>
      </c>
      <c r="M158" s="28"/>
      <c r="N158" s="446">
        <v>102794</v>
      </c>
      <c r="O158" s="29">
        <v>100000</v>
      </c>
      <c r="P158" s="32">
        <v>120000</v>
      </c>
      <c r="Q158" s="353">
        <v>84886</v>
      </c>
      <c r="R158" s="345">
        <f t="shared" si="17"/>
        <v>1.2</v>
      </c>
      <c r="S158" s="345">
        <f t="shared" si="18"/>
        <v>0.7073833333333334</v>
      </c>
    </row>
    <row r="159" spans="1:19" ht="12.75">
      <c r="A159" s="19" t="s">
        <v>240</v>
      </c>
      <c r="B159" s="19">
        <v>1</v>
      </c>
      <c r="C159" s="19"/>
      <c r="D159" s="19">
        <v>3</v>
      </c>
      <c r="E159" s="19"/>
      <c r="F159" s="19">
        <v>5</v>
      </c>
      <c r="G159" s="19"/>
      <c r="H159" s="19"/>
      <c r="I159" s="19"/>
      <c r="J159" s="19">
        <v>133</v>
      </c>
      <c r="K159" s="26">
        <v>3225</v>
      </c>
      <c r="L159" s="26" t="s">
        <v>81</v>
      </c>
      <c r="M159" s="26"/>
      <c r="N159" s="502">
        <v>19360</v>
      </c>
      <c r="O159" s="29">
        <v>10000</v>
      </c>
      <c r="P159" s="32">
        <v>25000</v>
      </c>
      <c r="Q159" s="353">
        <v>25053</v>
      </c>
      <c r="R159" s="345">
        <f t="shared" si="17"/>
        <v>2.5</v>
      </c>
      <c r="S159" s="345">
        <f t="shared" si="18"/>
        <v>1.00212</v>
      </c>
    </row>
    <row r="160" spans="1:19" ht="12.75">
      <c r="A160" s="19" t="s">
        <v>240</v>
      </c>
      <c r="B160" s="19">
        <v>1</v>
      </c>
      <c r="C160" s="19"/>
      <c r="D160" s="19">
        <v>3</v>
      </c>
      <c r="E160" s="19"/>
      <c r="F160" s="19">
        <v>5</v>
      </c>
      <c r="G160" s="19"/>
      <c r="H160" s="19"/>
      <c r="I160" s="19"/>
      <c r="J160" s="19">
        <v>133</v>
      </c>
      <c r="K160" s="26">
        <v>3227</v>
      </c>
      <c r="L160" s="26" t="s">
        <v>129</v>
      </c>
      <c r="M160" s="26"/>
      <c r="N160" s="502">
        <v>0</v>
      </c>
      <c r="O160" s="29">
        <v>1000</v>
      </c>
      <c r="P160" s="32">
        <v>0</v>
      </c>
      <c r="Q160" s="353">
        <v>0</v>
      </c>
      <c r="R160" s="345">
        <f t="shared" si="17"/>
        <v>0</v>
      </c>
      <c r="S160" s="345" t="e">
        <f t="shared" si="18"/>
        <v>#DIV/0!</v>
      </c>
    </row>
    <row r="161" spans="1:19" ht="12.75">
      <c r="A161" s="19" t="s">
        <v>240</v>
      </c>
      <c r="B161" s="19">
        <v>1</v>
      </c>
      <c r="C161" s="19"/>
      <c r="D161" s="19">
        <v>3</v>
      </c>
      <c r="E161" s="19"/>
      <c r="F161" s="19">
        <v>5</v>
      </c>
      <c r="G161" s="19"/>
      <c r="H161" s="19"/>
      <c r="I161" s="19"/>
      <c r="J161" s="19">
        <v>133</v>
      </c>
      <c r="K161" s="23">
        <v>323</v>
      </c>
      <c r="L161" s="23" t="s">
        <v>7</v>
      </c>
      <c r="M161" s="23"/>
      <c r="N161" s="501">
        <f>N162+N163+N164+N165+N166+N167+N168+N169+N170+N171+N172+N173+N174+N175+N176+N177+N178+N180+N181+N182+N179</f>
        <v>288477</v>
      </c>
      <c r="O161" s="50">
        <f>O162+O163+O164+O165+O166+O167+O168+O169+O170+O171+O172+O173+O174+O175+O176+O177+O178+O180+O181+O182+O179</f>
        <v>441500</v>
      </c>
      <c r="P161" s="32">
        <f>P162+P163+P164+P165+P166+P167+P168+P169+P170+P171+P172+P173+P174+P175+P176+P177+P178+P180+P181+P182+P179</f>
        <v>433600</v>
      </c>
      <c r="Q161" s="353">
        <f>Q162+Q163+Q164+Q165+Q166+Q167+Q168+Q169+Q170+Q171+Q172+Q173+Q174+Q175+Q176+Q177+Q178+Q180+Q181+Q182+Q179</f>
        <v>417593</v>
      </c>
      <c r="R161" s="345">
        <f t="shared" si="17"/>
        <v>0.9821064552661382</v>
      </c>
      <c r="S161" s="345">
        <f t="shared" si="18"/>
        <v>0.9630834870848709</v>
      </c>
    </row>
    <row r="162" spans="1:19" ht="12.75">
      <c r="A162" s="19" t="s">
        <v>240</v>
      </c>
      <c r="B162" s="19">
        <v>1</v>
      </c>
      <c r="C162" s="19"/>
      <c r="D162" s="19">
        <v>3</v>
      </c>
      <c r="E162" s="19"/>
      <c r="F162" s="19">
        <v>5</v>
      </c>
      <c r="G162" s="19"/>
      <c r="H162" s="19"/>
      <c r="I162" s="19"/>
      <c r="J162" s="19">
        <v>133</v>
      </c>
      <c r="K162" s="26">
        <v>3231</v>
      </c>
      <c r="L162" s="26" t="s">
        <v>82</v>
      </c>
      <c r="M162" s="92"/>
      <c r="N162" s="502">
        <v>66515</v>
      </c>
      <c r="O162" s="29">
        <v>75000</v>
      </c>
      <c r="P162" s="32">
        <v>70000</v>
      </c>
      <c r="Q162" s="353">
        <v>68604</v>
      </c>
      <c r="R162" s="345">
        <f t="shared" si="17"/>
        <v>0.9333333333333333</v>
      </c>
      <c r="S162" s="345">
        <f t="shared" si="18"/>
        <v>0.9800571428571428</v>
      </c>
    </row>
    <row r="163" spans="1:19" ht="12.75">
      <c r="A163" s="19" t="s">
        <v>240</v>
      </c>
      <c r="B163" s="19">
        <v>1</v>
      </c>
      <c r="C163" s="19"/>
      <c r="D163" s="19">
        <v>3</v>
      </c>
      <c r="E163" s="19"/>
      <c r="F163" s="19">
        <v>5</v>
      </c>
      <c r="G163" s="19"/>
      <c r="H163" s="19"/>
      <c r="I163" s="19"/>
      <c r="J163" s="19">
        <v>133</v>
      </c>
      <c r="K163" s="26">
        <v>3232</v>
      </c>
      <c r="L163" s="26" t="s">
        <v>83</v>
      </c>
      <c r="M163" s="92"/>
      <c r="N163" s="502">
        <v>15208</v>
      </c>
      <c r="O163" s="29">
        <v>15000</v>
      </c>
      <c r="P163" s="32">
        <v>20000</v>
      </c>
      <c r="Q163" s="353">
        <v>17016</v>
      </c>
      <c r="R163" s="345">
        <f t="shared" si="17"/>
        <v>1.3333333333333333</v>
      </c>
      <c r="S163" s="345">
        <f t="shared" si="18"/>
        <v>0.8508</v>
      </c>
    </row>
    <row r="164" spans="1:19" ht="12.75">
      <c r="A164" s="19" t="s">
        <v>240</v>
      </c>
      <c r="B164" s="19">
        <v>1</v>
      </c>
      <c r="C164" s="19"/>
      <c r="D164" s="19">
        <v>3</v>
      </c>
      <c r="E164" s="19"/>
      <c r="F164" s="19">
        <v>5</v>
      </c>
      <c r="G164" s="19"/>
      <c r="H164" s="19"/>
      <c r="I164" s="19"/>
      <c r="J164" s="19">
        <v>133</v>
      </c>
      <c r="K164" s="26">
        <v>3232</v>
      </c>
      <c r="L164" s="26" t="s">
        <v>124</v>
      </c>
      <c r="M164" s="92"/>
      <c r="N164" s="502">
        <v>37380</v>
      </c>
      <c r="O164" s="29">
        <v>30000</v>
      </c>
      <c r="P164" s="32">
        <v>40000</v>
      </c>
      <c r="Q164" s="353">
        <v>25125</v>
      </c>
      <c r="R164" s="345">
        <f t="shared" si="17"/>
        <v>1.3333333333333333</v>
      </c>
      <c r="S164" s="345">
        <f t="shared" si="18"/>
        <v>0.628125</v>
      </c>
    </row>
    <row r="165" spans="1:19" ht="12.75">
      <c r="A165" s="19" t="s">
        <v>240</v>
      </c>
      <c r="B165" s="19">
        <v>1</v>
      </c>
      <c r="C165" s="19"/>
      <c r="D165" s="19">
        <v>3</v>
      </c>
      <c r="E165" s="19"/>
      <c r="F165" s="19">
        <v>5</v>
      </c>
      <c r="G165" s="19"/>
      <c r="H165" s="19"/>
      <c r="I165" s="19"/>
      <c r="J165" s="19">
        <v>133</v>
      </c>
      <c r="K165" s="26">
        <v>3232</v>
      </c>
      <c r="L165" s="26" t="s">
        <v>169</v>
      </c>
      <c r="M165" s="92"/>
      <c r="N165" s="502">
        <v>1030</v>
      </c>
      <c r="O165" s="29">
        <v>2000</v>
      </c>
      <c r="P165" s="32">
        <v>2000</v>
      </c>
      <c r="Q165" s="353">
        <v>0</v>
      </c>
      <c r="R165" s="345">
        <f t="shared" si="17"/>
        <v>1</v>
      </c>
      <c r="S165" s="345">
        <f t="shared" si="18"/>
        <v>0</v>
      </c>
    </row>
    <row r="166" spans="1:19" ht="12.75">
      <c r="A166" s="19" t="s">
        <v>240</v>
      </c>
      <c r="B166" s="19">
        <v>1</v>
      </c>
      <c r="C166" s="19"/>
      <c r="D166" s="19">
        <v>3</v>
      </c>
      <c r="E166" s="19"/>
      <c r="F166" s="19">
        <v>5</v>
      </c>
      <c r="G166" s="19"/>
      <c r="H166" s="19"/>
      <c r="I166" s="19"/>
      <c r="J166" s="19">
        <v>133</v>
      </c>
      <c r="K166" s="26">
        <v>3233</v>
      </c>
      <c r="L166" s="26" t="s">
        <v>72</v>
      </c>
      <c r="M166" s="92"/>
      <c r="N166" s="502">
        <v>46525</v>
      </c>
      <c r="O166" s="29">
        <v>40000</v>
      </c>
      <c r="P166" s="32">
        <v>35000</v>
      </c>
      <c r="Q166" s="353">
        <v>30616</v>
      </c>
      <c r="R166" s="345">
        <f t="shared" si="17"/>
        <v>0.875</v>
      </c>
      <c r="S166" s="345">
        <f t="shared" si="18"/>
        <v>0.8747428571428572</v>
      </c>
    </row>
    <row r="167" spans="1:19" ht="12.75">
      <c r="A167" s="19" t="s">
        <v>240</v>
      </c>
      <c r="B167" s="19">
        <v>1</v>
      </c>
      <c r="C167" s="19"/>
      <c r="D167" s="19">
        <v>3</v>
      </c>
      <c r="E167" s="19"/>
      <c r="F167" s="19">
        <v>5</v>
      </c>
      <c r="G167" s="19"/>
      <c r="H167" s="19"/>
      <c r="I167" s="19"/>
      <c r="J167" s="19">
        <v>133</v>
      </c>
      <c r="K167" s="26">
        <v>3234</v>
      </c>
      <c r="L167" s="681" t="s">
        <v>84</v>
      </c>
      <c r="M167" s="682"/>
      <c r="N167" s="446">
        <v>22788</v>
      </c>
      <c r="O167" s="29">
        <v>57000</v>
      </c>
      <c r="P167" s="32">
        <v>30000</v>
      </c>
      <c r="Q167" s="353">
        <v>48854</v>
      </c>
      <c r="R167" s="345">
        <f t="shared" si="17"/>
        <v>0.5263157894736842</v>
      </c>
      <c r="S167" s="345">
        <f t="shared" si="18"/>
        <v>1.6284666666666667</v>
      </c>
    </row>
    <row r="168" spans="1:19" ht="12.75" hidden="1">
      <c r="A168" s="19" t="s">
        <v>240</v>
      </c>
      <c r="B168" s="19">
        <v>1</v>
      </c>
      <c r="C168" s="19"/>
      <c r="D168" s="19">
        <v>3</v>
      </c>
      <c r="E168" s="19"/>
      <c r="F168" s="19">
        <v>5</v>
      </c>
      <c r="G168" s="19"/>
      <c r="H168" s="19"/>
      <c r="I168" s="19"/>
      <c r="J168" s="19">
        <v>133</v>
      </c>
      <c r="K168" s="26">
        <v>3234</v>
      </c>
      <c r="L168" s="27" t="s">
        <v>159</v>
      </c>
      <c r="M168" s="95"/>
      <c r="N168" s="446">
        <v>0</v>
      </c>
      <c r="O168" s="29">
        <v>0</v>
      </c>
      <c r="P168" s="32">
        <v>0</v>
      </c>
      <c r="Q168" s="353">
        <v>0</v>
      </c>
      <c r="R168" s="345" t="e">
        <f t="shared" si="17"/>
        <v>#DIV/0!</v>
      </c>
      <c r="S168" s="345" t="e">
        <f t="shared" si="18"/>
        <v>#DIV/0!</v>
      </c>
    </row>
    <row r="169" spans="1:19" ht="12.75" hidden="1">
      <c r="A169" s="19" t="s">
        <v>240</v>
      </c>
      <c r="B169" s="19">
        <v>1</v>
      </c>
      <c r="C169" s="19"/>
      <c r="D169" s="19">
        <v>3</v>
      </c>
      <c r="E169" s="19"/>
      <c r="F169" s="19">
        <v>5</v>
      </c>
      <c r="G169" s="19"/>
      <c r="H169" s="19"/>
      <c r="I169" s="19"/>
      <c r="J169" s="19">
        <v>133</v>
      </c>
      <c r="K169" s="26">
        <v>3234</v>
      </c>
      <c r="L169" s="27" t="s">
        <v>160</v>
      </c>
      <c r="M169" s="95"/>
      <c r="N169" s="446">
        <v>0</v>
      </c>
      <c r="O169" s="29">
        <v>0</v>
      </c>
      <c r="P169" s="32">
        <v>0</v>
      </c>
      <c r="Q169" s="353">
        <v>0</v>
      </c>
      <c r="R169" s="345" t="e">
        <f t="shared" si="17"/>
        <v>#DIV/0!</v>
      </c>
      <c r="S169" s="345" t="e">
        <f t="shared" si="18"/>
        <v>#DIV/0!</v>
      </c>
    </row>
    <row r="170" spans="1:19" ht="12.75">
      <c r="A170" s="19" t="s">
        <v>240</v>
      </c>
      <c r="B170" s="19">
        <v>1</v>
      </c>
      <c r="C170" s="19"/>
      <c r="D170" s="19">
        <v>3</v>
      </c>
      <c r="E170" s="19"/>
      <c r="F170" s="19">
        <v>5</v>
      </c>
      <c r="G170" s="19"/>
      <c r="H170" s="19"/>
      <c r="I170" s="19"/>
      <c r="J170" s="19">
        <v>133</v>
      </c>
      <c r="K170" s="26">
        <v>3236</v>
      </c>
      <c r="L170" s="27" t="s">
        <v>142</v>
      </c>
      <c r="M170" s="95"/>
      <c r="N170" s="446">
        <v>2500</v>
      </c>
      <c r="O170" s="29">
        <v>5000</v>
      </c>
      <c r="P170" s="32">
        <v>5000</v>
      </c>
      <c r="Q170" s="353">
        <v>0</v>
      </c>
      <c r="R170" s="345">
        <f t="shared" si="17"/>
        <v>1</v>
      </c>
      <c r="S170" s="345">
        <f t="shared" si="18"/>
        <v>0</v>
      </c>
    </row>
    <row r="171" spans="1:19" ht="12.75">
      <c r="A171" s="19" t="s">
        <v>240</v>
      </c>
      <c r="B171" s="19">
        <v>1</v>
      </c>
      <c r="C171" s="19"/>
      <c r="D171" s="19">
        <v>3</v>
      </c>
      <c r="E171" s="19"/>
      <c r="F171" s="19">
        <v>5</v>
      </c>
      <c r="G171" s="19"/>
      <c r="H171" s="19"/>
      <c r="I171" s="19"/>
      <c r="J171" s="19">
        <v>133</v>
      </c>
      <c r="K171" s="26">
        <v>3236</v>
      </c>
      <c r="L171" s="27" t="s">
        <v>143</v>
      </c>
      <c r="M171" s="95"/>
      <c r="N171" s="446">
        <v>0</v>
      </c>
      <c r="O171" s="29">
        <v>9000</v>
      </c>
      <c r="P171" s="32">
        <v>10000</v>
      </c>
      <c r="Q171" s="353">
        <v>9380</v>
      </c>
      <c r="R171" s="345">
        <f t="shared" si="17"/>
        <v>1.1111111111111112</v>
      </c>
      <c r="S171" s="345">
        <f t="shared" si="18"/>
        <v>0.938</v>
      </c>
    </row>
    <row r="172" spans="1:19" ht="12.75">
      <c r="A172" s="19" t="s">
        <v>240</v>
      </c>
      <c r="B172" s="19">
        <v>1</v>
      </c>
      <c r="C172" s="19"/>
      <c r="D172" s="19">
        <v>3</v>
      </c>
      <c r="E172" s="19"/>
      <c r="F172" s="19">
        <v>5</v>
      </c>
      <c r="G172" s="19"/>
      <c r="H172" s="19"/>
      <c r="I172" s="19"/>
      <c r="J172" s="19">
        <v>133</v>
      </c>
      <c r="K172" s="26">
        <v>3237</v>
      </c>
      <c r="L172" s="681" t="s">
        <v>85</v>
      </c>
      <c r="M172" s="682"/>
      <c r="N172" s="446">
        <v>18528</v>
      </c>
      <c r="O172" s="29">
        <v>40000</v>
      </c>
      <c r="P172" s="32">
        <v>30000</v>
      </c>
      <c r="Q172" s="353">
        <v>32002</v>
      </c>
      <c r="R172" s="345">
        <f t="shared" si="17"/>
        <v>0.75</v>
      </c>
      <c r="S172" s="345">
        <f t="shared" si="18"/>
        <v>1.0667333333333333</v>
      </c>
    </row>
    <row r="173" spans="1:19" ht="12.75">
      <c r="A173" s="19" t="s">
        <v>240</v>
      </c>
      <c r="B173" s="19">
        <v>1</v>
      </c>
      <c r="C173" s="19"/>
      <c r="D173" s="19">
        <v>3</v>
      </c>
      <c r="E173" s="19"/>
      <c r="F173" s="19">
        <v>5</v>
      </c>
      <c r="G173" s="19"/>
      <c r="H173" s="19"/>
      <c r="I173" s="19"/>
      <c r="J173" s="19">
        <v>133</v>
      </c>
      <c r="K173" s="26">
        <v>3237</v>
      </c>
      <c r="L173" s="26" t="s">
        <v>86</v>
      </c>
      <c r="M173" s="92"/>
      <c r="N173" s="502">
        <v>24290</v>
      </c>
      <c r="O173" s="29">
        <v>35000</v>
      </c>
      <c r="P173" s="32">
        <v>80000</v>
      </c>
      <c r="Q173" s="353">
        <v>78337</v>
      </c>
      <c r="R173" s="345">
        <f t="shared" si="17"/>
        <v>2.2857142857142856</v>
      </c>
      <c r="S173" s="345">
        <f t="shared" si="18"/>
        <v>0.9792125</v>
      </c>
    </row>
    <row r="174" spans="1:19" ht="12.75">
      <c r="A174" s="19" t="s">
        <v>240</v>
      </c>
      <c r="B174" s="19">
        <v>1</v>
      </c>
      <c r="C174" s="19"/>
      <c r="D174" s="19">
        <v>3</v>
      </c>
      <c r="E174" s="19"/>
      <c r="F174" s="19">
        <v>5</v>
      </c>
      <c r="G174" s="19"/>
      <c r="H174" s="19"/>
      <c r="I174" s="19"/>
      <c r="J174" s="19">
        <v>133</v>
      </c>
      <c r="K174" s="26">
        <v>3237</v>
      </c>
      <c r="L174" s="26" t="s">
        <v>117</v>
      </c>
      <c r="M174" s="92"/>
      <c r="N174" s="502">
        <v>1685</v>
      </c>
      <c r="O174" s="29">
        <v>30000</v>
      </c>
      <c r="P174" s="32">
        <v>30000</v>
      </c>
      <c r="Q174" s="353">
        <v>4955</v>
      </c>
      <c r="R174" s="345">
        <f t="shared" si="17"/>
        <v>1</v>
      </c>
      <c r="S174" s="345">
        <f t="shared" si="18"/>
        <v>0.16516666666666666</v>
      </c>
    </row>
    <row r="175" spans="1:19" ht="12.75">
      <c r="A175" s="19" t="s">
        <v>240</v>
      </c>
      <c r="B175" s="19">
        <v>1</v>
      </c>
      <c r="C175" s="19"/>
      <c r="D175" s="19">
        <v>3</v>
      </c>
      <c r="E175" s="19"/>
      <c r="F175" s="19">
        <v>5</v>
      </c>
      <c r="G175" s="19"/>
      <c r="H175" s="19"/>
      <c r="I175" s="19"/>
      <c r="J175" s="19">
        <v>133</v>
      </c>
      <c r="K175" s="26">
        <v>3237</v>
      </c>
      <c r="L175" s="26" t="s">
        <v>122</v>
      </c>
      <c r="M175" s="92"/>
      <c r="N175" s="502">
        <v>9960</v>
      </c>
      <c r="O175" s="29">
        <v>10000</v>
      </c>
      <c r="P175" s="32">
        <v>10000</v>
      </c>
      <c r="Q175" s="353">
        <v>12460</v>
      </c>
      <c r="R175" s="345">
        <f t="shared" si="17"/>
        <v>1</v>
      </c>
      <c r="S175" s="345">
        <f t="shared" si="18"/>
        <v>1.246</v>
      </c>
    </row>
    <row r="176" spans="1:19" ht="24" customHeight="1">
      <c r="A176" s="19" t="s">
        <v>240</v>
      </c>
      <c r="B176" s="19">
        <v>1</v>
      </c>
      <c r="C176" s="19"/>
      <c r="D176" s="19">
        <v>3</v>
      </c>
      <c r="E176" s="19"/>
      <c r="F176" s="19">
        <v>5</v>
      </c>
      <c r="G176" s="19"/>
      <c r="H176" s="19"/>
      <c r="I176" s="19"/>
      <c r="J176" s="19">
        <v>133</v>
      </c>
      <c r="K176" s="26">
        <v>3237</v>
      </c>
      <c r="L176" s="745" t="s">
        <v>576</v>
      </c>
      <c r="M176" s="746"/>
      <c r="N176" s="455">
        <v>5550</v>
      </c>
      <c r="O176" s="29">
        <v>30000</v>
      </c>
      <c r="P176" s="32">
        <v>22000</v>
      </c>
      <c r="Q176" s="353">
        <v>21250</v>
      </c>
      <c r="R176" s="345">
        <f t="shared" si="17"/>
        <v>0.7333333333333333</v>
      </c>
      <c r="S176" s="345">
        <f t="shared" si="18"/>
        <v>0.9659090909090909</v>
      </c>
    </row>
    <row r="177" spans="1:19" ht="12.75">
      <c r="A177" s="19" t="s">
        <v>240</v>
      </c>
      <c r="B177" s="19">
        <v>1</v>
      </c>
      <c r="C177" s="19"/>
      <c r="D177" s="19">
        <v>3</v>
      </c>
      <c r="E177" s="19"/>
      <c r="F177" s="19">
        <v>5</v>
      </c>
      <c r="G177" s="19"/>
      <c r="H177" s="19"/>
      <c r="I177" s="19"/>
      <c r="J177" s="19">
        <v>133</v>
      </c>
      <c r="K177" s="26">
        <v>3237</v>
      </c>
      <c r="L177" s="26" t="s">
        <v>87</v>
      </c>
      <c r="M177" s="95"/>
      <c r="N177" s="446">
        <v>4800</v>
      </c>
      <c r="O177" s="29">
        <v>10000</v>
      </c>
      <c r="P177" s="32">
        <v>14000</v>
      </c>
      <c r="Q177" s="353">
        <v>38180</v>
      </c>
      <c r="R177" s="345">
        <f t="shared" si="17"/>
        <v>1.4</v>
      </c>
      <c r="S177" s="345">
        <f t="shared" si="18"/>
        <v>2.7271428571428573</v>
      </c>
    </row>
    <row r="178" spans="1:19" ht="12.75">
      <c r="A178" s="19" t="s">
        <v>240</v>
      </c>
      <c r="B178" s="19">
        <v>1</v>
      </c>
      <c r="C178" s="19"/>
      <c r="D178" s="19">
        <v>3</v>
      </c>
      <c r="E178" s="19"/>
      <c r="F178" s="19">
        <v>5</v>
      </c>
      <c r="G178" s="19"/>
      <c r="H178" s="19"/>
      <c r="I178" s="19"/>
      <c r="J178" s="19">
        <v>133</v>
      </c>
      <c r="K178" s="26">
        <v>3237</v>
      </c>
      <c r="L178" s="207" t="s">
        <v>506</v>
      </c>
      <c r="M178" s="95"/>
      <c r="N178" s="446">
        <v>1125</v>
      </c>
      <c r="O178" s="29">
        <v>5000</v>
      </c>
      <c r="P178" s="32">
        <v>5000</v>
      </c>
      <c r="Q178" s="353">
        <v>4500</v>
      </c>
      <c r="R178" s="345">
        <f t="shared" si="17"/>
        <v>1</v>
      </c>
      <c r="S178" s="345">
        <f t="shared" si="18"/>
        <v>0.9</v>
      </c>
    </row>
    <row r="179" spans="1:19" ht="12.75">
      <c r="A179" s="19" t="s">
        <v>240</v>
      </c>
      <c r="B179" s="19">
        <v>1</v>
      </c>
      <c r="C179" s="19"/>
      <c r="D179" s="19">
        <v>3</v>
      </c>
      <c r="E179" s="19"/>
      <c r="F179" s="19">
        <v>5</v>
      </c>
      <c r="G179" s="19"/>
      <c r="H179" s="19"/>
      <c r="I179" s="19"/>
      <c r="J179" s="19">
        <v>133</v>
      </c>
      <c r="K179" s="26">
        <v>3237</v>
      </c>
      <c r="L179" s="27" t="s">
        <v>476</v>
      </c>
      <c r="M179" s="95"/>
      <c r="N179" s="446">
        <v>5513</v>
      </c>
      <c r="O179" s="29">
        <v>5500</v>
      </c>
      <c r="P179" s="32">
        <v>5100</v>
      </c>
      <c r="Q179" s="353">
        <v>5053</v>
      </c>
      <c r="R179" s="345">
        <f t="shared" si="17"/>
        <v>0.9272727272727272</v>
      </c>
      <c r="S179" s="345">
        <f t="shared" si="18"/>
        <v>0.9907843137254903</v>
      </c>
    </row>
    <row r="180" spans="1:19" ht="12.75">
      <c r="A180" s="19" t="s">
        <v>240</v>
      </c>
      <c r="B180" s="19">
        <v>1</v>
      </c>
      <c r="C180" s="19"/>
      <c r="D180" s="19">
        <v>3</v>
      </c>
      <c r="E180" s="19"/>
      <c r="F180" s="19">
        <v>5</v>
      </c>
      <c r="G180" s="19"/>
      <c r="H180" s="19"/>
      <c r="I180" s="19"/>
      <c r="J180" s="19">
        <v>133</v>
      </c>
      <c r="K180" s="26">
        <v>3237</v>
      </c>
      <c r="L180" s="27" t="s">
        <v>144</v>
      </c>
      <c r="M180" s="95"/>
      <c r="N180" s="446">
        <v>0</v>
      </c>
      <c r="O180" s="29">
        <v>30000</v>
      </c>
      <c r="P180" s="32">
        <v>0</v>
      </c>
      <c r="Q180" s="353">
        <v>0</v>
      </c>
      <c r="R180" s="345">
        <f t="shared" si="17"/>
        <v>0</v>
      </c>
      <c r="S180" s="345" t="e">
        <f t="shared" si="18"/>
        <v>#DIV/0!</v>
      </c>
    </row>
    <row r="181" spans="1:19" ht="12.75">
      <c r="A181" s="19" t="s">
        <v>240</v>
      </c>
      <c r="B181" s="19">
        <v>1</v>
      </c>
      <c r="C181" s="19"/>
      <c r="D181" s="19">
        <v>3</v>
      </c>
      <c r="E181" s="19"/>
      <c r="F181" s="19">
        <v>5</v>
      </c>
      <c r="G181" s="19"/>
      <c r="H181" s="19"/>
      <c r="I181" s="19"/>
      <c r="J181" s="19">
        <v>133</v>
      </c>
      <c r="K181" s="26">
        <v>3238</v>
      </c>
      <c r="L181" s="27" t="s">
        <v>88</v>
      </c>
      <c r="M181" s="95"/>
      <c r="N181" s="446">
        <v>6850</v>
      </c>
      <c r="O181" s="29">
        <v>8000</v>
      </c>
      <c r="P181" s="32">
        <v>5500</v>
      </c>
      <c r="Q181" s="353">
        <v>4959</v>
      </c>
      <c r="R181" s="345">
        <f t="shared" si="17"/>
        <v>0.6875</v>
      </c>
      <c r="S181" s="345">
        <f t="shared" si="18"/>
        <v>0.9016363636363637</v>
      </c>
    </row>
    <row r="182" spans="1:19" ht="12.75">
      <c r="A182" s="19" t="s">
        <v>240</v>
      </c>
      <c r="B182" s="19">
        <v>1</v>
      </c>
      <c r="C182" s="19"/>
      <c r="D182" s="19">
        <v>3</v>
      </c>
      <c r="E182" s="19"/>
      <c r="F182" s="19">
        <v>5</v>
      </c>
      <c r="G182" s="19"/>
      <c r="H182" s="19"/>
      <c r="I182" s="19"/>
      <c r="J182" s="19">
        <v>133</v>
      </c>
      <c r="K182" s="26">
        <v>3239</v>
      </c>
      <c r="L182" s="27" t="s">
        <v>89</v>
      </c>
      <c r="M182" s="95"/>
      <c r="N182" s="446">
        <v>18230</v>
      </c>
      <c r="O182" s="29">
        <v>5000</v>
      </c>
      <c r="P182" s="32">
        <v>20000</v>
      </c>
      <c r="Q182" s="353">
        <v>16302</v>
      </c>
      <c r="R182" s="345">
        <f t="shared" si="17"/>
        <v>4</v>
      </c>
      <c r="S182" s="345">
        <f t="shared" si="18"/>
        <v>0.8151</v>
      </c>
    </row>
    <row r="183" spans="1:19" ht="12.75">
      <c r="A183" s="19" t="s">
        <v>240</v>
      </c>
      <c r="B183" s="19">
        <v>1</v>
      </c>
      <c r="C183" s="19"/>
      <c r="D183" s="19">
        <v>3</v>
      </c>
      <c r="E183" s="19"/>
      <c r="F183" s="19">
        <v>5</v>
      </c>
      <c r="G183" s="19"/>
      <c r="H183" s="19"/>
      <c r="I183" s="19"/>
      <c r="J183" s="19">
        <v>133</v>
      </c>
      <c r="K183" s="23">
        <v>324</v>
      </c>
      <c r="L183" s="243" t="s">
        <v>149</v>
      </c>
      <c r="M183" s="249"/>
      <c r="N183" s="446">
        <f>N184+N185</f>
        <v>0</v>
      </c>
      <c r="O183" s="50">
        <f>O184+O185</f>
        <v>1000</v>
      </c>
      <c r="P183" s="32">
        <f>P184+P185</f>
        <v>1600</v>
      </c>
      <c r="Q183" s="353">
        <f>Q184+Q185</f>
        <v>1989</v>
      </c>
      <c r="R183" s="345">
        <f t="shared" si="17"/>
        <v>1.6</v>
      </c>
      <c r="S183" s="345">
        <f t="shared" si="18"/>
        <v>1.243125</v>
      </c>
    </row>
    <row r="184" spans="1:19" ht="12.75">
      <c r="A184" s="19" t="s">
        <v>240</v>
      </c>
      <c r="B184" s="19">
        <v>1</v>
      </c>
      <c r="C184" s="19"/>
      <c r="D184" s="19">
        <v>3</v>
      </c>
      <c r="E184" s="19"/>
      <c r="F184" s="19">
        <v>5</v>
      </c>
      <c r="G184" s="19"/>
      <c r="H184" s="19"/>
      <c r="I184" s="19"/>
      <c r="J184" s="19">
        <v>133</v>
      </c>
      <c r="K184" s="26">
        <v>3241</v>
      </c>
      <c r="L184" s="27" t="s">
        <v>150</v>
      </c>
      <c r="M184" s="95"/>
      <c r="N184" s="446">
        <v>0</v>
      </c>
      <c r="O184" s="29">
        <v>1000</v>
      </c>
      <c r="P184" s="32">
        <v>1600</v>
      </c>
      <c r="Q184" s="353">
        <v>1989</v>
      </c>
      <c r="R184" s="345">
        <f t="shared" si="17"/>
        <v>1.6</v>
      </c>
      <c r="S184" s="345">
        <f t="shared" si="18"/>
        <v>1.243125</v>
      </c>
    </row>
    <row r="185" spans="1:19" ht="12.75" hidden="1">
      <c r="A185" s="19" t="s">
        <v>240</v>
      </c>
      <c r="B185" s="19">
        <v>1</v>
      </c>
      <c r="C185" s="19"/>
      <c r="D185" s="19">
        <v>3</v>
      </c>
      <c r="E185" s="19"/>
      <c r="F185" s="19">
        <v>5</v>
      </c>
      <c r="G185" s="19"/>
      <c r="H185" s="19"/>
      <c r="I185" s="19"/>
      <c r="J185" s="19">
        <v>133</v>
      </c>
      <c r="K185" s="26">
        <v>3241</v>
      </c>
      <c r="L185" s="27" t="s">
        <v>151</v>
      </c>
      <c r="M185" s="95"/>
      <c r="N185" s="446">
        <v>0</v>
      </c>
      <c r="O185" s="29">
        <v>0</v>
      </c>
      <c r="P185" s="32">
        <v>0</v>
      </c>
      <c r="Q185" s="353">
        <v>0</v>
      </c>
      <c r="R185" s="345" t="e">
        <f t="shared" si="17"/>
        <v>#DIV/0!</v>
      </c>
      <c r="S185" s="345" t="e">
        <f t="shared" si="18"/>
        <v>#DIV/0!</v>
      </c>
    </row>
    <row r="186" spans="1:19" ht="12.75">
      <c r="A186" s="19" t="s">
        <v>240</v>
      </c>
      <c r="B186" s="19">
        <v>1</v>
      </c>
      <c r="C186" s="19"/>
      <c r="D186" s="19">
        <v>3</v>
      </c>
      <c r="E186" s="19"/>
      <c r="F186" s="19">
        <v>5</v>
      </c>
      <c r="G186" s="19"/>
      <c r="H186" s="19"/>
      <c r="I186" s="19"/>
      <c r="J186" s="19">
        <v>133</v>
      </c>
      <c r="K186" s="23">
        <v>329</v>
      </c>
      <c r="L186" s="23" t="s">
        <v>34</v>
      </c>
      <c r="M186" s="23"/>
      <c r="N186" s="501">
        <f>N187+N188+N189+N190+N191</f>
        <v>26652</v>
      </c>
      <c r="O186" s="50">
        <f>O187+O188+O189+O190+O191</f>
        <v>46500</v>
      </c>
      <c r="P186" s="32">
        <f>P187+P188+P189+P190+P191</f>
        <v>25000</v>
      </c>
      <c r="Q186" s="353">
        <f>Q187+Q188+Q189+Q190+Q191</f>
        <v>25903</v>
      </c>
      <c r="R186" s="345">
        <f t="shared" si="17"/>
        <v>0.5376344086021505</v>
      </c>
      <c r="S186" s="345">
        <f t="shared" si="18"/>
        <v>1.03612</v>
      </c>
    </row>
    <row r="187" spans="1:19" ht="12.75">
      <c r="A187" s="19" t="s">
        <v>240</v>
      </c>
      <c r="B187" s="19">
        <v>1</v>
      </c>
      <c r="C187" s="19"/>
      <c r="D187" s="19">
        <v>3</v>
      </c>
      <c r="E187" s="19"/>
      <c r="F187" s="19">
        <v>5</v>
      </c>
      <c r="G187" s="19"/>
      <c r="H187" s="19"/>
      <c r="I187" s="19"/>
      <c r="J187" s="19">
        <v>133</v>
      </c>
      <c r="K187" s="26">
        <v>3292</v>
      </c>
      <c r="L187" s="27" t="s">
        <v>90</v>
      </c>
      <c r="M187" s="95"/>
      <c r="N187" s="446">
        <v>17717</v>
      </c>
      <c r="O187" s="29">
        <v>35000</v>
      </c>
      <c r="P187" s="32">
        <v>17000</v>
      </c>
      <c r="Q187" s="353">
        <v>18964</v>
      </c>
      <c r="R187" s="345">
        <f t="shared" si="17"/>
        <v>0.4857142857142857</v>
      </c>
      <c r="S187" s="345">
        <f t="shared" si="18"/>
        <v>1.1155294117647059</v>
      </c>
    </row>
    <row r="188" spans="1:19" ht="12.75" hidden="1">
      <c r="A188" s="19" t="s">
        <v>240</v>
      </c>
      <c r="B188" s="19">
        <v>1</v>
      </c>
      <c r="C188" s="19"/>
      <c r="D188" s="19">
        <v>3</v>
      </c>
      <c r="E188" s="19"/>
      <c r="F188" s="19">
        <v>5</v>
      </c>
      <c r="G188" s="19"/>
      <c r="H188" s="19"/>
      <c r="I188" s="19"/>
      <c r="J188" s="19">
        <v>133</v>
      </c>
      <c r="K188" s="26">
        <v>3293</v>
      </c>
      <c r="L188" s="27" t="s">
        <v>73</v>
      </c>
      <c r="M188" s="95"/>
      <c r="N188" s="446">
        <v>0</v>
      </c>
      <c r="O188" s="29">
        <v>0</v>
      </c>
      <c r="P188" s="32">
        <v>0</v>
      </c>
      <c r="Q188" s="353">
        <v>0</v>
      </c>
      <c r="R188" s="345" t="e">
        <f t="shared" si="17"/>
        <v>#DIV/0!</v>
      </c>
      <c r="S188" s="345" t="e">
        <f t="shared" si="18"/>
        <v>#DIV/0!</v>
      </c>
    </row>
    <row r="189" spans="1:19" ht="12.75">
      <c r="A189" s="19" t="s">
        <v>240</v>
      </c>
      <c r="B189" s="19">
        <v>1</v>
      </c>
      <c r="C189" s="19"/>
      <c r="D189" s="19">
        <v>3</v>
      </c>
      <c r="E189" s="19"/>
      <c r="F189" s="19">
        <v>5</v>
      </c>
      <c r="G189" s="19"/>
      <c r="H189" s="19"/>
      <c r="I189" s="19"/>
      <c r="J189" s="19">
        <v>133</v>
      </c>
      <c r="K189" s="26">
        <v>3294</v>
      </c>
      <c r="L189" s="27" t="s">
        <v>91</v>
      </c>
      <c r="M189" s="95"/>
      <c r="N189" s="446">
        <v>2000</v>
      </c>
      <c r="O189" s="29">
        <v>2500</v>
      </c>
      <c r="P189" s="32">
        <v>2000</v>
      </c>
      <c r="Q189" s="353">
        <v>2000</v>
      </c>
      <c r="R189" s="345">
        <f t="shared" si="17"/>
        <v>0.8</v>
      </c>
      <c r="S189" s="345">
        <f t="shared" si="18"/>
        <v>1</v>
      </c>
    </row>
    <row r="190" spans="1:19" ht="12.75">
      <c r="A190" s="19" t="s">
        <v>240</v>
      </c>
      <c r="B190" s="19">
        <v>1</v>
      </c>
      <c r="C190" s="19"/>
      <c r="D190" s="19">
        <v>3</v>
      </c>
      <c r="E190" s="19"/>
      <c r="F190" s="19">
        <v>5</v>
      </c>
      <c r="G190" s="19"/>
      <c r="H190" s="19"/>
      <c r="I190" s="19"/>
      <c r="J190" s="19">
        <v>133</v>
      </c>
      <c r="K190" s="26">
        <v>3295</v>
      </c>
      <c r="L190" s="27" t="s">
        <v>145</v>
      </c>
      <c r="M190" s="95"/>
      <c r="N190" s="446">
        <v>3875</v>
      </c>
      <c r="O190" s="29">
        <v>5000</v>
      </c>
      <c r="P190" s="32">
        <v>2000</v>
      </c>
      <c r="Q190" s="353">
        <v>1863</v>
      </c>
      <c r="R190" s="345">
        <f t="shared" si="17"/>
        <v>0.4</v>
      </c>
      <c r="S190" s="345">
        <f t="shared" si="18"/>
        <v>0.9315</v>
      </c>
    </row>
    <row r="191" spans="1:19" ht="12.75">
      <c r="A191" s="19" t="s">
        <v>240</v>
      </c>
      <c r="B191" s="19">
        <v>1</v>
      </c>
      <c r="C191" s="19"/>
      <c r="D191" s="19">
        <v>3</v>
      </c>
      <c r="E191" s="19"/>
      <c r="F191" s="19">
        <v>5</v>
      </c>
      <c r="G191" s="19"/>
      <c r="H191" s="19"/>
      <c r="I191" s="19"/>
      <c r="J191" s="19">
        <v>133</v>
      </c>
      <c r="K191" s="26">
        <v>3299</v>
      </c>
      <c r="L191" s="26" t="s">
        <v>34</v>
      </c>
      <c r="M191" s="92"/>
      <c r="N191" s="502">
        <v>3060</v>
      </c>
      <c r="O191" s="29">
        <v>4000</v>
      </c>
      <c r="P191" s="32">
        <v>4000</v>
      </c>
      <c r="Q191" s="353">
        <v>3076</v>
      </c>
      <c r="R191" s="345">
        <f t="shared" si="17"/>
        <v>1</v>
      </c>
      <c r="S191" s="345">
        <f t="shared" si="18"/>
        <v>0.769</v>
      </c>
    </row>
    <row r="192" spans="1:19" ht="12.75">
      <c r="A192" s="19" t="s">
        <v>240</v>
      </c>
      <c r="B192" s="19">
        <v>1</v>
      </c>
      <c r="C192" s="19"/>
      <c r="D192" s="19">
        <v>3</v>
      </c>
      <c r="E192" s="19"/>
      <c r="F192" s="19">
        <v>5</v>
      </c>
      <c r="G192" s="19"/>
      <c r="H192" s="19"/>
      <c r="I192" s="19"/>
      <c r="J192" s="19">
        <v>133</v>
      </c>
      <c r="K192" s="26">
        <v>34</v>
      </c>
      <c r="L192" s="27" t="s">
        <v>8</v>
      </c>
      <c r="M192" s="95"/>
      <c r="N192" s="329">
        <f>N193</f>
        <v>123678</v>
      </c>
      <c r="O192" s="50">
        <f>O193</f>
        <v>126000</v>
      </c>
      <c r="P192" s="32">
        <f>P193</f>
        <v>193000</v>
      </c>
      <c r="Q192" s="353">
        <f>Q193</f>
        <v>179507</v>
      </c>
      <c r="R192" s="345">
        <f t="shared" si="17"/>
        <v>1.5317460317460319</v>
      </c>
      <c r="S192" s="345">
        <f t="shared" si="18"/>
        <v>0.9300880829015544</v>
      </c>
    </row>
    <row r="193" spans="1:19" ht="12.75">
      <c r="A193" s="19" t="s">
        <v>240</v>
      </c>
      <c r="B193" s="19">
        <v>1</v>
      </c>
      <c r="C193" s="19"/>
      <c r="D193" s="19">
        <v>3</v>
      </c>
      <c r="E193" s="19"/>
      <c r="F193" s="19">
        <v>5</v>
      </c>
      <c r="G193" s="19"/>
      <c r="H193" s="19"/>
      <c r="I193" s="19"/>
      <c r="J193" s="19">
        <v>133</v>
      </c>
      <c r="K193" s="23">
        <v>343</v>
      </c>
      <c r="L193" s="243" t="s">
        <v>9</v>
      </c>
      <c r="M193" s="249"/>
      <c r="N193" s="329">
        <f>N194+N195</f>
        <v>123678</v>
      </c>
      <c r="O193" s="50">
        <f>O194+O195</f>
        <v>126000</v>
      </c>
      <c r="P193" s="32">
        <f>P194+P195</f>
        <v>193000</v>
      </c>
      <c r="Q193" s="353">
        <f>Q194+Q195</f>
        <v>179507</v>
      </c>
      <c r="R193" s="345">
        <f t="shared" si="17"/>
        <v>1.5317460317460319</v>
      </c>
      <c r="S193" s="345">
        <f t="shared" si="18"/>
        <v>0.9300880829015544</v>
      </c>
    </row>
    <row r="194" spans="1:19" ht="12.75">
      <c r="A194" s="19" t="s">
        <v>240</v>
      </c>
      <c r="B194" s="19">
        <v>1</v>
      </c>
      <c r="C194" s="19"/>
      <c r="D194" s="19">
        <v>3</v>
      </c>
      <c r="E194" s="19"/>
      <c r="F194" s="19">
        <v>5</v>
      </c>
      <c r="G194" s="19"/>
      <c r="H194" s="19"/>
      <c r="I194" s="19"/>
      <c r="J194" s="19">
        <v>133</v>
      </c>
      <c r="K194" s="26">
        <v>3431</v>
      </c>
      <c r="L194" s="26" t="s">
        <v>92</v>
      </c>
      <c r="M194" s="26"/>
      <c r="N194" s="502">
        <v>17730</v>
      </c>
      <c r="O194" s="29">
        <v>26000</v>
      </c>
      <c r="P194" s="32">
        <v>13000</v>
      </c>
      <c r="Q194" s="353">
        <v>12702</v>
      </c>
      <c r="R194" s="345">
        <f t="shared" si="17"/>
        <v>0.5</v>
      </c>
      <c r="S194" s="345">
        <f t="shared" si="18"/>
        <v>0.9770769230769231</v>
      </c>
    </row>
    <row r="195" spans="1:19" ht="12.75">
      <c r="A195" s="19" t="s">
        <v>240</v>
      </c>
      <c r="B195" s="19">
        <v>1</v>
      </c>
      <c r="C195" s="19"/>
      <c r="D195" s="19">
        <v>3</v>
      </c>
      <c r="E195" s="19"/>
      <c r="F195" s="19">
        <v>5</v>
      </c>
      <c r="G195" s="19"/>
      <c r="H195" s="19"/>
      <c r="I195" s="19"/>
      <c r="J195" s="19">
        <v>133</v>
      </c>
      <c r="K195" s="34">
        <v>3439</v>
      </c>
      <c r="L195" s="34" t="s">
        <v>9</v>
      </c>
      <c r="M195" s="34"/>
      <c r="N195" s="503">
        <v>105948</v>
      </c>
      <c r="O195" s="35">
        <v>100000</v>
      </c>
      <c r="P195" s="36">
        <v>180000</v>
      </c>
      <c r="Q195" s="391">
        <v>166805</v>
      </c>
      <c r="R195" s="591">
        <f t="shared" si="17"/>
        <v>1.8</v>
      </c>
      <c r="S195" s="345">
        <f t="shared" si="18"/>
        <v>0.9266944444444445</v>
      </c>
    </row>
    <row r="196" spans="1:19" ht="12.75">
      <c r="A196" s="19" t="s">
        <v>240</v>
      </c>
      <c r="B196" s="19">
        <v>1</v>
      </c>
      <c r="C196" s="19"/>
      <c r="D196" s="19">
        <v>3</v>
      </c>
      <c r="E196" s="19"/>
      <c r="F196" s="19">
        <v>5</v>
      </c>
      <c r="G196" s="19"/>
      <c r="H196" s="19"/>
      <c r="I196" s="19"/>
      <c r="J196" s="19">
        <v>133</v>
      </c>
      <c r="K196" s="34">
        <v>38</v>
      </c>
      <c r="L196" s="34" t="s">
        <v>111</v>
      </c>
      <c r="M196" s="34"/>
      <c r="N196" s="503">
        <f>N197</f>
        <v>6500</v>
      </c>
      <c r="O196" s="35">
        <f>O197</f>
        <v>11000</v>
      </c>
      <c r="P196" s="36">
        <f>P197</f>
        <v>23000</v>
      </c>
      <c r="Q196" s="391">
        <f>Q197</f>
        <v>12000</v>
      </c>
      <c r="R196" s="591">
        <f t="shared" si="17"/>
        <v>2.090909090909091</v>
      </c>
      <c r="S196" s="345">
        <f t="shared" si="18"/>
        <v>0.5217391304347826</v>
      </c>
    </row>
    <row r="197" spans="1:19" ht="12.75">
      <c r="A197" s="19" t="s">
        <v>240</v>
      </c>
      <c r="B197" s="19">
        <v>1</v>
      </c>
      <c r="C197" s="19"/>
      <c r="D197" s="19">
        <v>3</v>
      </c>
      <c r="E197" s="19"/>
      <c r="F197" s="19">
        <v>5</v>
      </c>
      <c r="G197" s="19"/>
      <c r="H197" s="19"/>
      <c r="I197" s="19"/>
      <c r="J197" s="272" t="s">
        <v>486</v>
      </c>
      <c r="K197" s="23">
        <v>381</v>
      </c>
      <c r="L197" s="23" t="s">
        <v>12</v>
      </c>
      <c r="M197" s="23"/>
      <c r="N197" s="501">
        <f>N198+N199+N200+N201+N202</f>
        <v>6500</v>
      </c>
      <c r="O197" s="50">
        <f>O198+O199+O200+O201+O202</f>
        <v>11000</v>
      </c>
      <c r="P197" s="32">
        <f>P198+P199+P200+P201+P202+P206</f>
        <v>23000</v>
      </c>
      <c r="Q197" s="353">
        <f>Q198+Q199+Q200+Q201+Q202+Q206</f>
        <v>12000</v>
      </c>
      <c r="R197" s="345">
        <f aca="true" t="shared" si="19" ref="R197:R206">P197/O197</f>
        <v>2.090909090909091</v>
      </c>
      <c r="S197" s="345">
        <f aca="true" t="shared" si="20" ref="S197:S206">Q197/P197</f>
        <v>0.5217391304347826</v>
      </c>
    </row>
    <row r="198" spans="1:19" ht="12.75" hidden="1">
      <c r="A198" s="19" t="s">
        <v>240</v>
      </c>
      <c r="B198" s="19">
        <v>1</v>
      </c>
      <c r="C198" s="19"/>
      <c r="D198" s="19">
        <v>3</v>
      </c>
      <c r="E198" s="19"/>
      <c r="F198" s="19">
        <v>5</v>
      </c>
      <c r="G198" s="19"/>
      <c r="H198" s="19"/>
      <c r="I198" s="19"/>
      <c r="J198" s="272" t="s">
        <v>486</v>
      </c>
      <c r="K198" s="26">
        <v>3811</v>
      </c>
      <c r="L198" s="26" t="s">
        <v>126</v>
      </c>
      <c r="M198" s="26"/>
      <c r="N198" s="502">
        <v>0</v>
      </c>
      <c r="O198" s="29">
        <v>0</v>
      </c>
      <c r="P198" s="32">
        <v>0</v>
      </c>
      <c r="Q198" s="353">
        <v>0</v>
      </c>
      <c r="R198" s="345" t="e">
        <f t="shared" si="19"/>
        <v>#DIV/0!</v>
      </c>
      <c r="S198" s="345" t="e">
        <f t="shared" si="20"/>
        <v>#DIV/0!</v>
      </c>
    </row>
    <row r="199" spans="1:19" ht="12.75">
      <c r="A199" s="19" t="s">
        <v>240</v>
      </c>
      <c r="B199" s="19">
        <v>1</v>
      </c>
      <c r="C199" s="19"/>
      <c r="D199" s="19">
        <v>3</v>
      </c>
      <c r="E199" s="19"/>
      <c r="F199" s="19">
        <v>5</v>
      </c>
      <c r="G199" s="19"/>
      <c r="H199" s="19"/>
      <c r="I199" s="19"/>
      <c r="J199" s="272" t="s">
        <v>486</v>
      </c>
      <c r="K199" s="26">
        <v>3811</v>
      </c>
      <c r="L199" s="26" t="s">
        <v>127</v>
      </c>
      <c r="M199" s="26"/>
      <c r="N199" s="502">
        <v>0</v>
      </c>
      <c r="O199" s="29">
        <v>1000</v>
      </c>
      <c r="P199" s="32">
        <v>1000</v>
      </c>
      <c r="Q199" s="353">
        <v>0</v>
      </c>
      <c r="R199" s="345">
        <f t="shared" si="19"/>
        <v>1</v>
      </c>
      <c r="S199" s="345">
        <f t="shared" si="20"/>
        <v>0</v>
      </c>
    </row>
    <row r="200" spans="1:19" ht="12.75">
      <c r="A200" s="19" t="s">
        <v>240</v>
      </c>
      <c r="B200" s="19">
        <v>1</v>
      </c>
      <c r="C200" s="19"/>
      <c r="D200" s="19">
        <v>3</v>
      </c>
      <c r="E200" s="19"/>
      <c r="F200" s="19">
        <v>5</v>
      </c>
      <c r="G200" s="19"/>
      <c r="H200" s="19"/>
      <c r="I200" s="19"/>
      <c r="J200" s="272" t="s">
        <v>486</v>
      </c>
      <c r="K200" s="26">
        <v>3811</v>
      </c>
      <c r="L200" s="354" t="s">
        <v>558</v>
      </c>
      <c r="M200" s="26"/>
      <c r="N200" s="502">
        <v>0</v>
      </c>
      <c r="O200" s="29">
        <v>0</v>
      </c>
      <c r="P200" s="32">
        <v>2000</v>
      </c>
      <c r="Q200" s="353">
        <v>2000</v>
      </c>
      <c r="R200" s="345" t="e">
        <f t="shared" si="19"/>
        <v>#DIV/0!</v>
      </c>
      <c r="S200" s="345">
        <f t="shared" si="20"/>
        <v>1</v>
      </c>
    </row>
    <row r="201" spans="1:19" ht="12.75">
      <c r="A201" s="19" t="s">
        <v>240</v>
      </c>
      <c r="B201" s="19">
        <v>1</v>
      </c>
      <c r="C201" s="19"/>
      <c r="D201" s="19">
        <v>3</v>
      </c>
      <c r="E201" s="19"/>
      <c r="F201" s="19">
        <v>5</v>
      </c>
      <c r="G201" s="19"/>
      <c r="H201" s="19"/>
      <c r="I201" s="19"/>
      <c r="J201" s="272" t="s">
        <v>486</v>
      </c>
      <c r="K201" s="26">
        <v>3811</v>
      </c>
      <c r="L201" s="26" t="s">
        <v>208</v>
      </c>
      <c r="M201" s="26"/>
      <c r="N201" s="502">
        <v>5000</v>
      </c>
      <c r="O201" s="29">
        <v>5000</v>
      </c>
      <c r="P201" s="32">
        <v>5000</v>
      </c>
      <c r="Q201" s="353">
        <v>0</v>
      </c>
      <c r="R201" s="345">
        <f t="shared" si="19"/>
        <v>1</v>
      </c>
      <c r="S201" s="345">
        <f t="shared" si="20"/>
        <v>0</v>
      </c>
    </row>
    <row r="202" spans="1:19" ht="12.75">
      <c r="A202" s="19" t="s">
        <v>240</v>
      </c>
      <c r="B202" s="19">
        <v>1</v>
      </c>
      <c r="C202" s="19"/>
      <c r="D202" s="19">
        <v>3</v>
      </c>
      <c r="E202" s="19"/>
      <c r="F202" s="19">
        <v>5</v>
      </c>
      <c r="G202" s="19"/>
      <c r="H202" s="19"/>
      <c r="I202" s="19"/>
      <c r="J202" s="272" t="s">
        <v>486</v>
      </c>
      <c r="K202" s="26">
        <v>3811</v>
      </c>
      <c r="L202" s="26" t="s">
        <v>474</v>
      </c>
      <c r="M202" s="26"/>
      <c r="N202" s="502">
        <v>1500</v>
      </c>
      <c r="O202" s="29">
        <v>5000</v>
      </c>
      <c r="P202" s="32">
        <v>5000</v>
      </c>
      <c r="Q202" s="353">
        <v>0</v>
      </c>
      <c r="R202" s="345">
        <f t="shared" si="19"/>
        <v>1</v>
      </c>
      <c r="S202" s="345">
        <f t="shared" si="20"/>
        <v>0</v>
      </c>
    </row>
    <row r="203" spans="1:19" ht="12.75" hidden="1">
      <c r="A203" s="19" t="s">
        <v>577</v>
      </c>
      <c r="B203" s="19">
        <v>1</v>
      </c>
      <c r="C203" s="19"/>
      <c r="D203" s="19">
        <v>3</v>
      </c>
      <c r="E203" s="19"/>
      <c r="F203" s="19">
        <v>5</v>
      </c>
      <c r="G203" s="19"/>
      <c r="H203" s="19"/>
      <c r="I203" s="19"/>
      <c r="J203" s="272" t="s">
        <v>486</v>
      </c>
      <c r="K203" s="26">
        <v>51</v>
      </c>
      <c r="L203" s="26" t="s">
        <v>474</v>
      </c>
      <c r="M203" s="26"/>
      <c r="N203" s="502">
        <f aca="true" t="shared" si="21" ref="N203:Q204">N204</f>
        <v>0</v>
      </c>
      <c r="O203" s="29">
        <f t="shared" si="21"/>
        <v>0</v>
      </c>
      <c r="P203" s="32">
        <f t="shared" si="21"/>
        <v>0</v>
      </c>
      <c r="Q203" s="353">
        <f t="shared" si="21"/>
        <v>0</v>
      </c>
      <c r="R203" s="345" t="e">
        <f t="shared" si="19"/>
        <v>#DIV/0!</v>
      </c>
      <c r="S203" s="345" t="e">
        <f t="shared" si="20"/>
        <v>#DIV/0!</v>
      </c>
    </row>
    <row r="204" spans="1:19" ht="12.75" hidden="1">
      <c r="A204" s="19" t="s">
        <v>578</v>
      </c>
      <c r="B204" s="19">
        <v>1</v>
      </c>
      <c r="C204" s="19"/>
      <c r="D204" s="19">
        <v>3</v>
      </c>
      <c r="E204" s="19"/>
      <c r="F204" s="19">
        <v>5</v>
      </c>
      <c r="G204" s="19"/>
      <c r="H204" s="19"/>
      <c r="I204" s="19"/>
      <c r="J204" s="272" t="s">
        <v>486</v>
      </c>
      <c r="K204" s="23">
        <v>514</v>
      </c>
      <c r="L204" s="26" t="s">
        <v>474</v>
      </c>
      <c r="M204" s="23"/>
      <c r="N204" s="501">
        <f t="shared" si="21"/>
        <v>0</v>
      </c>
      <c r="O204" s="50">
        <f t="shared" si="21"/>
        <v>0</v>
      </c>
      <c r="P204" s="32">
        <f t="shared" si="21"/>
        <v>0</v>
      </c>
      <c r="Q204" s="353">
        <f t="shared" si="21"/>
        <v>0</v>
      </c>
      <c r="R204" s="345" t="e">
        <f t="shared" si="19"/>
        <v>#DIV/0!</v>
      </c>
      <c r="S204" s="345" t="e">
        <f t="shared" si="20"/>
        <v>#DIV/0!</v>
      </c>
    </row>
    <row r="205" spans="1:19" ht="12.75" hidden="1">
      <c r="A205" s="19" t="s">
        <v>579</v>
      </c>
      <c r="B205" s="19">
        <v>1</v>
      </c>
      <c r="C205" s="19"/>
      <c r="D205" s="19">
        <v>3</v>
      </c>
      <c r="E205" s="19"/>
      <c r="F205" s="19">
        <v>5</v>
      </c>
      <c r="G205" s="19"/>
      <c r="H205" s="19"/>
      <c r="I205" s="19"/>
      <c r="J205" s="272" t="s">
        <v>486</v>
      </c>
      <c r="K205" s="96">
        <v>5141</v>
      </c>
      <c r="L205" s="26" t="s">
        <v>474</v>
      </c>
      <c r="M205" s="96"/>
      <c r="N205" s="512">
        <v>0</v>
      </c>
      <c r="O205" s="97">
        <v>0</v>
      </c>
      <c r="P205" s="337">
        <v>0</v>
      </c>
      <c r="Q205" s="404">
        <v>0</v>
      </c>
      <c r="R205" s="601" t="e">
        <f t="shared" si="19"/>
        <v>#DIV/0!</v>
      </c>
      <c r="S205" s="345" t="e">
        <f t="shared" si="20"/>
        <v>#DIV/0!</v>
      </c>
    </row>
    <row r="206" spans="1:19" ht="13.5" thickBot="1">
      <c r="A206" s="3" t="s">
        <v>240</v>
      </c>
      <c r="B206" s="19">
        <v>1</v>
      </c>
      <c r="C206" s="19"/>
      <c r="D206" s="19">
        <v>3</v>
      </c>
      <c r="E206" s="19"/>
      <c r="F206" s="19">
        <v>5</v>
      </c>
      <c r="G206" s="19"/>
      <c r="H206" s="19"/>
      <c r="I206" s="19"/>
      <c r="J206" s="366" t="s">
        <v>486</v>
      </c>
      <c r="K206" s="96">
        <v>3811</v>
      </c>
      <c r="L206" s="354" t="s">
        <v>580</v>
      </c>
      <c r="M206" s="96"/>
      <c r="N206" s="512">
        <v>0</v>
      </c>
      <c r="O206" s="97">
        <v>0</v>
      </c>
      <c r="P206" s="497">
        <v>10000</v>
      </c>
      <c r="Q206" s="432">
        <v>10000</v>
      </c>
      <c r="R206" s="604" t="e">
        <f t="shared" si="19"/>
        <v>#DIV/0!</v>
      </c>
      <c r="S206" s="365">
        <f t="shared" si="20"/>
        <v>1</v>
      </c>
    </row>
    <row r="207" spans="1:19" ht="12.75">
      <c r="A207" s="54"/>
      <c r="B207" s="54"/>
      <c r="C207" s="11"/>
      <c r="D207" s="54"/>
      <c r="E207" s="54"/>
      <c r="F207" s="11"/>
      <c r="G207" s="11"/>
      <c r="H207" s="11"/>
      <c r="I207" s="11"/>
      <c r="J207" s="11"/>
      <c r="K207" s="98"/>
      <c r="L207" s="98" t="s">
        <v>121</v>
      </c>
      <c r="M207" s="98"/>
      <c r="N207" s="311">
        <f>N133</f>
        <v>1302803</v>
      </c>
      <c r="O207" s="99">
        <f>O133</f>
        <v>1370000</v>
      </c>
      <c r="P207" s="338">
        <f>P133</f>
        <v>1566200</v>
      </c>
      <c r="Q207" s="405">
        <f>Q133</f>
        <v>1395327</v>
      </c>
      <c r="R207" s="602">
        <f>Q207/N207</f>
        <v>1.0710191794154604</v>
      </c>
      <c r="S207" s="603">
        <f>Q207/P207</f>
        <v>0.890899629676925</v>
      </c>
    </row>
    <row r="208" spans="1:19" ht="12.75">
      <c r="A208" s="19"/>
      <c r="B208" s="19"/>
      <c r="C208" s="3"/>
      <c r="D208" s="19"/>
      <c r="E208" s="19"/>
      <c r="F208" s="3"/>
      <c r="G208" s="3"/>
      <c r="H208" s="3"/>
      <c r="I208" s="3"/>
      <c r="J208" s="3"/>
      <c r="K208" s="46"/>
      <c r="L208" s="46"/>
      <c r="M208" s="46"/>
      <c r="N208" s="447"/>
      <c r="O208" s="47"/>
      <c r="P208" s="72"/>
      <c r="Q208" s="394"/>
      <c r="R208" s="347"/>
      <c r="S208" s="347"/>
    </row>
    <row r="209" spans="1:19" ht="12.75">
      <c r="A209" s="8"/>
      <c r="B209" s="8"/>
      <c r="C209" s="8"/>
      <c r="D209" s="8"/>
      <c r="E209" s="8"/>
      <c r="F209" s="8"/>
      <c r="G209" s="8"/>
      <c r="H209" s="8"/>
      <c r="I209" s="8"/>
      <c r="J209" s="8"/>
      <c r="K209" s="66" t="s">
        <v>248</v>
      </c>
      <c r="L209" s="676" t="s">
        <v>253</v>
      </c>
      <c r="M209" s="690"/>
      <c r="N209" s="456"/>
      <c r="O209" s="67"/>
      <c r="P209" s="127"/>
      <c r="Q209" s="400"/>
      <c r="R209" s="349"/>
      <c r="S209" s="349"/>
    </row>
    <row r="210" spans="1:19" ht="12.75">
      <c r="A210" s="20" t="s">
        <v>243</v>
      </c>
      <c r="B210" s="8"/>
      <c r="C210" s="8"/>
      <c r="D210" s="8"/>
      <c r="E210" s="8"/>
      <c r="F210" s="8"/>
      <c r="G210" s="8"/>
      <c r="H210" s="8"/>
      <c r="I210" s="8"/>
      <c r="J210" s="8">
        <v>112</v>
      </c>
      <c r="K210" s="64" t="s">
        <v>249</v>
      </c>
      <c r="L210" s="64" t="s">
        <v>244</v>
      </c>
      <c r="M210" s="64"/>
      <c r="N210" s="472"/>
      <c r="O210" s="21"/>
      <c r="P210" s="21"/>
      <c r="Q210" s="396"/>
      <c r="R210" s="341"/>
      <c r="S210" s="341"/>
    </row>
    <row r="211" spans="1:19" ht="12.75">
      <c r="A211" s="101" t="s">
        <v>245</v>
      </c>
      <c r="B211" s="1">
        <v>1</v>
      </c>
      <c r="C211" s="1"/>
      <c r="D211" s="1">
        <v>3</v>
      </c>
      <c r="E211" s="1"/>
      <c r="F211" s="1">
        <v>5</v>
      </c>
      <c r="G211" s="1"/>
      <c r="H211" s="1"/>
      <c r="I211" s="1"/>
      <c r="J211" s="1">
        <v>112</v>
      </c>
      <c r="K211" s="102">
        <v>3</v>
      </c>
      <c r="L211" s="102" t="s">
        <v>0</v>
      </c>
      <c r="M211" s="102"/>
      <c r="N211" s="457">
        <f aca="true" t="shared" si="22" ref="N211:Q213">N212</f>
        <v>6294</v>
      </c>
      <c r="O211" s="93">
        <f t="shared" si="22"/>
        <v>100000</v>
      </c>
      <c r="P211" s="106">
        <f t="shared" si="22"/>
        <v>120000</v>
      </c>
      <c r="Q211" s="301">
        <f t="shared" si="22"/>
        <v>106307</v>
      </c>
      <c r="R211" s="525">
        <f aca="true" t="shared" si="23" ref="R211:S214">P211/O211</f>
        <v>1.2</v>
      </c>
      <c r="S211" s="345">
        <f t="shared" si="23"/>
        <v>0.8858916666666666</v>
      </c>
    </row>
    <row r="212" spans="1:19" ht="12.75">
      <c r="A212" s="101" t="s">
        <v>245</v>
      </c>
      <c r="B212" s="1">
        <v>1</v>
      </c>
      <c r="C212" s="1"/>
      <c r="D212" s="1">
        <v>3</v>
      </c>
      <c r="E212" s="1"/>
      <c r="F212" s="1">
        <v>5</v>
      </c>
      <c r="G212" s="1"/>
      <c r="H212" s="1"/>
      <c r="I212" s="1"/>
      <c r="J212" s="1">
        <v>112</v>
      </c>
      <c r="K212" s="103">
        <v>32</v>
      </c>
      <c r="L212" s="104" t="s">
        <v>5</v>
      </c>
      <c r="M212" s="105"/>
      <c r="N212" s="458">
        <f t="shared" si="22"/>
        <v>6294</v>
      </c>
      <c r="O212" s="106">
        <f t="shared" si="22"/>
        <v>100000</v>
      </c>
      <c r="P212" s="106">
        <f t="shared" si="22"/>
        <v>120000</v>
      </c>
      <c r="Q212" s="301">
        <f t="shared" si="22"/>
        <v>106307</v>
      </c>
      <c r="R212" s="525">
        <f t="shared" si="23"/>
        <v>1.2</v>
      </c>
      <c r="S212" s="345">
        <f t="shared" si="23"/>
        <v>0.8858916666666666</v>
      </c>
    </row>
    <row r="213" spans="1:19" ht="12.75">
      <c r="A213" s="101" t="s">
        <v>245</v>
      </c>
      <c r="B213" s="1">
        <v>1</v>
      </c>
      <c r="C213" s="1"/>
      <c r="D213" s="1">
        <v>3</v>
      </c>
      <c r="E213" s="1"/>
      <c r="F213" s="1">
        <v>5</v>
      </c>
      <c r="G213" s="1"/>
      <c r="H213" s="1"/>
      <c r="I213" s="1"/>
      <c r="J213" s="1">
        <v>112</v>
      </c>
      <c r="K213" s="117">
        <v>323</v>
      </c>
      <c r="L213" s="117" t="s">
        <v>7</v>
      </c>
      <c r="M213" s="117"/>
      <c r="N213" s="457">
        <f t="shared" si="22"/>
        <v>6294</v>
      </c>
      <c r="O213" s="251">
        <f t="shared" si="22"/>
        <v>100000</v>
      </c>
      <c r="P213" s="33">
        <f t="shared" si="22"/>
        <v>120000</v>
      </c>
      <c r="Q213" s="410">
        <f t="shared" si="22"/>
        <v>106307</v>
      </c>
      <c r="R213" s="522">
        <f t="shared" si="23"/>
        <v>1.2</v>
      </c>
      <c r="S213" s="345">
        <f t="shared" si="23"/>
        <v>0.8858916666666666</v>
      </c>
    </row>
    <row r="214" spans="1:19" ht="13.5" thickBot="1">
      <c r="A214" s="101" t="s">
        <v>245</v>
      </c>
      <c r="B214" s="1">
        <v>1</v>
      </c>
      <c r="C214" s="1"/>
      <c r="D214" s="1">
        <v>3</v>
      </c>
      <c r="E214" s="1"/>
      <c r="F214" s="1">
        <v>5</v>
      </c>
      <c r="G214" s="1"/>
      <c r="H214" s="1"/>
      <c r="I214" s="1"/>
      <c r="J214" s="1">
        <v>112</v>
      </c>
      <c r="K214" s="103">
        <v>3232</v>
      </c>
      <c r="L214" s="677" t="s">
        <v>195</v>
      </c>
      <c r="M214" s="700"/>
      <c r="N214" s="458">
        <v>6294</v>
      </c>
      <c r="O214" s="106">
        <v>100000</v>
      </c>
      <c r="P214" s="106">
        <v>120000</v>
      </c>
      <c r="Q214" s="301">
        <v>106307</v>
      </c>
      <c r="R214" s="525">
        <f t="shared" si="23"/>
        <v>1.2</v>
      </c>
      <c r="S214" s="345">
        <f t="shared" si="23"/>
        <v>0.8858916666666666</v>
      </c>
    </row>
    <row r="215" spans="1:19" ht="12.75">
      <c r="A215" s="11"/>
      <c r="B215" s="11"/>
      <c r="C215" s="11"/>
      <c r="D215" s="11"/>
      <c r="E215" s="11"/>
      <c r="F215" s="11"/>
      <c r="G215" s="11"/>
      <c r="H215" s="11"/>
      <c r="I215" s="11"/>
      <c r="J215" s="11"/>
      <c r="K215" s="98"/>
      <c r="L215" s="98" t="s">
        <v>121</v>
      </c>
      <c r="M215" s="98"/>
      <c r="N215" s="311">
        <f>N211</f>
        <v>6294</v>
      </c>
      <c r="O215" s="99">
        <f>O211</f>
        <v>100000</v>
      </c>
      <c r="P215" s="338">
        <f>P211</f>
        <v>120000</v>
      </c>
      <c r="Q215" s="405">
        <f>Q211</f>
        <v>106307</v>
      </c>
      <c r="R215" s="602">
        <f>Q215/N215</f>
        <v>16.890212901175722</v>
      </c>
      <c r="S215" s="603">
        <f>Q215/P215</f>
        <v>0.8858916666666666</v>
      </c>
    </row>
    <row r="216" spans="1:19" ht="12.75">
      <c r="A216" s="1"/>
      <c r="B216" s="1"/>
      <c r="C216" s="1"/>
      <c r="D216" s="1"/>
      <c r="E216" s="1"/>
      <c r="F216" s="1"/>
      <c r="G216" s="1"/>
      <c r="H216" s="1"/>
      <c r="I216" s="1"/>
      <c r="J216" s="1"/>
      <c r="K216" s="110"/>
      <c r="L216" s="110"/>
      <c r="M216" s="110"/>
      <c r="N216" s="459"/>
      <c r="O216" s="111"/>
      <c r="P216" s="123"/>
      <c r="Q216" s="411"/>
      <c r="R216" s="605"/>
      <c r="S216" s="350"/>
    </row>
    <row r="217" spans="1:19" ht="12.75">
      <c r="A217" s="20" t="s">
        <v>247</v>
      </c>
      <c r="B217" s="8"/>
      <c r="C217" s="8"/>
      <c r="D217" s="8"/>
      <c r="E217" s="8"/>
      <c r="F217" s="8"/>
      <c r="G217" s="8"/>
      <c r="H217" s="8"/>
      <c r="I217" s="8"/>
      <c r="J217" s="8">
        <v>112</v>
      </c>
      <c r="K217" s="64" t="s">
        <v>25</v>
      </c>
      <c r="L217" s="64" t="s">
        <v>110</v>
      </c>
      <c r="M217" s="64"/>
      <c r="N217" s="472"/>
      <c r="O217" s="21"/>
      <c r="P217" s="21"/>
      <c r="Q217" s="396"/>
      <c r="R217" s="341"/>
      <c r="S217" s="341"/>
    </row>
    <row r="218" spans="1:19" ht="12.75">
      <c r="A218" s="101" t="s">
        <v>247</v>
      </c>
      <c r="B218" s="4">
        <v>1</v>
      </c>
      <c r="C218" s="1"/>
      <c r="D218" s="4">
        <v>3</v>
      </c>
      <c r="E218" s="1"/>
      <c r="F218" s="1"/>
      <c r="G218" s="1"/>
      <c r="H218" s="1"/>
      <c r="I218" s="1"/>
      <c r="J218" s="1">
        <v>112</v>
      </c>
      <c r="K218" s="102">
        <v>3</v>
      </c>
      <c r="L218" s="102" t="s">
        <v>0</v>
      </c>
      <c r="M218" s="102"/>
      <c r="N218" s="457">
        <f aca="true" t="shared" si="24" ref="N218:Q220">N219</f>
        <v>2500</v>
      </c>
      <c r="O218" s="25">
        <f t="shared" si="24"/>
        <v>5000</v>
      </c>
      <c r="P218" s="33">
        <f t="shared" si="24"/>
        <v>5000</v>
      </c>
      <c r="Q218" s="410">
        <f t="shared" si="24"/>
        <v>1102</v>
      </c>
      <c r="R218" s="522">
        <f aca="true" t="shared" si="25" ref="R218:S221">P218/O218</f>
        <v>1</v>
      </c>
      <c r="S218" s="345">
        <f t="shared" si="25"/>
        <v>0.2204</v>
      </c>
    </row>
    <row r="219" spans="1:19" ht="12.75">
      <c r="A219" s="101" t="s">
        <v>247</v>
      </c>
      <c r="B219" s="4">
        <v>1</v>
      </c>
      <c r="C219" s="1"/>
      <c r="D219" s="4">
        <v>3</v>
      </c>
      <c r="E219" s="1"/>
      <c r="F219" s="1"/>
      <c r="G219" s="1"/>
      <c r="H219" s="1"/>
      <c r="I219" s="1"/>
      <c r="J219" s="1">
        <v>112</v>
      </c>
      <c r="K219" s="103">
        <v>38</v>
      </c>
      <c r="L219" s="104" t="s">
        <v>111</v>
      </c>
      <c r="M219" s="113"/>
      <c r="N219" s="460">
        <f t="shared" si="24"/>
        <v>2500</v>
      </c>
      <c r="O219" s="33">
        <f t="shared" si="24"/>
        <v>5000</v>
      </c>
      <c r="P219" s="33">
        <f t="shared" si="24"/>
        <v>5000</v>
      </c>
      <c r="Q219" s="410">
        <f t="shared" si="24"/>
        <v>1102</v>
      </c>
      <c r="R219" s="522">
        <f t="shared" si="25"/>
        <v>1</v>
      </c>
      <c r="S219" s="345">
        <f t="shared" si="25"/>
        <v>0.2204</v>
      </c>
    </row>
    <row r="220" spans="1:19" ht="12.75">
      <c r="A220" s="101" t="s">
        <v>247</v>
      </c>
      <c r="B220" s="4">
        <v>1</v>
      </c>
      <c r="C220" s="1"/>
      <c r="D220" s="4">
        <v>3</v>
      </c>
      <c r="E220" s="1"/>
      <c r="F220" s="1"/>
      <c r="G220" s="1"/>
      <c r="H220" s="1"/>
      <c r="I220" s="1"/>
      <c r="J220" s="1">
        <v>112</v>
      </c>
      <c r="K220" s="117">
        <v>383</v>
      </c>
      <c r="L220" s="688" t="s">
        <v>246</v>
      </c>
      <c r="M220" s="689"/>
      <c r="N220" s="460">
        <f t="shared" si="24"/>
        <v>2500</v>
      </c>
      <c r="O220" s="251">
        <f t="shared" si="24"/>
        <v>5000</v>
      </c>
      <c r="P220" s="33">
        <f t="shared" si="24"/>
        <v>5000</v>
      </c>
      <c r="Q220" s="410">
        <f t="shared" si="24"/>
        <v>1102</v>
      </c>
      <c r="R220" s="522">
        <f t="shared" si="25"/>
        <v>1</v>
      </c>
      <c r="S220" s="345">
        <f t="shared" si="25"/>
        <v>0.2204</v>
      </c>
    </row>
    <row r="221" spans="1:19" ht="13.5" thickBot="1">
      <c r="A221" s="101" t="s">
        <v>247</v>
      </c>
      <c r="B221" s="4">
        <v>1</v>
      </c>
      <c r="C221" s="1"/>
      <c r="D221" s="4">
        <v>3</v>
      </c>
      <c r="E221" s="1"/>
      <c r="F221" s="1"/>
      <c r="G221" s="1"/>
      <c r="H221" s="1"/>
      <c r="I221" s="1"/>
      <c r="J221" s="1">
        <v>112</v>
      </c>
      <c r="K221" s="103">
        <v>3831</v>
      </c>
      <c r="L221" s="103" t="s">
        <v>110</v>
      </c>
      <c r="M221" s="103"/>
      <c r="N221" s="461">
        <v>2500</v>
      </c>
      <c r="O221" s="106">
        <v>5000</v>
      </c>
      <c r="P221" s="106">
        <v>5000</v>
      </c>
      <c r="Q221" s="301">
        <v>1102</v>
      </c>
      <c r="R221" s="525">
        <f t="shared" si="25"/>
        <v>1</v>
      </c>
      <c r="S221" s="345">
        <f t="shared" si="25"/>
        <v>0.2204</v>
      </c>
    </row>
    <row r="222" spans="1:19" ht="12.75">
      <c r="A222" s="11"/>
      <c r="B222" s="11"/>
      <c r="C222" s="11"/>
      <c r="D222" s="11"/>
      <c r="E222" s="11"/>
      <c r="F222" s="11"/>
      <c r="G222" s="11"/>
      <c r="H222" s="11"/>
      <c r="I222" s="11"/>
      <c r="J222" s="11"/>
      <c r="K222" s="98"/>
      <c r="L222" s="98" t="s">
        <v>121</v>
      </c>
      <c r="M222" s="98"/>
      <c r="N222" s="311">
        <f>N218</f>
        <v>2500</v>
      </c>
      <c r="O222" s="99">
        <f>O218</f>
        <v>5000</v>
      </c>
      <c r="P222" s="338">
        <f>P218</f>
        <v>5000</v>
      </c>
      <c r="Q222" s="405">
        <f>Q218</f>
        <v>1102</v>
      </c>
      <c r="R222" s="602">
        <f>Q222/N222</f>
        <v>0.4408</v>
      </c>
      <c r="S222" s="603">
        <f>Q222/P222</f>
        <v>0.2204</v>
      </c>
    </row>
    <row r="223" spans="1:19" ht="12.75">
      <c r="A223" s="3"/>
      <c r="B223" s="3"/>
      <c r="C223" s="3"/>
      <c r="D223" s="3"/>
      <c r="E223" s="3"/>
      <c r="F223" s="3"/>
      <c r="G223" s="3"/>
      <c r="H223" s="3"/>
      <c r="I223" s="3"/>
      <c r="J223" s="3"/>
      <c r="K223" s="79"/>
      <c r="L223" s="3"/>
      <c r="M223" s="3"/>
      <c r="N223" s="462"/>
      <c r="O223" s="114"/>
      <c r="P223" s="114"/>
      <c r="Q223" s="412"/>
      <c r="R223" s="351"/>
      <c r="S223" s="351"/>
    </row>
    <row r="224" spans="1:19" ht="12.75">
      <c r="A224" s="8"/>
      <c r="B224" s="8"/>
      <c r="C224" s="8"/>
      <c r="D224" s="8"/>
      <c r="E224" s="8"/>
      <c r="F224" s="8"/>
      <c r="G224" s="8"/>
      <c r="H224" s="8"/>
      <c r="I224" s="8"/>
      <c r="J224" s="8"/>
      <c r="K224" s="64" t="s">
        <v>250</v>
      </c>
      <c r="L224" s="64" t="s">
        <v>475</v>
      </c>
      <c r="M224" s="64"/>
      <c r="N224" s="472"/>
      <c r="O224" s="21"/>
      <c r="P224" s="21"/>
      <c r="Q224" s="396"/>
      <c r="R224" s="341"/>
      <c r="S224" s="341"/>
    </row>
    <row r="225" spans="1:19" ht="12.75">
      <c r="A225" s="20" t="s">
        <v>251</v>
      </c>
      <c r="B225" s="8"/>
      <c r="C225" s="8"/>
      <c r="D225" s="8"/>
      <c r="E225" s="8"/>
      <c r="F225" s="8"/>
      <c r="G225" s="8"/>
      <c r="H225" s="8"/>
      <c r="I225" s="8"/>
      <c r="J225" s="8"/>
      <c r="K225" s="64" t="s">
        <v>308</v>
      </c>
      <c r="L225" s="8"/>
      <c r="M225" s="8"/>
      <c r="N225" s="443"/>
      <c r="O225" s="21"/>
      <c r="P225" s="21"/>
      <c r="Q225" s="396"/>
      <c r="R225" s="341"/>
      <c r="S225" s="341"/>
    </row>
    <row r="226" spans="1:19" ht="12.75">
      <c r="A226" s="19" t="s">
        <v>252</v>
      </c>
      <c r="B226" s="1">
        <v>1</v>
      </c>
      <c r="C226" s="1"/>
      <c r="D226" s="1">
        <v>3</v>
      </c>
      <c r="E226" s="1"/>
      <c r="F226" s="1"/>
      <c r="G226" s="1"/>
      <c r="H226" s="1"/>
      <c r="I226" s="1"/>
      <c r="J226" s="1">
        <v>133</v>
      </c>
      <c r="K226" s="102">
        <v>4</v>
      </c>
      <c r="L226" s="102" t="s">
        <v>1</v>
      </c>
      <c r="M226" s="102"/>
      <c r="N226" s="457">
        <f>N227</f>
        <v>75880</v>
      </c>
      <c r="O226" s="25">
        <f>O227</f>
        <v>55000</v>
      </c>
      <c r="P226" s="106">
        <f>P227</f>
        <v>27000</v>
      </c>
      <c r="Q226" s="301">
        <f>Q227</f>
        <v>16006</v>
      </c>
      <c r="R226" s="525">
        <f aca="true" t="shared" si="26" ref="R226:R236">P226/O226</f>
        <v>0.4909090909090909</v>
      </c>
      <c r="S226" s="345">
        <f aca="true" t="shared" si="27" ref="S226:S236">Q226/P226</f>
        <v>0.5928148148148148</v>
      </c>
    </row>
    <row r="227" spans="1:19" ht="12.75">
      <c r="A227" s="19" t="s">
        <v>252</v>
      </c>
      <c r="B227" s="1">
        <v>1</v>
      </c>
      <c r="C227" s="1"/>
      <c r="D227" s="1">
        <v>3</v>
      </c>
      <c r="E227" s="1"/>
      <c r="F227" s="1"/>
      <c r="G227" s="1"/>
      <c r="H227" s="1"/>
      <c r="I227" s="1"/>
      <c r="J227" s="1">
        <v>133</v>
      </c>
      <c r="K227" s="103">
        <v>42</v>
      </c>
      <c r="L227" s="103" t="s">
        <v>48</v>
      </c>
      <c r="M227" s="103"/>
      <c r="N227" s="461">
        <f>N228+N230+N235</f>
        <v>75880</v>
      </c>
      <c r="O227" s="106">
        <f>O228+O230+O235</f>
        <v>55000</v>
      </c>
      <c r="P227" s="106">
        <f>P228+P230+P235</f>
        <v>27000</v>
      </c>
      <c r="Q227" s="301">
        <f>Q228+Q230+Q235</f>
        <v>16006</v>
      </c>
      <c r="R227" s="525">
        <f t="shared" si="26"/>
        <v>0.4909090909090909</v>
      </c>
      <c r="S227" s="345">
        <f t="shared" si="27"/>
        <v>0.5928148148148148</v>
      </c>
    </row>
    <row r="228" spans="1:19" ht="12.75">
      <c r="A228" s="19" t="s">
        <v>252</v>
      </c>
      <c r="B228" s="1">
        <v>1</v>
      </c>
      <c r="C228" s="1"/>
      <c r="D228" s="1">
        <v>3</v>
      </c>
      <c r="E228" s="1"/>
      <c r="F228" s="1"/>
      <c r="G228" s="1"/>
      <c r="H228" s="1"/>
      <c r="I228" s="1"/>
      <c r="J228" s="1">
        <v>133</v>
      </c>
      <c r="K228" s="117">
        <v>421</v>
      </c>
      <c r="L228" s="688" t="s">
        <v>13</v>
      </c>
      <c r="M228" s="689"/>
      <c r="N228" s="460">
        <f>N229</f>
        <v>0</v>
      </c>
      <c r="O228" s="248">
        <f>O229</f>
        <v>10000</v>
      </c>
      <c r="P228" s="106">
        <f>P229</f>
        <v>0</v>
      </c>
      <c r="Q228" s="301">
        <f>Q229</f>
        <v>0</v>
      </c>
      <c r="R228" s="525">
        <f t="shared" si="26"/>
        <v>0</v>
      </c>
      <c r="S228" s="345" t="e">
        <f t="shared" si="27"/>
        <v>#DIV/0!</v>
      </c>
    </row>
    <row r="229" spans="1:19" ht="12.75">
      <c r="A229" s="19" t="s">
        <v>252</v>
      </c>
      <c r="B229" s="1">
        <v>1</v>
      </c>
      <c r="C229" s="1"/>
      <c r="D229" s="1">
        <v>3</v>
      </c>
      <c r="E229" s="1"/>
      <c r="F229" s="1"/>
      <c r="G229" s="1"/>
      <c r="H229" s="1"/>
      <c r="I229" s="1"/>
      <c r="J229" s="1">
        <v>133</v>
      </c>
      <c r="K229" s="103">
        <v>4214</v>
      </c>
      <c r="L229" s="677" t="s">
        <v>256</v>
      </c>
      <c r="M229" s="700"/>
      <c r="N229" s="458">
        <v>0</v>
      </c>
      <c r="O229" s="106">
        <v>10000</v>
      </c>
      <c r="P229" s="106">
        <v>0</v>
      </c>
      <c r="Q229" s="301">
        <v>0</v>
      </c>
      <c r="R229" s="525">
        <f t="shared" si="26"/>
        <v>0</v>
      </c>
      <c r="S229" s="345" t="e">
        <f t="shared" si="27"/>
        <v>#DIV/0!</v>
      </c>
    </row>
    <row r="230" spans="1:19" ht="12.75">
      <c r="A230" s="19" t="s">
        <v>252</v>
      </c>
      <c r="B230" s="1">
        <v>1</v>
      </c>
      <c r="C230" s="1"/>
      <c r="D230" s="1">
        <v>3</v>
      </c>
      <c r="E230" s="1"/>
      <c r="F230" s="1"/>
      <c r="G230" s="1"/>
      <c r="H230" s="1"/>
      <c r="I230" s="1"/>
      <c r="J230" s="1">
        <v>133</v>
      </c>
      <c r="K230" s="117">
        <v>422</v>
      </c>
      <c r="L230" s="688" t="s">
        <v>254</v>
      </c>
      <c r="M230" s="689"/>
      <c r="N230" s="460">
        <f>N231+N232+N233</f>
        <v>29332</v>
      </c>
      <c r="O230" s="248">
        <f>O231+O232+O233</f>
        <v>35000</v>
      </c>
      <c r="P230" s="106">
        <f>P231+P232+P233+P234</f>
        <v>22000</v>
      </c>
      <c r="Q230" s="301">
        <f>Q231+Q232+Q233+Q234</f>
        <v>14557</v>
      </c>
      <c r="R230" s="525">
        <f t="shared" si="26"/>
        <v>0.6285714285714286</v>
      </c>
      <c r="S230" s="345">
        <f t="shared" si="27"/>
        <v>0.6616818181818181</v>
      </c>
    </row>
    <row r="231" spans="1:19" ht="12.75">
      <c r="A231" s="19" t="s">
        <v>252</v>
      </c>
      <c r="B231" s="1">
        <v>1</v>
      </c>
      <c r="C231" s="1"/>
      <c r="D231" s="1">
        <v>3</v>
      </c>
      <c r="E231" s="1"/>
      <c r="F231" s="1"/>
      <c r="G231" s="1"/>
      <c r="H231" s="1"/>
      <c r="I231" s="1"/>
      <c r="J231" s="1">
        <v>133</v>
      </c>
      <c r="K231" s="103">
        <v>4221</v>
      </c>
      <c r="L231" s="677" t="s">
        <v>94</v>
      </c>
      <c r="M231" s="700"/>
      <c r="N231" s="458">
        <v>16609</v>
      </c>
      <c r="O231" s="106">
        <v>20000</v>
      </c>
      <c r="P231" s="106">
        <v>4000</v>
      </c>
      <c r="Q231" s="301">
        <v>0</v>
      </c>
      <c r="R231" s="525">
        <f t="shared" si="26"/>
        <v>0.2</v>
      </c>
      <c r="S231" s="345">
        <f t="shared" si="27"/>
        <v>0</v>
      </c>
    </row>
    <row r="232" spans="1:19" ht="12.75">
      <c r="A232" s="19" t="s">
        <v>252</v>
      </c>
      <c r="B232" s="1">
        <v>1</v>
      </c>
      <c r="C232" s="1"/>
      <c r="D232" s="1">
        <v>3</v>
      </c>
      <c r="E232" s="1"/>
      <c r="F232" s="1"/>
      <c r="G232" s="1"/>
      <c r="H232" s="1"/>
      <c r="I232" s="1"/>
      <c r="J232" s="1">
        <v>133</v>
      </c>
      <c r="K232" s="138">
        <v>4221</v>
      </c>
      <c r="L232" s="108" t="s">
        <v>93</v>
      </c>
      <c r="M232" s="109"/>
      <c r="N232" s="458">
        <v>12723</v>
      </c>
      <c r="O232" s="106">
        <v>15000</v>
      </c>
      <c r="P232" s="106">
        <v>5000</v>
      </c>
      <c r="Q232" s="301">
        <v>3369</v>
      </c>
      <c r="R232" s="525">
        <f t="shared" si="26"/>
        <v>0.3333333333333333</v>
      </c>
      <c r="S232" s="345">
        <f t="shared" si="27"/>
        <v>0.6738</v>
      </c>
    </row>
    <row r="233" spans="1:19" ht="12.75" hidden="1">
      <c r="A233" s="19" t="s">
        <v>252</v>
      </c>
      <c r="B233" s="1">
        <v>1</v>
      </c>
      <c r="C233" s="1"/>
      <c r="D233" s="1">
        <v>3</v>
      </c>
      <c r="E233" s="1"/>
      <c r="F233" s="1"/>
      <c r="G233" s="1"/>
      <c r="H233" s="1"/>
      <c r="I233" s="1"/>
      <c r="J233" s="1">
        <v>133</v>
      </c>
      <c r="K233" s="138">
        <v>4227</v>
      </c>
      <c r="L233" s="108" t="s">
        <v>467</v>
      </c>
      <c r="M233" s="109"/>
      <c r="N233" s="458">
        <v>0</v>
      </c>
      <c r="O233" s="106">
        <v>0</v>
      </c>
      <c r="P233" s="106">
        <v>0</v>
      </c>
      <c r="Q233" s="301">
        <v>0</v>
      </c>
      <c r="R233" s="525" t="e">
        <f t="shared" si="26"/>
        <v>#DIV/0!</v>
      </c>
      <c r="S233" s="345" t="e">
        <f t="shared" si="27"/>
        <v>#DIV/0!</v>
      </c>
    </row>
    <row r="234" spans="1:19" ht="12.75">
      <c r="A234" s="3" t="s">
        <v>252</v>
      </c>
      <c r="B234" s="1">
        <v>1</v>
      </c>
      <c r="C234" s="1"/>
      <c r="D234" s="1">
        <v>3</v>
      </c>
      <c r="E234" s="1"/>
      <c r="F234" s="1"/>
      <c r="G234" s="1"/>
      <c r="H234" s="1"/>
      <c r="I234" s="1"/>
      <c r="J234" s="1">
        <v>133</v>
      </c>
      <c r="K234" s="138">
        <v>4223</v>
      </c>
      <c r="L234" s="295" t="s">
        <v>573</v>
      </c>
      <c r="M234" s="109"/>
      <c r="N234" s="458">
        <v>0</v>
      </c>
      <c r="O234" s="106">
        <v>0</v>
      </c>
      <c r="P234" s="106">
        <v>13000</v>
      </c>
      <c r="Q234" s="301">
        <v>11188</v>
      </c>
      <c r="R234" s="525" t="e">
        <f t="shared" si="26"/>
        <v>#DIV/0!</v>
      </c>
      <c r="S234" s="345">
        <f t="shared" si="27"/>
        <v>0.8606153846153846</v>
      </c>
    </row>
    <row r="235" spans="1:19" ht="12.75">
      <c r="A235" s="19" t="s">
        <v>252</v>
      </c>
      <c r="B235" s="1">
        <v>1</v>
      </c>
      <c r="C235" s="1"/>
      <c r="D235" s="1">
        <v>3</v>
      </c>
      <c r="E235" s="1"/>
      <c r="F235" s="1"/>
      <c r="G235" s="1"/>
      <c r="H235" s="1"/>
      <c r="I235" s="1"/>
      <c r="J235" s="1">
        <v>133</v>
      </c>
      <c r="K235" s="252">
        <v>426</v>
      </c>
      <c r="L235" s="688" t="s">
        <v>30</v>
      </c>
      <c r="M235" s="689"/>
      <c r="N235" s="460">
        <f>N236+N237</f>
        <v>46548</v>
      </c>
      <c r="O235" s="248">
        <f>O236+O237</f>
        <v>10000</v>
      </c>
      <c r="P235" s="106">
        <f>P236+P237</f>
        <v>5000</v>
      </c>
      <c r="Q235" s="301">
        <f>Q236+Q237</f>
        <v>1449</v>
      </c>
      <c r="R235" s="525">
        <f t="shared" si="26"/>
        <v>0.5</v>
      </c>
      <c r="S235" s="345">
        <f t="shared" si="27"/>
        <v>0.2898</v>
      </c>
    </row>
    <row r="236" spans="1:19" ht="13.5" thickBot="1">
      <c r="A236" s="19" t="s">
        <v>252</v>
      </c>
      <c r="B236" s="1">
        <v>1</v>
      </c>
      <c r="C236" s="1"/>
      <c r="D236" s="1">
        <v>3</v>
      </c>
      <c r="E236" s="1"/>
      <c r="F236" s="1"/>
      <c r="G236" s="1"/>
      <c r="H236" s="1"/>
      <c r="I236" s="1"/>
      <c r="J236" s="1">
        <v>133</v>
      </c>
      <c r="K236" s="138">
        <v>4262</v>
      </c>
      <c r="L236" s="677" t="s">
        <v>255</v>
      </c>
      <c r="M236" s="678"/>
      <c r="N236" s="458">
        <v>46548</v>
      </c>
      <c r="O236" s="106">
        <v>10000</v>
      </c>
      <c r="P236" s="106">
        <v>5000</v>
      </c>
      <c r="Q236" s="301">
        <v>1449</v>
      </c>
      <c r="R236" s="525">
        <f t="shared" si="26"/>
        <v>0.5</v>
      </c>
      <c r="S236" s="345">
        <f t="shared" si="27"/>
        <v>0.2898</v>
      </c>
    </row>
    <row r="237" spans="1:19" ht="13.5" hidden="1" thickBot="1">
      <c r="A237" s="19" t="s">
        <v>252</v>
      </c>
      <c r="B237" s="1">
        <v>1</v>
      </c>
      <c r="C237" s="1"/>
      <c r="D237" s="1">
        <v>3</v>
      </c>
      <c r="E237" s="1"/>
      <c r="F237" s="1"/>
      <c r="G237" s="1"/>
      <c r="H237" s="1"/>
      <c r="I237" s="1"/>
      <c r="J237" s="1">
        <v>133</v>
      </c>
      <c r="K237" s="138">
        <v>4264</v>
      </c>
      <c r="L237" s="677" t="s">
        <v>95</v>
      </c>
      <c r="M237" s="678"/>
      <c r="N237" s="458">
        <v>0</v>
      </c>
      <c r="O237" s="106">
        <v>0</v>
      </c>
      <c r="P237" s="106">
        <v>0</v>
      </c>
      <c r="Q237" s="301">
        <v>0</v>
      </c>
      <c r="R237" s="525"/>
      <c r="S237" s="345" t="e">
        <f>#REF!/#REF!</f>
        <v>#REF!</v>
      </c>
    </row>
    <row r="238" spans="1:19" ht="12.75">
      <c r="A238" s="11"/>
      <c r="B238" s="11"/>
      <c r="C238" s="11"/>
      <c r="D238" s="11"/>
      <c r="E238" s="11"/>
      <c r="F238" s="11"/>
      <c r="G238" s="11"/>
      <c r="H238" s="11"/>
      <c r="I238" s="11"/>
      <c r="J238" s="11"/>
      <c r="K238" s="98"/>
      <c r="L238" s="98" t="s">
        <v>121</v>
      </c>
      <c r="M238" s="98"/>
      <c r="N238" s="311">
        <f>N226</f>
        <v>75880</v>
      </c>
      <c r="O238" s="99">
        <f>O226</f>
        <v>55000</v>
      </c>
      <c r="P238" s="338">
        <f>P226</f>
        <v>27000</v>
      </c>
      <c r="Q238" s="405">
        <f>Q226</f>
        <v>16006</v>
      </c>
      <c r="R238" s="602">
        <f>Q238/N238</f>
        <v>0.210938323668951</v>
      </c>
      <c r="S238" s="603">
        <f>Q238/P238</f>
        <v>0.5928148148148148</v>
      </c>
    </row>
    <row r="239" spans="1:19" ht="12.75">
      <c r="A239" s="1"/>
      <c r="B239" s="1"/>
      <c r="C239" s="1"/>
      <c r="D239" s="1"/>
      <c r="E239" s="1"/>
      <c r="F239" s="1"/>
      <c r="G239" s="1"/>
      <c r="H239" s="1"/>
      <c r="I239" s="1"/>
      <c r="J239" s="1"/>
      <c r="K239" s="115"/>
      <c r="L239" s="115"/>
      <c r="M239" s="115"/>
      <c r="N239" s="463"/>
      <c r="O239" s="112"/>
      <c r="P239" s="124"/>
      <c r="Q239" s="413"/>
      <c r="R239" s="350"/>
      <c r="S239" s="350"/>
    </row>
    <row r="240" spans="1:19" ht="12.75">
      <c r="A240" s="8"/>
      <c r="B240" s="8"/>
      <c r="C240" s="8"/>
      <c r="D240" s="8"/>
      <c r="E240" s="8"/>
      <c r="F240" s="8"/>
      <c r="G240" s="8"/>
      <c r="H240" s="8"/>
      <c r="I240" s="8"/>
      <c r="J240" s="8"/>
      <c r="K240" s="64" t="s">
        <v>258</v>
      </c>
      <c r="L240" s="709" t="s">
        <v>257</v>
      </c>
      <c r="M240" s="709"/>
      <c r="N240" s="472"/>
      <c r="O240" s="21"/>
      <c r="P240" s="21"/>
      <c r="Q240" s="396"/>
      <c r="R240" s="341"/>
      <c r="S240" s="341"/>
    </row>
    <row r="241" spans="1:19" ht="12.75">
      <c r="A241" s="20" t="s">
        <v>259</v>
      </c>
      <c r="B241" s="8"/>
      <c r="C241" s="8"/>
      <c r="D241" s="8"/>
      <c r="E241" s="8"/>
      <c r="F241" s="8"/>
      <c r="G241" s="8"/>
      <c r="H241" s="8"/>
      <c r="I241" s="8"/>
      <c r="J241" s="8"/>
      <c r="K241" s="64" t="s">
        <v>25</v>
      </c>
      <c r="L241" s="20" t="s">
        <v>137</v>
      </c>
      <c r="M241" s="64"/>
      <c r="N241" s="472"/>
      <c r="O241" s="21"/>
      <c r="P241" s="21"/>
      <c r="Q241" s="396"/>
      <c r="R241" s="341"/>
      <c r="S241" s="341"/>
    </row>
    <row r="242" spans="1:19" ht="12.75">
      <c r="A242" s="19" t="s">
        <v>260</v>
      </c>
      <c r="B242" s="1">
        <v>1</v>
      </c>
      <c r="C242" s="1"/>
      <c r="D242" s="1">
        <v>3</v>
      </c>
      <c r="E242" s="1"/>
      <c r="F242" s="1"/>
      <c r="G242" s="1"/>
      <c r="H242" s="1"/>
      <c r="I242" s="1"/>
      <c r="J242" s="116" t="s">
        <v>356</v>
      </c>
      <c r="K242" s="117">
        <v>3</v>
      </c>
      <c r="L242" s="117" t="s">
        <v>0</v>
      </c>
      <c r="M242" s="117"/>
      <c r="N242" s="457">
        <f>N243+N246</f>
        <v>0</v>
      </c>
      <c r="O242" s="25">
        <f>O243+O246</f>
        <v>30000</v>
      </c>
      <c r="P242" s="33">
        <f>P243+P246</f>
        <v>0</v>
      </c>
      <c r="Q242" s="410">
        <f>Q243+Q246</f>
        <v>0</v>
      </c>
      <c r="R242" s="522">
        <f aca="true" t="shared" si="28" ref="R242:R248">P242/O242</f>
        <v>0</v>
      </c>
      <c r="S242" s="345" t="e">
        <f aca="true" t="shared" si="29" ref="S242:S248">Q242/P242</f>
        <v>#DIV/0!</v>
      </c>
    </row>
    <row r="243" spans="1:19" ht="12.75" hidden="1">
      <c r="A243" s="19" t="s">
        <v>260</v>
      </c>
      <c r="B243" s="1">
        <v>1</v>
      </c>
      <c r="C243" s="1"/>
      <c r="D243" s="1">
        <v>3</v>
      </c>
      <c r="E243" s="1"/>
      <c r="F243" s="1"/>
      <c r="G243" s="1"/>
      <c r="H243" s="1"/>
      <c r="I243" s="1"/>
      <c r="J243" s="116" t="s">
        <v>356</v>
      </c>
      <c r="K243" s="118">
        <v>35</v>
      </c>
      <c r="L243" s="677" t="s">
        <v>10</v>
      </c>
      <c r="M243" s="678"/>
      <c r="N243" s="458">
        <f aca="true" t="shared" si="30" ref="N243:Q244">N244</f>
        <v>0</v>
      </c>
      <c r="O243" s="25">
        <f t="shared" si="30"/>
        <v>0</v>
      </c>
      <c r="P243" s="33">
        <f t="shared" si="30"/>
        <v>0</v>
      </c>
      <c r="Q243" s="410">
        <f t="shared" si="30"/>
        <v>0</v>
      </c>
      <c r="R243" s="522" t="e">
        <f t="shared" si="28"/>
        <v>#DIV/0!</v>
      </c>
      <c r="S243" s="345" t="e">
        <f t="shared" si="29"/>
        <v>#DIV/0!</v>
      </c>
    </row>
    <row r="244" spans="1:19" ht="12.75" hidden="1">
      <c r="A244" s="19" t="s">
        <v>260</v>
      </c>
      <c r="B244" s="1">
        <v>1</v>
      </c>
      <c r="C244" s="1"/>
      <c r="D244" s="1">
        <v>3</v>
      </c>
      <c r="E244" s="1"/>
      <c r="F244" s="1"/>
      <c r="G244" s="1"/>
      <c r="H244" s="1"/>
      <c r="I244" s="1"/>
      <c r="J244" s="116" t="s">
        <v>356</v>
      </c>
      <c r="K244" s="117">
        <v>352</v>
      </c>
      <c r="L244" s="688" t="s">
        <v>261</v>
      </c>
      <c r="M244" s="689"/>
      <c r="N244" s="460">
        <f t="shared" si="30"/>
        <v>0</v>
      </c>
      <c r="O244" s="251">
        <f t="shared" si="30"/>
        <v>0</v>
      </c>
      <c r="P244" s="33">
        <f t="shared" si="30"/>
        <v>0</v>
      </c>
      <c r="Q244" s="410">
        <f t="shared" si="30"/>
        <v>0</v>
      </c>
      <c r="R244" s="522" t="e">
        <f t="shared" si="28"/>
        <v>#DIV/0!</v>
      </c>
      <c r="S244" s="345" t="e">
        <f t="shared" si="29"/>
        <v>#DIV/0!</v>
      </c>
    </row>
    <row r="245" spans="1:19" ht="12.75" hidden="1">
      <c r="A245" s="19" t="s">
        <v>260</v>
      </c>
      <c r="B245" s="1">
        <v>1</v>
      </c>
      <c r="C245" s="1"/>
      <c r="D245" s="1">
        <v>3</v>
      </c>
      <c r="E245" s="1"/>
      <c r="F245" s="1"/>
      <c r="G245" s="1"/>
      <c r="H245" s="1"/>
      <c r="I245" s="1"/>
      <c r="J245" s="116" t="s">
        <v>356</v>
      </c>
      <c r="K245" s="118">
        <v>3523</v>
      </c>
      <c r="L245" s="677" t="s">
        <v>262</v>
      </c>
      <c r="M245" s="678"/>
      <c r="N245" s="458">
        <v>0</v>
      </c>
      <c r="O245" s="182">
        <v>0</v>
      </c>
      <c r="P245" s="33">
        <v>0</v>
      </c>
      <c r="Q245" s="410">
        <v>0</v>
      </c>
      <c r="R245" s="522" t="e">
        <f t="shared" si="28"/>
        <v>#DIV/0!</v>
      </c>
      <c r="S245" s="345" t="e">
        <f t="shared" si="29"/>
        <v>#DIV/0!</v>
      </c>
    </row>
    <row r="246" spans="1:19" ht="12.75">
      <c r="A246" s="19" t="s">
        <v>260</v>
      </c>
      <c r="B246" s="1">
        <v>1</v>
      </c>
      <c r="C246" s="1"/>
      <c r="D246" s="1">
        <v>3</v>
      </c>
      <c r="E246" s="1"/>
      <c r="F246" s="1"/>
      <c r="G246" s="1"/>
      <c r="H246" s="1"/>
      <c r="I246" s="1"/>
      <c r="J246" s="116" t="s">
        <v>356</v>
      </c>
      <c r="K246" s="118">
        <v>38</v>
      </c>
      <c r="L246" s="108" t="s">
        <v>104</v>
      </c>
      <c r="M246" s="189"/>
      <c r="N246" s="458">
        <f>N247</f>
        <v>0</v>
      </c>
      <c r="O246" s="251">
        <f>O247</f>
        <v>30000</v>
      </c>
      <c r="P246" s="33">
        <f>P247</f>
        <v>0</v>
      </c>
      <c r="Q246" s="410">
        <f>Q247</f>
        <v>0</v>
      </c>
      <c r="R246" s="522">
        <f t="shared" si="28"/>
        <v>0</v>
      </c>
      <c r="S246" s="345" t="e">
        <f t="shared" si="29"/>
        <v>#DIV/0!</v>
      </c>
    </row>
    <row r="247" spans="1:19" ht="12.75">
      <c r="A247" s="19" t="s">
        <v>260</v>
      </c>
      <c r="B247" s="1">
        <v>1</v>
      </c>
      <c r="C247" s="1"/>
      <c r="D247" s="1">
        <v>3</v>
      </c>
      <c r="E247" s="1"/>
      <c r="F247" s="1"/>
      <c r="G247" s="1"/>
      <c r="H247" s="1"/>
      <c r="I247" s="1"/>
      <c r="J247" s="116" t="s">
        <v>356</v>
      </c>
      <c r="K247" s="117">
        <v>381</v>
      </c>
      <c r="L247" s="241" t="s">
        <v>12</v>
      </c>
      <c r="M247" s="242"/>
      <c r="N247" s="460">
        <f>N248+N249</f>
        <v>0</v>
      </c>
      <c r="O247" s="251">
        <f>O248+O249</f>
        <v>30000</v>
      </c>
      <c r="P247" s="33">
        <f>P248+P249</f>
        <v>0</v>
      </c>
      <c r="Q247" s="410">
        <f>Q248+Q249</f>
        <v>0</v>
      </c>
      <c r="R247" s="522">
        <f t="shared" si="28"/>
        <v>0</v>
      </c>
      <c r="S247" s="345" t="e">
        <f t="shared" si="29"/>
        <v>#DIV/0!</v>
      </c>
    </row>
    <row r="248" spans="1:19" ht="12.75">
      <c r="A248" s="19" t="s">
        <v>260</v>
      </c>
      <c r="B248" s="1">
        <v>1</v>
      </c>
      <c r="C248" s="1"/>
      <c r="D248" s="1">
        <v>3</v>
      </c>
      <c r="E248" s="1"/>
      <c r="F248" s="1"/>
      <c r="G248" s="1"/>
      <c r="H248" s="1"/>
      <c r="I248" s="1"/>
      <c r="J248" s="116" t="s">
        <v>356</v>
      </c>
      <c r="K248" s="118">
        <v>3811</v>
      </c>
      <c r="L248" s="677" t="s">
        <v>527</v>
      </c>
      <c r="M248" s="678"/>
      <c r="N248" s="458">
        <v>0</v>
      </c>
      <c r="O248" s="182">
        <v>30000</v>
      </c>
      <c r="P248" s="373">
        <v>0</v>
      </c>
      <c r="Q248" s="415">
        <v>0</v>
      </c>
      <c r="R248" s="524">
        <f t="shared" si="28"/>
        <v>0</v>
      </c>
      <c r="S248" s="345" t="e">
        <f t="shared" si="29"/>
        <v>#DIV/0!</v>
      </c>
    </row>
    <row r="249" spans="1:19" ht="12.75" hidden="1">
      <c r="A249" s="19" t="s">
        <v>260</v>
      </c>
      <c r="B249" s="1">
        <v>1</v>
      </c>
      <c r="C249" s="1"/>
      <c r="D249" s="1">
        <v>3</v>
      </c>
      <c r="E249" s="1"/>
      <c r="F249" s="1"/>
      <c r="G249" s="1"/>
      <c r="H249" s="1"/>
      <c r="I249" s="1"/>
      <c r="J249" s="116" t="s">
        <v>356</v>
      </c>
      <c r="K249" s="118">
        <v>3811</v>
      </c>
      <c r="L249" s="108" t="s">
        <v>468</v>
      </c>
      <c r="M249" s="189"/>
      <c r="N249" s="458">
        <v>0</v>
      </c>
      <c r="O249" s="182">
        <v>0</v>
      </c>
      <c r="P249" s="33">
        <v>0</v>
      </c>
      <c r="Q249" s="410">
        <v>0</v>
      </c>
      <c r="R249" s="522"/>
      <c r="S249" s="345" t="e">
        <f>#REF!/#REF!</f>
        <v>#REF!</v>
      </c>
    </row>
    <row r="250" spans="1:19" ht="12.75">
      <c r="A250" s="54"/>
      <c r="B250" s="11"/>
      <c r="C250" s="11"/>
      <c r="D250" s="11"/>
      <c r="E250" s="11"/>
      <c r="F250" s="11"/>
      <c r="G250" s="11"/>
      <c r="H250" s="11"/>
      <c r="I250" s="11"/>
      <c r="J250" s="119"/>
      <c r="K250" s="120"/>
      <c r="L250" s="685" t="s">
        <v>187</v>
      </c>
      <c r="M250" s="687"/>
      <c r="N250" s="471">
        <f>N242</f>
        <v>0</v>
      </c>
      <c r="O250" s="85">
        <f>O242</f>
        <v>30000</v>
      </c>
      <c r="P250" s="335">
        <f>P242</f>
        <v>0</v>
      </c>
      <c r="Q250" s="378">
        <f>Q242</f>
        <v>0</v>
      </c>
      <c r="R250" s="597" t="e">
        <f>Q250/N250</f>
        <v>#DIV/0!</v>
      </c>
      <c r="S250" s="598" t="e">
        <f>Q250/P250</f>
        <v>#DIV/0!</v>
      </c>
    </row>
    <row r="251" spans="1:19" ht="12.75">
      <c r="A251" s="383"/>
      <c r="B251" s="377"/>
      <c r="C251" s="377"/>
      <c r="D251" s="377"/>
      <c r="E251" s="377"/>
      <c r="F251" s="377"/>
      <c r="G251" s="377"/>
      <c r="H251" s="377"/>
      <c r="I251" s="377"/>
      <c r="J251" s="379"/>
      <c r="K251" s="380"/>
      <c r="L251" s="520"/>
      <c r="M251" s="520"/>
      <c r="N251" s="477"/>
      <c r="O251" s="381"/>
      <c r="P251" s="382"/>
      <c r="Q251" s="414"/>
      <c r="R251" s="606"/>
      <c r="S251" s="607"/>
    </row>
    <row r="252" spans="1:19" ht="82.5" customHeight="1">
      <c r="A252" s="8" t="s">
        <v>259</v>
      </c>
      <c r="B252" s="367"/>
      <c r="C252" s="367"/>
      <c r="D252" s="367"/>
      <c r="E252" s="367"/>
      <c r="F252" s="367"/>
      <c r="G252" s="367"/>
      <c r="H252" s="367"/>
      <c r="I252" s="367"/>
      <c r="J252" s="367"/>
      <c r="K252" s="368" t="s">
        <v>652</v>
      </c>
      <c r="L252" s="755" t="s">
        <v>581</v>
      </c>
      <c r="M252" s="755"/>
      <c r="N252" s="464"/>
      <c r="O252" s="369"/>
      <c r="P252" s="370"/>
      <c r="Q252" s="371"/>
      <c r="R252" s="608"/>
      <c r="S252" s="609"/>
    </row>
    <row r="253" spans="1:19" ht="12.75">
      <c r="A253" s="3" t="s">
        <v>582</v>
      </c>
      <c r="B253" s="1">
        <v>1</v>
      </c>
      <c r="C253" s="1"/>
      <c r="D253" s="1"/>
      <c r="E253" s="1"/>
      <c r="F253" s="1">
        <v>5</v>
      </c>
      <c r="G253" s="1"/>
      <c r="H253" s="1"/>
      <c r="I253" s="1"/>
      <c r="J253" s="132" t="s">
        <v>357</v>
      </c>
      <c r="K253" s="372">
        <v>4</v>
      </c>
      <c r="L253" s="743" t="s">
        <v>583</v>
      </c>
      <c r="M253" s="744"/>
      <c r="N253" s="465">
        <v>0</v>
      </c>
      <c r="O253" s="373">
        <v>0</v>
      </c>
      <c r="P253" s="373">
        <f>P254</f>
        <v>100000</v>
      </c>
      <c r="Q253" s="415">
        <f>Q254</f>
        <v>0</v>
      </c>
      <c r="R253" s="524" t="e">
        <f aca="true" t="shared" si="31" ref="R253:R273">P253/O253</f>
        <v>#DIV/0!</v>
      </c>
      <c r="S253" s="345">
        <f aca="true" t="shared" si="32" ref="S253:S273">Q253/P253</f>
        <v>0</v>
      </c>
    </row>
    <row r="254" spans="1:19" ht="12.75" customHeight="1">
      <c r="A254" s="3" t="s">
        <v>582</v>
      </c>
      <c r="B254" s="1">
        <v>1</v>
      </c>
      <c r="C254" s="1"/>
      <c r="D254" s="1"/>
      <c r="E254" s="1"/>
      <c r="F254" s="1">
        <v>5</v>
      </c>
      <c r="G254" s="1"/>
      <c r="H254" s="1"/>
      <c r="I254" s="1"/>
      <c r="J254" s="132" t="s">
        <v>357</v>
      </c>
      <c r="K254" s="374">
        <v>42</v>
      </c>
      <c r="L254" s="740" t="s">
        <v>28</v>
      </c>
      <c r="M254" s="741"/>
      <c r="N254" s="466">
        <v>0</v>
      </c>
      <c r="O254" s="339">
        <v>0</v>
      </c>
      <c r="P254" s="339">
        <f>SUM(P262+P260+P255)</f>
        <v>100000</v>
      </c>
      <c r="Q254" s="416">
        <f>SUM(Q262+Q260+Q255)</f>
        <v>0</v>
      </c>
      <c r="R254" s="526" t="e">
        <f t="shared" si="31"/>
        <v>#DIV/0!</v>
      </c>
      <c r="S254" s="345">
        <f t="shared" si="32"/>
        <v>0</v>
      </c>
    </row>
    <row r="255" spans="1:19" ht="12.75" customHeight="1">
      <c r="A255" s="3" t="s">
        <v>582</v>
      </c>
      <c r="B255" s="1">
        <v>1</v>
      </c>
      <c r="C255" s="1"/>
      <c r="D255" s="1"/>
      <c r="E255" s="1"/>
      <c r="F255" s="1">
        <v>5</v>
      </c>
      <c r="G255" s="1"/>
      <c r="H255" s="1"/>
      <c r="I255" s="1"/>
      <c r="J255" s="132" t="s">
        <v>357</v>
      </c>
      <c r="K255" s="374">
        <v>421</v>
      </c>
      <c r="L255" s="740" t="s">
        <v>13</v>
      </c>
      <c r="M255" s="741"/>
      <c r="N255" s="466">
        <v>0</v>
      </c>
      <c r="O255" s="339">
        <v>0</v>
      </c>
      <c r="P255" s="339">
        <f>SUM(P256:P259)</f>
        <v>0</v>
      </c>
      <c r="Q255" s="416">
        <f>SUM(Q256:Q259)</f>
        <v>0</v>
      </c>
      <c r="R255" s="526" t="e">
        <f t="shared" si="31"/>
        <v>#DIV/0!</v>
      </c>
      <c r="S255" s="345" t="e">
        <f t="shared" si="32"/>
        <v>#DIV/0!</v>
      </c>
    </row>
    <row r="256" spans="1:19" ht="28.5" customHeight="1">
      <c r="A256" s="3" t="s">
        <v>582</v>
      </c>
      <c r="B256" s="1">
        <v>1</v>
      </c>
      <c r="C256" s="1"/>
      <c r="D256" s="1"/>
      <c r="E256" s="1"/>
      <c r="F256" s="1">
        <v>5</v>
      </c>
      <c r="G256" s="1"/>
      <c r="H256" s="1"/>
      <c r="I256" s="1"/>
      <c r="J256" s="132" t="s">
        <v>357</v>
      </c>
      <c r="K256" s="376">
        <v>4212</v>
      </c>
      <c r="L256" s="738" t="s">
        <v>584</v>
      </c>
      <c r="M256" s="739"/>
      <c r="N256" s="467">
        <v>0</v>
      </c>
      <c r="O256" s="339">
        <v>0</v>
      </c>
      <c r="P256" s="339"/>
      <c r="Q256" s="375"/>
      <c r="R256" s="526" t="e">
        <f t="shared" si="31"/>
        <v>#DIV/0!</v>
      </c>
      <c r="S256" s="345" t="e">
        <f t="shared" si="32"/>
        <v>#DIV/0!</v>
      </c>
    </row>
    <row r="257" spans="1:19" ht="30" customHeight="1">
      <c r="A257" s="3" t="s">
        <v>582</v>
      </c>
      <c r="B257" s="1">
        <v>1</v>
      </c>
      <c r="C257" s="1"/>
      <c r="D257" s="1"/>
      <c r="E257" s="1"/>
      <c r="F257" s="1">
        <v>5</v>
      </c>
      <c r="G257" s="1"/>
      <c r="H257" s="1"/>
      <c r="I257" s="1"/>
      <c r="J257" s="132" t="s">
        <v>357</v>
      </c>
      <c r="K257" s="376">
        <v>4212</v>
      </c>
      <c r="L257" s="738" t="s">
        <v>585</v>
      </c>
      <c r="M257" s="739"/>
      <c r="N257" s="467">
        <v>0</v>
      </c>
      <c r="O257" s="339">
        <v>0</v>
      </c>
      <c r="P257" s="339">
        <v>0</v>
      </c>
      <c r="Q257" s="375">
        <v>0</v>
      </c>
      <c r="R257" s="526" t="e">
        <f t="shared" si="31"/>
        <v>#DIV/0!</v>
      </c>
      <c r="S257" s="345" t="e">
        <f t="shared" si="32"/>
        <v>#DIV/0!</v>
      </c>
    </row>
    <row r="258" spans="1:19" ht="37.5" customHeight="1">
      <c r="A258" s="3" t="s">
        <v>582</v>
      </c>
      <c r="B258" s="1">
        <v>1</v>
      </c>
      <c r="C258" s="1"/>
      <c r="D258" s="1"/>
      <c r="E258" s="1"/>
      <c r="F258" s="1">
        <v>5</v>
      </c>
      <c r="G258" s="1"/>
      <c r="H258" s="1"/>
      <c r="I258" s="1"/>
      <c r="J258" s="132" t="s">
        <v>357</v>
      </c>
      <c r="K258" s="376">
        <v>4212</v>
      </c>
      <c r="L258" s="738" t="s">
        <v>586</v>
      </c>
      <c r="M258" s="739"/>
      <c r="N258" s="467">
        <v>0</v>
      </c>
      <c r="O258" s="339">
        <v>0</v>
      </c>
      <c r="P258" s="339">
        <v>0</v>
      </c>
      <c r="Q258" s="375">
        <v>0</v>
      </c>
      <c r="R258" s="526" t="e">
        <f t="shared" si="31"/>
        <v>#DIV/0!</v>
      </c>
      <c r="S258" s="345" t="e">
        <f t="shared" si="32"/>
        <v>#DIV/0!</v>
      </c>
    </row>
    <row r="259" spans="1:19" ht="12.75" customHeight="1">
      <c r="A259" s="3" t="s">
        <v>582</v>
      </c>
      <c r="B259" s="1">
        <v>1</v>
      </c>
      <c r="C259" s="1"/>
      <c r="D259" s="1"/>
      <c r="E259" s="1"/>
      <c r="F259" s="1">
        <v>5</v>
      </c>
      <c r="G259" s="1"/>
      <c r="H259" s="1"/>
      <c r="I259" s="1"/>
      <c r="J259" s="132" t="s">
        <v>357</v>
      </c>
      <c r="K259" s="376">
        <v>4212</v>
      </c>
      <c r="L259" s="738" t="s">
        <v>587</v>
      </c>
      <c r="M259" s="739"/>
      <c r="N259" s="467">
        <v>0</v>
      </c>
      <c r="O259" s="339">
        <v>0</v>
      </c>
      <c r="P259" s="339">
        <v>0</v>
      </c>
      <c r="Q259" s="375">
        <v>0</v>
      </c>
      <c r="R259" s="526" t="e">
        <f t="shared" si="31"/>
        <v>#DIV/0!</v>
      </c>
      <c r="S259" s="345" t="e">
        <f t="shared" si="32"/>
        <v>#DIV/0!</v>
      </c>
    </row>
    <row r="260" spans="1:19" ht="12.75" customHeight="1">
      <c r="A260" s="3" t="s">
        <v>582</v>
      </c>
      <c r="B260" s="1">
        <v>1</v>
      </c>
      <c r="C260" s="1"/>
      <c r="D260" s="1"/>
      <c r="E260" s="1"/>
      <c r="F260" s="1">
        <v>5</v>
      </c>
      <c r="G260" s="1"/>
      <c r="H260" s="1"/>
      <c r="I260" s="1"/>
      <c r="J260" s="132" t="s">
        <v>357</v>
      </c>
      <c r="K260" s="374">
        <v>422</v>
      </c>
      <c r="L260" s="743" t="s">
        <v>588</v>
      </c>
      <c r="M260" s="744"/>
      <c r="N260" s="468">
        <v>0</v>
      </c>
      <c r="O260" s="339">
        <v>0</v>
      </c>
      <c r="P260" s="339">
        <v>0</v>
      </c>
      <c r="Q260" s="416">
        <v>0</v>
      </c>
      <c r="R260" s="526" t="e">
        <f t="shared" si="31"/>
        <v>#DIV/0!</v>
      </c>
      <c r="S260" s="345" t="e">
        <f t="shared" si="32"/>
        <v>#DIV/0!</v>
      </c>
    </row>
    <row r="261" spans="1:19" ht="38.25" customHeight="1">
      <c r="A261" s="3" t="s">
        <v>582</v>
      </c>
      <c r="B261" s="1">
        <v>1</v>
      </c>
      <c r="C261" s="1"/>
      <c r="D261" s="1"/>
      <c r="E261" s="1"/>
      <c r="F261" s="1">
        <v>5</v>
      </c>
      <c r="G261" s="1"/>
      <c r="H261" s="1"/>
      <c r="I261" s="1"/>
      <c r="J261" s="132" t="s">
        <v>357</v>
      </c>
      <c r="K261" s="376">
        <v>4227</v>
      </c>
      <c r="L261" s="738" t="s">
        <v>589</v>
      </c>
      <c r="M261" s="739"/>
      <c r="N261" s="467">
        <v>0</v>
      </c>
      <c r="O261" s="339">
        <v>0</v>
      </c>
      <c r="P261" s="339">
        <v>0</v>
      </c>
      <c r="Q261" s="375">
        <v>0</v>
      </c>
      <c r="R261" s="526" t="e">
        <f t="shared" si="31"/>
        <v>#DIV/0!</v>
      </c>
      <c r="S261" s="345" t="e">
        <f t="shared" si="32"/>
        <v>#DIV/0!</v>
      </c>
    </row>
    <row r="262" spans="1:19" ht="18.75" customHeight="1">
      <c r="A262" s="3" t="s">
        <v>582</v>
      </c>
      <c r="B262" s="1">
        <v>1</v>
      </c>
      <c r="C262" s="1"/>
      <c r="D262" s="1"/>
      <c r="E262" s="1"/>
      <c r="F262" s="1">
        <v>5</v>
      </c>
      <c r="G262" s="1"/>
      <c r="H262" s="1"/>
      <c r="I262" s="1"/>
      <c r="J262" s="132" t="s">
        <v>357</v>
      </c>
      <c r="K262" s="374">
        <v>426</v>
      </c>
      <c r="L262" s="740" t="s">
        <v>181</v>
      </c>
      <c r="M262" s="741"/>
      <c r="N262" s="466"/>
      <c r="O262" s="339"/>
      <c r="P262" s="339">
        <f>SUM(P263:P263)</f>
        <v>100000</v>
      </c>
      <c r="Q262" s="416">
        <f>SUM(Q263:Q263)</f>
        <v>0</v>
      </c>
      <c r="R262" s="526" t="e">
        <f t="shared" si="31"/>
        <v>#DIV/0!</v>
      </c>
      <c r="S262" s="345">
        <f t="shared" si="32"/>
        <v>0</v>
      </c>
    </row>
    <row r="263" spans="1:19" ht="41.25" customHeight="1">
      <c r="A263" s="3" t="s">
        <v>582</v>
      </c>
      <c r="B263" s="1">
        <v>1</v>
      </c>
      <c r="C263" s="1"/>
      <c r="D263" s="1"/>
      <c r="E263" s="1"/>
      <c r="F263" s="1">
        <v>5</v>
      </c>
      <c r="G263" s="1"/>
      <c r="H263" s="1"/>
      <c r="I263" s="1"/>
      <c r="J263" s="132" t="s">
        <v>357</v>
      </c>
      <c r="K263" s="376">
        <v>4264</v>
      </c>
      <c r="L263" s="738" t="s">
        <v>590</v>
      </c>
      <c r="M263" s="739"/>
      <c r="N263" s="467">
        <v>0</v>
      </c>
      <c r="O263" s="339">
        <v>0</v>
      </c>
      <c r="P263" s="339">
        <v>100000</v>
      </c>
      <c r="Q263" s="375">
        <v>0</v>
      </c>
      <c r="R263" s="526" t="e">
        <f t="shared" si="31"/>
        <v>#DIV/0!</v>
      </c>
      <c r="S263" s="345">
        <f t="shared" si="32"/>
        <v>0</v>
      </c>
    </row>
    <row r="264" spans="1:19" ht="12.75" customHeight="1">
      <c r="A264" s="3" t="s">
        <v>582</v>
      </c>
      <c r="B264" s="1">
        <v>1</v>
      </c>
      <c r="C264" s="1"/>
      <c r="D264" s="1"/>
      <c r="E264" s="1"/>
      <c r="F264" s="1">
        <v>5</v>
      </c>
      <c r="G264" s="1"/>
      <c r="H264" s="1"/>
      <c r="I264" s="1"/>
      <c r="J264" s="132" t="s">
        <v>357</v>
      </c>
      <c r="K264" s="374">
        <v>3</v>
      </c>
      <c r="L264" s="734" t="s">
        <v>0</v>
      </c>
      <c r="M264" s="735"/>
      <c r="N264" s="466"/>
      <c r="O264" s="339"/>
      <c r="P264" s="339">
        <f>SUM(P265+P268)</f>
        <v>110758.01999999999</v>
      </c>
      <c r="Q264" s="339">
        <f>SUM(Q265+Q268)</f>
        <v>71014</v>
      </c>
      <c r="R264" s="526" t="e">
        <f t="shared" si="31"/>
        <v>#DIV/0!</v>
      </c>
      <c r="S264" s="345">
        <f t="shared" si="32"/>
        <v>0.6411635022005631</v>
      </c>
    </row>
    <row r="265" spans="1:19" ht="12.75" customHeight="1">
      <c r="A265" s="3" t="s">
        <v>582</v>
      </c>
      <c r="B265" s="1">
        <v>1</v>
      </c>
      <c r="C265" s="1"/>
      <c r="D265" s="1"/>
      <c r="E265" s="1"/>
      <c r="F265" s="1">
        <v>5</v>
      </c>
      <c r="G265" s="1"/>
      <c r="H265" s="1"/>
      <c r="I265" s="1"/>
      <c r="J265" s="132" t="s">
        <v>357</v>
      </c>
      <c r="K265" s="374">
        <v>31</v>
      </c>
      <c r="L265" s="740" t="s">
        <v>2</v>
      </c>
      <c r="M265" s="741"/>
      <c r="N265" s="466">
        <v>0</v>
      </c>
      <c r="O265" s="339">
        <v>0</v>
      </c>
      <c r="P265" s="339">
        <f>P266</f>
        <v>57144</v>
      </c>
      <c r="Q265" s="416">
        <f>Q266</f>
        <v>56014</v>
      </c>
      <c r="R265" s="526" t="e">
        <f t="shared" si="31"/>
        <v>#DIV/0!</v>
      </c>
      <c r="S265" s="345">
        <f t="shared" si="32"/>
        <v>0.9802253954920902</v>
      </c>
    </row>
    <row r="266" spans="1:19" ht="12.75" customHeight="1">
      <c r="A266" s="3" t="s">
        <v>582</v>
      </c>
      <c r="B266" s="1">
        <v>1</v>
      </c>
      <c r="C266" s="1"/>
      <c r="D266" s="1"/>
      <c r="E266" s="1"/>
      <c r="F266" s="1">
        <v>5</v>
      </c>
      <c r="G266" s="1"/>
      <c r="H266" s="1"/>
      <c r="I266" s="1"/>
      <c r="J266" s="132" t="s">
        <v>357</v>
      </c>
      <c r="K266" s="374">
        <v>311</v>
      </c>
      <c r="L266" s="740" t="s">
        <v>591</v>
      </c>
      <c r="M266" s="741"/>
      <c r="N266" s="466"/>
      <c r="O266" s="339"/>
      <c r="P266" s="339">
        <f>P267</f>
        <v>57144</v>
      </c>
      <c r="Q266" s="339">
        <f>Q267</f>
        <v>56014</v>
      </c>
      <c r="R266" s="526" t="e">
        <f t="shared" si="31"/>
        <v>#DIV/0!</v>
      </c>
      <c r="S266" s="345">
        <f t="shared" si="32"/>
        <v>0.9802253954920902</v>
      </c>
    </row>
    <row r="267" spans="1:19" ht="72.75" customHeight="1">
      <c r="A267" s="3" t="s">
        <v>582</v>
      </c>
      <c r="B267" s="1">
        <v>1</v>
      </c>
      <c r="C267" s="1"/>
      <c r="D267" s="1"/>
      <c r="E267" s="1"/>
      <c r="F267" s="1">
        <v>5</v>
      </c>
      <c r="G267" s="1"/>
      <c r="H267" s="1"/>
      <c r="I267" s="1"/>
      <c r="J267" s="132" t="s">
        <v>357</v>
      </c>
      <c r="K267" s="374">
        <v>3111</v>
      </c>
      <c r="L267" s="738" t="s">
        <v>596</v>
      </c>
      <c r="M267" s="739"/>
      <c r="N267" s="467">
        <v>0</v>
      </c>
      <c r="O267" s="339">
        <v>0</v>
      </c>
      <c r="P267" s="339">
        <v>57144</v>
      </c>
      <c r="Q267" s="375">
        <v>56014</v>
      </c>
      <c r="R267" s="526" t="e">
        <f t="shared" si="31"/>
        <v>#DIV/0!</v>
      </c>
      <c r="S267" s="345">
        <f t="shared" si="32"/>
        <v>0.9802253954920902</v>
      </c>
    </row>
    <row r="268" spans="1:19" ht="21" customHeight="1">
      <c r="A268" s="3" t="s">
        <v>582</v>
      </c>
      <c r="B268" s="1">
        <v>1</v>
      </c>
      <c r="C268" s="1"/>
      <c r="D268" s="1"/>
      <c r="E268" s="1"/>
      <c r="F268" s="1">
        <v>5</v>
      </c>
      <c r="G268" s="1"/>
      <c r="H268" s="1"/>
      <c r="I268" s="1"/>
      <c r="J268" s="132" t="s">
        <v>357</v>
      </c>
      <c r="K268" s="374">
        <v>32</v>
      </c>
      <c r="L268" s="740" t="s">
        <v>5</v>
      </c>
      <c r="M268" s="741"/>
      <c r="N268" s="466"/>
      <c r="O268" s="339"/>
      <c r="P268" s="339">
        <f>P269</f>
        <v>53614.02</v>
      </c>
      <c r="Q268" s="416">
        <f>Q269</f>
        <v>15000</v>
      </c>
      <c r="R268" s="526" t="e">
        <f t="shared" si="31"/>
        <v>#DIV/0!</v>
      </c>
      <c r="S268" s="345">
        <f t="shared" si="32"/>
        <v>0.27977756564421025</v>
      </c>
    </row>
    <row r="269" spans="1:19" ht="28.5" customHeight="1">
      <c r="A269" s="3" t="s">
        <v>582</v>
      </c>
      <c r="B269" s="1">
        <v>1</v>
      </c>
      <c r="C269" s="1"/>
      <c r="D269" s="1"/>
      <c r="E269" s="1"/>
      <c r="F269" s="1">
        <v>5</v>
      </c>
      <c r="G269" s="1"/>
      <c r="H269" s="1"/>
      <c r="I269" s="1"/>
      <c r="J269" s="132" t="s">
        <v>357</v>
      </c>
      <c r="K269" s="374">
        <v>323</v>
      </c>
      <c r="L269" s="740" t="s">
        <v>7</v>
      </c>
      <c r="M269" s="741"/>
      <c r="N269" s="466"/>
      <c r="O269" s="339"/>
      <c r="P269" s="339">
        <f>SUM(P270:P273)</f>
        <v>53614.02</v>
      </c>
      <c r="Q269" s="416">
        <f>SUM(Q270:Q273)</f>
        <v>15000</v>
      </c>
      <c r="R269" s="526" t="e">
        <f t="shared" si="31"/>
        <v>#DIV/0!</v>
      </c>
      <c r="S269" s="345">
        <f t="shared" si="32"/>
        <v>0.27977756564421025</v>
      </c>
    </row>
    <row r="270" spans="1:19" ht="42.75" customHeight="1">
      <c r="A270" s="3" t="s">
        <v>582</v>
      </c>
      <c r="B270" s="1">
        <v>1</v>
      </c>
      <c r="C270" s="1"/>
      <c r="D270" s="1"/>
      <c r="E270" s="1"/>
      <c r="F270" s="1">
        <v>5</v>
      </c>
      <c r="G270" s="1"/>
      <c r="H270" s="1"/>
      <c r="I270" s="1"/>
      <c r="J270" s="132" t="s">
        <v>357</v>
      </c>
      <c r="K270" s="376">
        <v>3237</v>
      </c>
      <c r="L270" s="738" t="s">
        <v>592</v>
      </c>
      <c r="M270" s="739"/>
      <c r="N270" s="467">
        <v>0</v>
      </c>
      <c r="O270" s="339">
        <v>0</v>
      </c>
      <c r="P270" s="339">
        <v>53614.02</v>
      </c>
      <c r="Q270" s="375">
        <v>15000</v>
      </c>
      <c r="R270" s="526" t="e">
        <f t="shared" si="31"/>
        <v>#DIV/0!</v>
      </c>
      <c r="S270" s="345">
        <f t="shared" si="32"/>
        <v>0.27977756564421025</v>
      </c>
    </row>
    <row r="271" spans="1:19" ht="39.75" customHeight="1">
      <c r="A271" s="3" t="s">
        <v>582</v>
      </c>
      <c r="B271" s="1">
        <v>1</v>
      </c>
      <c r="C271" s="1"/>
      <c r="D271" s="1"/>
      <c r="E271" s="1"/>
      <c r="F271" s="1">
        <v>5</v>
      </c>
      <c r="G271" s="1"/>
      <c r="H271" s="1"/>
      <c r="I271" s="1"/>
      <c r="J271" s="132" t="s">
        <v>357</v>
      </c>
      <c r="K271" s="374">
        <v>3233</v>
      </c>
      <c r="L271" s="738" t="s">
        <v>593</v>
      </c>
      <c r="M271" s="739"/>
      <c r="N271" s="467">
        <v>0</v>
      </c>
      <c r="O271" s="339">
        <v>0</v>
      </c>
      <c r="P271" s="339">
        <v>0</v>
      </c>
      <c r="Q271" s="375">
        <v>0</v>
      </c>
      <c r="R271" s="526" t="e">
        <f t="shared" si="31"/>
        <v>#DIV/0!</v>
      </c>
      <c r="S271" s="345" t="e">
        <f t="shared" si="32"/>
        <v>#DIV/0!</v>
      </c>
    </row>
    <row r="272" spans="1:19" ht="51.75" customHeight="1">
      <c r="A272" s="3" t="s">
        <v>582</v>
      </c>
      <c r="B272" s="1">
        <v>1</v>
      </c>
      <c r="C272" s="1"/>
      <c r="D272" s="1"/>
      <c r="E272" s="1"/>
      <c r="F272" s="1">
        <v>5</v>
      </c>
      <c r="G272" s="1"/>
      <c r="H272" s="1"/>
      <c r="I272" s="1"/>
      <c r="J272" s="132" t="s">
        <v>357</v>
      </c>
      <c r="K272" s="374">
        <v>3233</v>
      </c>
      <c r="L272" s="738" t="s">
        <v>594</v>
      </c>
      <c r="M272" s="739"/>
      <c r="N272" s="467">
        <v>0</v>
      </c>
      <c r="O272" s="339">
        <v>0</v>
      </c>
      <c r="P272" s="339">
        <v>0</v>
      </c>
      <c r="Q272" s="375">
        <v>0</v>
      </c>
      <c r="R272" s="526" t="e">
        <f t="shared" si="31"/>
        <v>#DIV/0!</v>
      </c>
      <c r="S272" s="345" t="e">
        <f t="shared" si="32"/>
        <v>#DIV/0!</v>
      </c>
    </row>
    <row r="273" spans="1:19" ht="39" customHeight="1">
      <c r="A273" s="3" t="s">
        <v>582</v>
      </c>
      <c r="B273" s="1">
        <v>1</v>
      </c>
      <c r="C273" s="1"/>
      <c r="D273" s="1"/>
      <c r="E273" s="1"/>
      <c r="F273" s="1">
        <v>5</v>
      </c>
      <c r="G273" s="1"/>
      <c r="H273" s="1"/>
      <c r="I273" s="1"/>
      <c r="J273" s="132" t="s">
        <v>357</v>
      </c>
      <c r="K273" s="376">
        <v>3237</v>
      </c>
      <c r="L273" s="738" t="s">
        <v>595</v>
      </c>
      <c r="M273" s="739"/>
      <c r="N273" s="467">
        <v>0</v>
      </c>
      <c r="O273" s="339">
        <v>0</v>
      </c>
      <c r="P273" s="339">
        <v>0</v>
      </c>
      <c r="Q273" s="375">
        <v>0</v>
      </c>
      <c r="R273" s="526" t="e">
        <f t="shared" si="31"/>
        <v>#DIV/0!</v>
      </c>
      <c r="S273" s="345" t="e">
        <f t="shared" si="32"/>
        <v>#DIV/0!</v>
      </c>
    </row>
    <row r="274" spans="1:19" ht="12.75">
      <c r="A274" s="377"/>
      <c r="B274" s="377"/>
      <c r="C274" s="377"/>
      <c r="D274" s="377"/>
      <c r="E274" s="377"/>
      <c r="F274" s="377"/>
      <c r="G274" s="377"/>
      <c r="H274" s="377"/>
      <c r="I274" s="377"/>
      <c r="J274" s="377"/>
      <c r="K274" s="69"/>
      <c r="L274" s="69" t="s">
        <v>121</v>
      </c>
      <c r="M274" s="69"/>
      <c r="N274" s="451">
        <f>SUM(N253+N264)</f>
        <v>0</v>
      </c>
      <c r="O274" s="75">
        <f>SUM(O253+O264)</f>
        <v>0</v>
      </c>
      <c r="P274" s="335">
        <f>SUM(P253+P264)</f>
        <v>210758.02</v>
      </c>
      <c r="Q274" s="378">
        <f>SUM(Q253+Q264)</f>
        <v>71014</v>
      </c>
      <c r="R274" s="597" t="e">
        <f>Q274/N274</f>
        <v>#DIV/0!</v>
      </c>
      <c r="S274" s="597">
        <f>Q274/P274</f>
        <v>0.3369456592921114</v>
      </c>
    </row>
    <row r="275" spans="1:19" ht="12.75">
      <c r="A275" s="19"/>
      <c r="B275" s="1"/>
      <c r="C275" s="121"/>
      <c r="D275" s="121"/>
      <c r="E275" s="121"/>
      <c r="F275" s="121"/>
      <c r="G275" s="121"/>
      <c r="H275" s="121"/>
      <c r="I275" s="121"/>
      <c r="J275" s="122"/>
      <c r="K275" s="121"/>
      <c r="L275" s="121"/>
      <c r="M275" s="121"/>
      <c r="N275" s="469"/>
      <c r="O275" s="124"/>
      <c r="P275" s="123"/>
      <c r="Q275" s="411"/>
      <c r="R275" s="605"/>
      <c r="S275" s="350"/>
    </row>
    <row r="276" spans="1:19" ht="12.75">
      <c r="A276" s="20"/>
      <c r="B276" s="8"/>
      <c r="C276" s="125"/>
      <c r="D276" s="125"/>
      <c r="E276" s="125"/>
      <c r="F276" s="125"/>
      <c r="G276" s="78"/>
      <c r="H276" s="125"/>
      <c r="I276" s="125"/>
      <c r="J276" s="126"/>
      <c r="K276" s="66" t="s">
        <v>263</v>
      </c>
      <c r="L276" s="676" t="s">
        <v>266</v>
      </c>
      <c r="M276" s="676"/>
      <c r="N276" s="456"/>
      <c r="O276" s="127"/>
      <c r="P276" s="127"/>
      <c r="Q276" s="400"/>
      <c r="R276" s="349"/>
      <c r="S276" s="349"/>
    </row>
    <row r="277" spans="1:19" ht="12.75">
      <c r="A277" s="78" t="s">
        <v>264</v>
      </c>
      <c r="B277" s="125"/>
      <c r="C277" s="125"/>
      <c r="D277" s="125"/>
      <c r="E277" s="125"/>
      <c r="F277" s="125"/>
      <c r="G277" s="125"/>
      <c r="H277" s="125"/>
      <c r="I277" s="125"/>
      <c r="J277" s="126"/>
      <c r="K277" s="66" t="s">
        <v>25</v>
      </c>
      <c r="L277" s="703" t="s">
        <v>513</v>
      </c>
      <c r="M277" s="726"/>
      <c r="N277" s="448"/>
      <c r="O277" s="127"/>
      <c r="P277" s="127"/>
      <c r="Q277" s="400"/>
      <c r="R277" s="349"/>
      <c r="S277" s="349"/>
    </row>
    <row r="278" spans="1:19" ht="12.75">
      <c r="A278" s="19" t="s">
        <v>265</v>
      </c>
      <c r="B278" s="1"/>
      <c r="C278" s="1"/>
      <c r="D278" s="1"/>
      <c r="E278" s="1"/>
      <c r="F278" s="1">
        <v>5</v>
      </c>
      <c r="G278" s="1"/>
      <c r="H278" s="1"/>
      <c r="I278" s="1"/>
      <c r="J278" s="116" t="s">
        <v>357</v>
      </c>
      <c r="K278" s="102">
        <v>4</v>
      </c>
      <c r="L278" s="102" t="s">
        <v>1</v>
      </c>
      <c r="M278" s="102"/>
      <c r="N278" s="457">
        <f>N279</f>
        <v>53933</v>
      </c>
      <c r="O278" s="106">
        <f>O279</f>
        <v>50000</v>
      </c>
      <c r="P278" s="33">
        <f>P279</f>
        <v>0</v>
      </c>
      <c r="Q278" s="410">
        <f>Q279</f>
        <v>0</v>
      </c>
      <c r="R278" s="522">
        <f aca="true" t="shared" si="33" ref="R278:R284">P278/O278</f>
        <v>0</v>
      </c>
      <c r="S278" s="345" t="e">
        <f aca="true" t="shared" si="34" ref="S278:S284">Q278/P278</f>
        <v>#DIV/0!</v>
      </c>
    </row>
    <row r="279" spans="1:19" ht="12.75">
      <c r="A279" s="19" t="s">
        <v>265</v>
      </c>
      <c r="B279" s="1"/>
      <c r="C279" s="1"/>
      <c r="D279" s="1"/>
      <c r="E279" s="1"/>
      <c r="F279" s="1">
        <v>5</v>
      </c>
      <c r="G279" s="1"/>
      <c r="H279" s="1"/>
      <c r="I279" s="1"/>
      <c r="J279" s="116" t="s">
        <v>357</v>
      </c>
      <c r="K279" s="103">
        <v>42</v>
      </c>
      <c r="L279" s="677" t="s">
        <v>28</v>
      </c>
      <c r="M279" s="700"/>
      <c r="N279" s="470">
        <f>N280+N283</f>
        <v>53933</v>
      </c>
      <c r="O279" s="128">
        <f>O280+O283</f>
        <v>50000</v>
      </c>
      <c r="P279" s="128">
        <f>P280+P283</f>
        <v>0</v>
      </c>
      <c r="Q279" s="299">
        <f>Q280+Q283</f>
        <v>0</v>
      </c>
      <c r="R279" s="523">
        <f t="shared" si="33"/>
        <v>0</v>
      </c>
      <c r="S279" s="345" t="e">
        <f t="shared" si="34"/>
        <v>#DIV/0!</v>
      </c>
    </row>
    <row r="280" spans="1:19" ht="12.75">
      <c r="A280" s="19" t="s">
        <v>265</v>
      </c>
      <c r="B280" s="3"/>
      <c r="C280" s="3"/>
      <c r="D280" s="3"/>
      <c r="E280" s="3"/>
      <c r="F280" s="3">
        <v>5</v>
      </c>
      <c r="G280" s="3"/>
      <c r="H280" s="3"/>
      <c r="I280" s="3"/>
      <c r="J280" s="116" t="s">
        <v>357</v>
      </c>
      <c r="K280" s="253">
        <v>421</v>
      </c>
      <c r="L280" s="683" t="s">
        <v>13</v>
      </c>
      <c r="M280" s="684"/>
      <c r="N280" s="513">
        <f>N281</f>
        <v>0</v>
      </c>
      <c r="O280" s="254">
        <f>O281</f>
        <v>50000</v>
      </c>
      <c r="P280" s="172">
        <f>P281+P282</f>
        <v>0</v>
      </c>
      <c r="Q280" s="399">
        <f>Q281+Q282</f>
        <v>0</v>
      </c>
      <c r="R280" s="365">
        <f t="shared" si="33"/>
        <v>0</v>
      </c>
      <c r="S280" s="345" t="e">
        <f t="shared" si="34"/>
        <v>#DIV/0!</v>
      </c>
    </row>
    <row r="281" spans="1:19" ht="12.75">
      <c r="A281" s="19" t="s">
        <v>265</v>
      </c>
      <c r="B281" s="1"/>
      <c r="C281" s="1"/>
      <c r="D281" s="1"/>
      <c r="E281" s="1"/>
      <c r="F281" s="1">
        <v>5</v>
      </c>
      <c r="G281" s="1"/>
      <c r="H281" s="1"/>
      <c r="I281" s="1"/>
      <c r="J281" s="116" t="s">
        <v>357</v>
      </c>
      <c r="K281" s="26">
        <v>4213</v>
      </c>
      <c r="L281" s="715" t="s">
        <v>565</v>
      </c>
      <c r="M281" s="682"/>
      <c r="N281" s="446">
        <v>0</v>
      </c>
      <c r="O281" s="29">
        <v>50000</v>
      </c>
      <c r="P281" s="373">
        <v>0</v>
      </c>
      <c r="Q281" s="415">
        <v>0</v>
      </c>
      <c r="R281" s="524">
        <f t="shared" si="33"/>
        <v>0</v>
      </c>
      <c r="S281" s="345" t="e">
        <f t="shared" si="34"/>
        <v>#DIV/0!</v>
      </c>
    </row>
    <row r="282" spans="1:19" ht="12.75">
      <c r="A282" s="3" t="s">
        <v>265</v>
      </c>
      <c r="B282" s="1"/>
      <c r="C282" s="1"/>
      <c r="D282" s="1"/>
      <c r="E282" s="1"/>
      <c r="F282" s="1">
        <v>5</v>
      </c>
      <c r="G282" s="1"/>
      <c r="H282" s="1"/>
      <c r="I282" s="1"/>
      <c r="J282" s="132" t="s">
        <v>357</v>
      </c>
      <c r="K282" s="26">
        <v>4214</v>
      </c>
      <c r="L282" s="296" t="s">
        <v>544</v>
      </c>
      <c r="M282" s="31"/>
      <c r="N282" s="446">
        <v>0</v>
      </c>
      <c r="O282" s="29">
        <v>0</v>
      </c>
      <c r="P282" s="32">
        <v>0</v>
      </c>
      <c r="Q282" s="353">
        <v>0</v>
      </c>
      <c r="R282" s="345" t="e">
        <f t="shared" si="33"/>
        <v>#DIV/0!</v>
      </c>
      <c r="S282" s="345" t="e">
        <f t="shared" si="34"/>
        <v>#DIV/0!</v>
      </c>
    </row>
    <row r="283" spans="1:19" ht="12.75">
      <c r="A283" s="3" t="s">
        <v>265</v>
      </c>
      <c r="B283" s="1"/>
      <c r="C283" s="1"/>
      <c r="D283" s="1"/>
      <c r="E283" s="1"/>
      <c r="F283" s="1">
        <v>5</v>
      </c>
      <c r="G283" s="1"/>
      <c r="H283" s="1"/>
      <c r="I283" s="1"/>
      <c r="J283" s="132" t="s">
        <v>357</v>
      </c>
      <c r="K283" s="297">
        <v>426</v>
      </c>
      <c r="L283" s="298" t="s">
        <v>536</v>
      </c>
      <c r="M283" s="160"/>
      <c r="N283" s="329">
        <f>N284</f>
        <v>53933</v>
      </c>
      <c r="O283" s="24">
        <f>O284</f>
        <v>0</v>
      </c>
      <c r="P283" s="32">
        <f>P284</f>
        <v>0</v>
      </c>
      <c r="Q283" s="353">
        <f>Q284</f>
        <v>0</v>
      </c>
      <c r="R283" s="345" t="e">
        <f t="shared" si="33"/>
        <v>#DIV/0!</v>
      </c>
      <c r="S283" s="345" t="e">
        <f t="shared" si="34"/>
        <v>#DIV/0!</v>
      </c>
    </row>
    <row r="284" spans="1:19" ht="12.75">
      <c r="A284" s="3" t="s">
        <v>265</v>
      </c>
      <c r="B284" s="1"/>
      <c r="C284" s="1"/>
      <c r="D284" s="1"/>
      <c r="E284" s="1"/>
      <c r="F284" s="1">
        <v>5</v>
      </c>
      <c r="G284" s="1"/>
      <c r="H284" s="1"/>
      <c r="I284" s="1"/>
      <c r="J284" s="132" t="s">
        <v>357</v>
      </c>
      <c r="K284" s="26">
        <v>4264</v>
      </c>
      <c r="L284" s="296" t="s">
        <v>537</v>
      </c>
      <c r="M284" s="31"/>
      <c r="N284" s="446">
        <v>53933</v>
      </c>
      <c r="O284" s="29">
        <v>0</v>
      </c>
      <c r="P284" s="32">
        <v>0</v>
      </c>
      <c r="Q284" s="353">
        <v>0</v>
      </c>
      <c r="R284" s="345" t="e">
        <f t="shared" si="33"/>
        <v>#DIV/0!</v>
      </c>
      <c r="S284" s="345" t="e">
        <f t="shared" si="34"/>
        <v>#DIV/0!</v>
      </c>
    </row>
    <row r="285" spans="1:19" ht="12.75">
      <c r="A285" s="54"/>
      <c r="B285" s="11"/>
      <c r="C285" s="11"/>
      <c r="D285" s="11"/>
      <c r="E285" s="11"/>
      <c r="F285" s="11"/>
      <c r="G285" s="11"/>
      <c r="H285" s="11"/>
      <c r="I285" s="11"/>
      <c r="J285" s="119"/>
      <c r="K285" s="69"/>
      <c r="L285" s="685" t="s">
        <v>187</v>
      </c>
      <c r="M285" s="686"/>
      <c r="N285" s="471">
        <f>N278</f>
        <v>53933</v>
      </c>
      <c r="O285" s="75">
        <f>O278</f>
        <v>50000</v>
      </c>
      <c r="P285" s="335">
        <f>P278</f>
        <v>0</v>
      </c>
      <c r="Q285" s="378">
        <f>Q278</f>
        <v>0</v>
      </c>
      <c r="R285" s="597"/>
      <c r="S285" s="598" t="e">
        <f>P285/#REF!</f>
        <v>#REF!</v>
      </c>
    </row>
    <row r="286" spans="1:19" ht="12.75">
      <c r="A286" s="19"/>
      <c r="B286" s="1"/>
      <c r="C286" s="1"/>
      <c r="D286" s="1"/>
      <c r="E286" s="1"/>
      <c r="F286" s="1"/>
      <c r="G286" s="1"/>
      <c r="H286" s="1"/>
      <c r="I286" s="1"/>
      <c r="J286" s="130"/>
      <c r="K286" s="46"/>
      <c r="L286" s="46"/>
      <c r="M286" s="46"/>
      <c r="N286" s="447"/>
      <c r="O286" s="47"/>
      <c r="P286" s="72"/>
      <c r="Q286" s="394"/>
      <c r="R286" s="347"/>
      <c r="S286" s="347"/>
    </row>
    <row r="287" spans="1:19" ht="12.75">
      <c r="A287" s="20" t="s">
        <v>269</v>
      </c>
      <c r="B287" s="8"/>
      <c r="C287" s="8"/>
      <c r="D287" s="8"/>
      <c r="E287" s="8"/>
      <c r="F287" s="8"/>
      <c r="G287" s="8"/>
      <c r="H287" s="8"/>
      <c r="I287" s="8"/>
      <c r="J287" s="131"/>
      <c r="K287" s="66" t="s">
        <v>267</v>
      </c>
      <c r="L287" s="65" t="s">
        <v>268</v>
      </c>
      <c r="M287" s="100"/>
      <c r="N287" s="456"/>
      <c r="O287" s="67"/>
      <c r="P287" s="127"/>
      <c r="Q287" s="400"/>
      <c r="R287" s="349"/>
      <c r="S287" s="349"/>
    </row>
    <row r="288" spans="1:19" ht="12.75" hidden="1">
      <c r="A288" s="20"/>
      <c r="B288" s="8"/>
      <c r="C288" s="8"/>
      <c r="D288" s="8"/>
      <c r="E288" s="8"/>
      <c r="F288" s="8"/>
      <c r="G288" s="8"/>
      <c r="H288" s="8"/>
      <c r="I288" s="8"/>
      <c r="J288" s="131"/>
      <c r="K288" s="64" t="s">
        <v>22</v>
      </c>
      <c r="L288" s="8" t="s">
        <v>56</v>
      </c>
      <c r="M288" s="8"/>
      <c r="N288" s="443"/>
      <c r="O288" s="21"/>
      <c r="P288" s="21"/>
      <c r="Q288" s="396"/>
      <c r="R288" s="341"/>
      <c r="S288" s="341"/>
    </row>
    <row r="289" spans="1:19" ht="12.75">
      <c r="A289" s="19" t="s">
        <v>214</v>
      </c>
      <c r="B289" s="1">
        <v>1</v>
      </c>
      <c r="C289" s="1"/>
      <c r="D289" s="1">
        <v>3</v>
      </c>
      <c r="E289" s="1"/>
      <c r="F289" s="1"/>
      <c r="G289" s="1"/>
      <c r="H289" s="1"/>
      <c r="I289" s="1"/>
      <c r="J289" s="132">
        <v>133</v>
      </c>
      <c r="K289" s="102">
        <v>4</v>
      </c>
      <c r="L289" s="102" t="s">
        <v>27</v>
      </c>
      <c r="M289" s="102"/>
      <c r="N289" s="457">
        <f aca="true" t="shared" si="35" ref="N289:Q291">N290</f>
        <v>37500</v>
      </c>
      <c r="O289" s="25">
        <f t="shared" si="35"/>
        <v>300000</v>
      </c>
      <c r="P289" s="106">
        <f t="shared" si="35"/>
        <v>0</v>
      </c>
      <c r="Q289" s="301">
        <f t="shared" si="35"/>
        <v>0</v>
      </c>
      <c r="R289" s="525">
        <f aca="true" t="shared" si="36" ref="R289:S292">P289/O289</f>
        <v>0</v>
      </c>
      <c r="S289" s="345" t="e">
        <f t="shared" si="36"/>
        <v>#DIV/0!</v>
      </c>
    </row>
    <row r="290" spans="1:19" ht="12.75">
      <c r="A290" s="19" t="s">
        <v>214</v>
      </c>
      <c r="B290" s="1">
        <v>1</v>
      </c>
      <c r="C290" s="1"/>
      <c r="D290" s="1">
        <v>3</v>
      </c>
      <c r="E290" s="1"/>
      <c r="F290" s="1"/>
      <c r="G290" s="1"/>
      <c r="H290" s="1"/>
      <c r="I290" s="1"/>
      <c r="J290" s="132">
        <v>133</v>
      </c>
      <c r="K290" s="118">
        <v>42</v>
      </c>
      <c r="L290" s="677" t="s">
        <v>28</v>
      </c>
      <c r="M290" s="678"/>
      <c r="N290" s="458">
        <f t="shared" si="35"/>
        <v>37500</v>
      </c>
      <c r="O290" s="182">
        <f t="shared" si="35"/>
        <v>300000</v>
      </c>
      <c r="P290" s="106">
        <f t="shared" si="35"/>
        <v>0</v>
      </c>
      <c r="Q290" s="301">
        <f t="shared" si="35"/>
        <v>0</v>
      </c>
      <c r="R290" s="525">
        <f t="shared" si="36"/>
        <v>0</v>
      </c>
      <c r="S290" s="345" t="e">
        <f t="shared" si="36"/>
        <v>#DIV/0!</v>
      </c>
    </row>
    <row r="291" spans="1:19" ht="12.75">
      <c r="A291" s="19" t="s">
        <v>214</v>
      </c>
      <c r="B291" s="1">
        <v>1</v>
      </c>
      <c r="C291" s="1"/>
      <c r="D291" s="1">
        <v>3</v>
      </c>
      <c r="E291" s="1"/>
      <c r="F291" s="1"/>
      <c r="G291" s="1"/>
      <c r="H291" s="1"/>
      <c r="I291" s="1"/>
      <c r="J291" s="132">
        <v>133</v>
      </c>
      <c r="K291" s="117">
        <v>426</v>
      </c>
      <c r="L291" s="688" t="s">
        <v>30</v>
      </c>
      <c r="M291" s="689"/>
      <c r="N291" s="460">
        <f t="shared" si="35"/>
        <v>37500</v>
      </c>
      <c r="O291" s="251">
        <f t="shared" si="35"/>
        <v>300000</v>
      </c>
      <c r="P291" s="106">
        <f t="shared" si="35"/>
        <v>0</v>
      </c>
      <c r="Q291" s="301">
        <f t="shared" si="35"/>
        <v>0</v>
      </c>
      <c r="R291" s="525">
        <f t="shared" si="36"/>
        <v>0</v>
      </c>
      <c r="S291" s="345" t="e">
        <f t="shared" si="36"/>
        <v>#DIV/0!</v>
      </c>
    </row>
    <row r="292" spans="1:19" ht="29.25" customHeight="1">
      <c r="A292" s="19" t="s">
        <v>214</v>
      </c>
      <c r="B292" s="1">
        <v>1</v>
      </c>
      <c r="C292" s="1"/>
      <c r="D292" s="1">
        <v>3</v>
      </c>
      <c r="E292" s="1"/>
      <c r="F292" s="1"/>
      <c r="G292" s="1"/>
      <c r="H292" s="1"/>
      <c r="I292" s="1"/>
      <c r="J292" s="133">
        <v>133</v>
      </c>
      <c r="K292" s="118">
        <v>4263</v>
      </c>
      <c r="L292" s="753" t="s">
        <v>521</v>
      </c>
      <c r="M292" s="754"/>
      <c r="N292" s="479">
        <v>37500</v>
      </c>
      <c r="O292" s="182">
        <v>300000</v>
      </c>
      <c r="P292" s="106">
        <v>0</v>
      </c>
      <c r="Q292" s="301">
        <v>0</v>
      </c>
      <c r="R292" s="525">
        <f t="shared" si="36"/>
        <v>0</v>
      </c>
      <c r="S292" s="345" t="e">
        <f t="shared" si="36"/>
        <v>#DIV/0!</v>
      </c>
    </row>
    <row r="293" spans="1:19" ht="12.75">
      <c r="A293" s="54"/>
      <c r="B293" s="11"/>
      <c r="C293" s="11"/>
      <c r="D293" s="11"/>
      <c r="E293" s="11"/>
      <c r="F293" s="11"/>
      <c r="G293" s="11"/>
      <c r="H293" s="11"/>
      <c r="I293" s="11"/>
      <c r="J293" s="11"/>
      <c r="K293" s="269"/>
      <c r="L293" s="685" t="s">
        <v>187</v>
      </c>
      <c r="M293" s="686"/>
      <c r="N293" s="471">
        <f>N289</f>
        <v>37500</v>
      </c>
      <c r="O293" s="75">
        <f>O289</f>
        <v>300000</v>
      </c>
      <c r="P293" s="335">
        <f>P289</f>
        <v>0</v>
      </c>
      <c r="Q293" s="378">
        <f>Q289</f>
        <v>0</v>
      </c>
      <c r="R293" s="597"/>
      <c r="S293" s="598" t="e">
        <f>P293/#REF!</f>
        <v>#REF!</v>
      </c>
    </row>
    <row r="294" spans="1:19" ht="12.75">
      <c r="A294" s="1"/>
      <c r="B294" s="1"/>
      <c r="C294" s="1"/>
      <c r="D294" s="1"/>
      <c r="E294" s="1"/>
      <c r="F294" s="1"/>
      <c r="G294" s="1"/>
      <c r="H294" s="1"/>
      <c r="I294" s="1"/>
      <c r="J294" s="1"/>
      <c r="K294" s="46"/>
      <c r="L294" s="46"/>
      <c r="M294" s="46"/>
      <c r="N294" s="447"/>
      <c r="O294" s="47"/>
      <c r="P294" s="72"/>
      <c r="Q294" s="394"/>
      <c r="R294" s="347"/>
      <c r="S294" s="347"/>
    </row>
    <row r="295" spans="1:19" ht="12.75">
      <c r="A295" s="8"/>
      <c r="B295" s="8"/>
      <c r="C295" s="8"/>
      <c r="D295" s="8"/>
      <c r="E295" s="8"/>
      <c r="F295" s="8"/>
      <c r="G295" s="8"/>
      <c r="H295" s="8"/>
      <c r="I295" s="8"/>
      <c r="J295" s="8"/>
      <c r="K295" s="134" t="s">
        <v>270</v>
      </c>
      <c r="L295" s="135" t="s">
        <v>380</v>
      </c>
      <c r="M295" s="135"/>
      <c r="N295" s="456"/>
      <c r="O295" s="67"/>
      <c r="P295" s="127"/>
      <c r="Q295" s="400"/>
      <c r="R295" s="349"/>
      <c r="S295" s="349"/>
    </row>
    <row r="296" spans="1:19" ht="12.75" hidden="1">
      <c r="A296" s="20"/>
      <c r="B296" s="8"/>
      <c r="C296" s="8"/>
      <c r="D296" s="8"/>
      <c r="E296" s="8"/>
      <c r="F296" s="8"/>
      <c r="G296" s="8"/>
      <c r="H296" s="8"/>
      <c r="I296" s="8"/>
      <c r="J296" s="8"/>
      <c r="K296" s="64" t="s">
        <v>25</v>
      </c>
      <c r="L296" s="709" t="s">
        <v>57</v>
      </c>
      <c r="M296" s="742"/>
      <c r="N296" s="472"/>
      <c r="O296" s="21"/>
      <c r="P296" s="21"/>
      <c r="Q296" s="396"/>
      <c r="R296" s="341"/>
      <c r="S296" s="341"/>
    </row>
    <row r="297" spans="1:19" ht="12.75">
      <c r="A297" s="20" t="s">
        <v>271</v>
      </c>
      <c r="B297" s="20"/>
      <c r="C297" s="20"/>
      <c r="D297" s="20"/>
      <c r="E297" s="20"/>
      <c r="F297" s="20"/>
      <c r="G297" s="20"/>
      <c r="H297" s="20"/>
      <c r="I297" s="20"/>
      <c r="J297" s="20">
        <v>300</v>
      </c>
      <c r="K297" s="78" t="s">
        <v>179</v>
      </c>
      <c r="L297" s="78"/>
      <c r="M297" s="78"/>
      <c r="N297" s="448"/>
      <c r="O297" s="136"/>
      <c r="P297" s="127"/>
      <c r="Q297" s="400"/>
      <c r="R297" s="349"/>
      <c r="S297" s="349"/>
    </row>
    <row r="298" spans="1:19" ht="12.75" customHeight="1">
      <c r="A298" s="19" t="s">
        <v>272</v>
      </c>
      <c r="B298" s="1">
        <v>1</v>
      </c>
      <c r="C298" s="1"/>
      <c r="D298" s="1">
        <v>3</v>
      </c>
      <c r="E298" s="1"/>
      <c r="F298" s="1"/>
      <c r="G298" s="1"/>
      <c r="H298" s="1"/>
      <c r="I298" s="1"/>
      <c r="J298" s="137" t="s">
        <v>381</v>
      </c>
      <c r="K298" s="102">
        <v>3</v>
      </c>
      <c r="L298" s="102" t="s">
        <v>0</v>
      </c>
      <c r="M298" s="102"/>
      <c r="N298" s="457">
        <f>N302+N305+N299</f>
        <v>246500</v>
      </c>
      <c r="O298" s="93">
        <f>O302+O305</f>
        <v>230000</v>
      </c>
      <c r="P298" s="106">
        <f>P302+P305</f>
        <v>288000</v>
      </c>
      <c r="Q298" s="301">
        <f>Q302+Q305</f>
        <v>280000</v>
      </c>
      <c r="R298" s="525">
        <f aca="true" t="shared" si="37" ref="R298:R310">P298/O298</f>
        <v>1.2521739130434784</v>
      </c>
      <c r="S298" s="345">
        <f aca="true" t="shared" si="38" ref="S298:S310">Q298/P298</f>
        <v>0.9722222222222222</v>
      </c>
    </row>
    <row r="299" spans="1:19" ht="12.75" customHeight="1">
      <c r="A299" s="19" t="s">
        <v>272</v>
      </c>
      <c r="B299" s="1">
        <v>1</v>
      </c>
      <c r="C299" s="1"/>
      <c r="D299" s="1">
        <v>3</v>
      </c>
      <c r="E299" s="1"/>
      <c r="F299" s="1"/>
      <c r="G299" s="1"/>
      <c r="H299" s="1"/>
      <c r="I299" s="1"/>
      <c r="J299" s="137" t="s">
        <v>381</v>
      </c>
      <c r="K299" s="103">
        <v>36</v>
      </c>
      <c r="L299" s="104" t="s">
        <v>641</v>
      </c>
      <c r="M299" s="105"/>
      <c r="N299" s="458">
        <f>N300</f>
        <v>46500</v>
      </c>
      <c r="O299" s="458">
        <f aca="true" t="shared" si="39" ref="O299:Q300">O300</f>
        <v>0</v>
      </c>
      <c r="P299" s="458">
        <f t="shared" si="39"/>
        <v>0</v>
      </c>
      <c r="Q299" s="458">
        <f t="shared" si="39"/>
        <v>0</v>
      </c>
      <c r="R299" s="525" t="e">
        <f aca="true" t="shared" si="40" ref="R299:S301">P299/O299</f>
        <v>#DIV/0!</v>
      </c>
      <c r="S299" s="345" t="e">
        <f t="shared" si="40"/>
        <v>#DIV/0!</v>
      </c>
    </row>
    <row r="300" spans="1:19" ht="12.75" customHeight="1">
      <c r="A300" s="19" t="s">
        <v>272</v>
      </c>
      <c r="B300" s="1">
        <v>1</v>
      </c>
      <c r="C300" s="1"/>
      <c r="D300" s="1">
        <v>3</v>
      </c>
      <c r="E300" s="1"/>
      <c r="F300" s="1"/>
      <c r="G300" s="1"/>
      <c r="H300" s="1"/>
      <c r="I300" s="1"/>
      <c r="J300" s="137" t="s">
        <v>381</v>
      </c>
      <c r="K300" s="102">
        <v>366</v>
      </c>
      <c r="L300" s="316" t="s">
        <v>642</v>
      </c>
      <c r="M300" s="113"/>
      <c r="N300" s="460">
        <f>N301</f>
        <v>46500</v>
      </c>
      <c r="O300" s="460">
        <f t="shared" si="39"/>
        <v>0</v>
      </c>
      <c r="P300" s="460">
        <f t="shared" si="39"/>
        <v>0</v>
      </c>
      <c r="Q300" s="460">
        <f t="shared" si="39"/>
        <v>0</v>
      </c>
      <c r="R300" s="537" t="e">
        <f t="shared" si="40"/>
        <v>#DIV/0!</v>
      </c>
      <c r="S300" s="422" t="e">
        <f t="shared" si="40"/>
        <v>#DIV/0!</v>
      </c>
    </row>
    <row r="301" spans="1:19" ht="12.75" customHeight="1">
      <c r="A301" s="19" t="s">
        <v>272</v>
      </c>
      <c r="B301" s="1">
        <v>1</v>
      </c>
      <c r="C301" s="1"/>
      <c r="D301" s="1">
        <v>3</v>
      </c>
      <c r="E301" s="1"/>
      <c r="F301" s="1"/>
      <c r="G301" s="1"/>
      <c r="H301" s="1"/>
      <c r="I301" s="1"/>
      <c r="J301" s="137" t="s">
        <v>381</v>
      </c>
      <c r="K301" s="103">
        <v>3662</v>
      </c>
      <c r="L301" s="104" t="s">
        <v>643</v>
      </c>
      <c r="M301" s="105"/>
      <c r="N301" s="460">
        <v>46500</v>
      </c>
      <c r="O301" s="458">
        <v>0</v>
      </c>
      <c r="P301" s="458">
        <v>0</v>
      </c>
      <c r="Q301" s="458">
        <v>0</v>
      </c>
      <c r="R301" s="525" t="e">
        <f t="shared" si="40"/>
        <v>#DIV/0!</v>
      </c>
      <c r="S301" s="345" t="e">
        <f t="shared" si="40"/>
        <v>#DIV/0!</v>
      </c>
    </row>
    <row r="302" spans="1:19" ht="12.75" customHeight="1">
      <c r="A302" s="19" t="s">
        <v>272</v>
      </c>
      <c r="B302" s="1">
        <v>1</v>
      </c>
      <c r="C302" s="1"/>
      <c r="D302" s="1">
        <v>3</v>
      </c>
      <c r="E302" s="1"/>
      <c r="F302" s="1"/>
      <c r="G302" s="1"/>
      <c r="H302" s="1"/>
      <c r="I302" s="1"/>
      <c r="J302" s="137" t="s">
        <v>381</v>
      </c>
      <c r="K302" s="103">
        <v>37</v>
      </c>
      <c r="L302" s="104" t="s">
        <v>598</v>
      </c>
      <c r="M302" s="105"/>
      <c r="N302" s="458">
        <f aca="true" t="shared" si="41" ref="N302:Q303">N303</f>
        <v>0</v>
      </c>
      <c r="O302" s="93">
        <f t="shared" si="41"/>
        <v>0</v>
      </c>
      <c r="P302" s="106">
        <f t="shared" si="41"/>
        <v>30000</v>
      </c>
      <c r="Q302" s="301">
        <f t="shared" si="41"/>
        <v>30000</v>
      </c>
      <c r="R302" s="525" t="e">
        <f t="shared" si="37"/>
        <v>#DIV/0!</v>
      </c>
      <c r="S302" s="345">
        <f t="shared" si="38"/>
        <v>1</v>
      </c>
    </row>
    <row r="303" spans="1:19" ht="12.75" customHeight="1">
      <c r="A303" s="19" t="s">
        <v>272</v>
      </c>
      <c r="B303" s="1">
        <v>1</v>
      </c>
      <c r="C303" s="1"/>
      <c r="D303" s="1">
        <v>3</v>
      </c>
      <c r="E303" s="1"/>
      <c r="F303" s="1"/>
      <c r="G303" s="1"/>
      <c r="H303" s="1"/>
      <c r="I303" s="1"/>
      <c r="J303" s="137" t="s">
        <v>381</v>
      </c>
      <c r="K303" s="102">
        <v>372</v>
      </c>
      <c r="L303" s="316" t="s">
        <v>597</v>
      </c>
      <c r="M303" s="113"/>
      <c r="N303" s="460">
        <f t="shared" si="41"/>
        <v>0</v>
      </c>
      <c r="O303" s="93">
        <f t="shared" si="41"/>
        <v>0</v>
      </c>
      <c r="P303" s="106">
        <f t="shared" si="41"/>
        <v>30000</v>
      </c>
      <c r="Q303" s="301">
        <f t="shared" si="41"/>
        <v>30000</v>
      </c>
      <c r="R303" s="525" t="e">
        <f t="shared" si="37"/>
        <v>#DIV/0!</v>
      </c>
      <c r="S303" s="345">
        <f t="shared" si="38"/>
        <v>1</v>
      </c>
    </row>
    <row r="304" spans="1:19" ht="12.75" customHeight="1">
      <c r="A304" s="19" t="s">
        <v>272</v>
      </c>
      <c r="B304" s="1">
        <v>1</v>
      </c>
      <c r="C304" s="1"/>
      <c r="D304" s="1">
        <v>3</v>
      </c>
      <c r="E304" s="1"/>
      <c r="F304" s="1"/>
      <c r="G304" s="1"/>
      <c r="H304" s="1"/>
      <c r="I304" s="1"/>
      <c r="J304" s="137" t="s">
        <v>381</v>
      </c>
      <c r="K304" s="103">
        <v>3721</v>
      </c>
      <c r="L304" s="104" t="s">
        <v>599</v>
      </c>
      <c r="M304" s="105"/>
      <c r="N304" s="458">
        <v>0</v>
      </c>
      <c r="O304" s="93">
        <v>0</v>
      </c>
      <c r="P304" s="106">
        <v>30000</v>
      </c>
      <c r="Q304" s="301">
        <v>30000</v>
      </c>
      <c r="R304" s="525" t="e">
        <f t="shared" si="37"/>
        <v>#DIV/0!</v>
      </c>
      <c r="S304" s="345">
        <f t="shared" si="38"/>
        <v>1</v>
      </c>
    </row>
    <row r="305" spans="1:19" ht="12.75">
      <c r="A305" s="19" t="s">
        <v>272</v>
      </c>
      <c r="B305" s="1">
        <v>1</v>
      </c>
      <c r="C305" s="1"/>
      <c r="D305" s="1">
        <v>3</v>
      </c>
      <c r="E305" s="1"/>
      <c r="F305" s="1"/>
      <c r="G305" s="1"/>
      <c r="H305" s="1"/>
      <c r="I305" s="1"/>
      <c r="J305" s="137" t="s">
        <v>381</v>
      </c>
      <c r="K305" s="118">
        <v>38</v>
      </c>
      <c r="L305" s="677" t="s">
        <v>104</v>
      </c>
      <c r="M305" s="678"/>
      <c r="N305" s="458">
        <f aca="true" t="shared" si="42" ref="N305:Q306">N306</f>
        <v>200000</v>
      </c>
      <c r="O305" s="260">
        <f t="shared" si="42"/>
        <v>230000</v>
      </c>
      <c r="P305" s="106">
        <f t="shared" si="42"/>
        <v>258000</v>
      </c>
      <c r="Q305" s="301">
        <f t="shared" si="42"/>
        <v>250000</v>
      </c>
      <c r="R305" s="525">
        <f t="shared" si="37"/>
        <v>1.1217391304347826</v>
      </c>
      <c r="S305" s="345">
        <f t="shared" si="38"/>
        <v>0.9689922480620154</v>
      </c>
    </row>
    <row r="306" spans="1:19" ht="12.75">
      <c r="A306" s="19" t="s">
        <v>272</v>
      </c>
      <c r="B306" s="1">
        <v>1</v>
      </c>
      <c r="C306" s="1"/>
      <c r="D306" s="1">
        <v>3</v>
      </c>
      <c r="E306" s="1"/>
      <c r="F306" s="1"/>
      <c r="G306" s="1"/>
      <c r="H306" s="1"/>
      <c r="I306" s="1"/>
      <c r="J306" s="137" t="s">
        <v>381</v>
      </c>
      <c r="K306" s="117">
        <v>381</v>
      </c>
      <c r="L306" s="688" t="s">
        <v>12</v>
      </c>
      <c r="M306" s="689"/>
      <c r="N306" s="460">
        <f t="shared" si="42"/>
        <v>200000</v>
      </c>
      <c r="O306" s="248">
        <f t="shared" si="42"/>
        <v>230000</v>
      </c>
      <c r="P306" s="106">
        <f t="shared" si="42"/>
        <v>258000</v>
      </c>
      <c r="Q306" s="301">
        <f t="shared" si="42"/>
        <v>250000</v>
      </c>
      <c r="R306" s="525">
        <f t="shared" si="37"/>
        <v>1.1217391304347826</v>
      </c>
      <c r="S306" s="345">
        <f t="shared" si="38"/>
        <v>0.9689922480620154</v>
      </c>
    </row>
    <row r="307" spans="1:19" ht="12.75">
      <c r="A307" s="19" t="s">
        <v>272</v>
      </c>
      <c r="B307" s="1">
        <v>1</v>
      </c>
      <c r="C307" s="1"/>
      <c r="D307" s="1">
        <v>3</v>
      </c>
      <c r="E307" s="1"/>
      <c r="F307" s="1"/>
      <c r="G307" s="1"/>
      <c r="H307" s="1"/>
      <c r="I307" s="1"/>
      <c r="J307" s="137" t="s">
        <v>381</v>
      </c>
      <c r="K307" s="118">
        <v>3811</v>
      </c>
      <c r="L307" s="677" t="s">
        <v>96</v>
      </c>
      <c r="M307" s="678"/>
      <c r="N307" s="458">
        <v>200000</v>
      </c>
      <c r="O307" s="260">
        <v>230000</v>
      </c>
      <c r="P307" s="106">
        <v>258000</v>
      </c>
      <c r="Q307" s="301">
        <v>250000</v>
      </c>
      <c r="R307" s="525">
        <f t="shared" si="37"/>
        <v>1.1217391304347826</v>
      </c>
      <c r="S307" s="345">
        <f t="shared" si="38"/>
        <v>0.9689922480620154</v>
      </c>
    </row>
    <row r="308" spans="1:19" ht="12.75">
      <c r="A308" s="19" t="s">
        <v>272</v>
      </c>
      <c r="B308" s="1">
        <v>1</v>
      </c>
      <c r="C308" s="1"/>
      <c r="D308" s="1">
        <v>3</v>
      </c>
      <c r="E308" s="1"/>
      <c r="F308" s="1"/>
      <c r="G308" s="1"/>
      <c r="H308" s="1"/>
      <c r="I308" s="1"/>
      <c r="J308" s="130" t="s">
        <v>381</v>
      </c>
      <c r="K308" s="102">
        <v>4</v>
      </c>
      <c r="L308" s="102" t="s">
        <v>27</v>
      </c>
      <c r="M308" s="102"/>
      <c r="N308" s="457">
        <f aca="true" t="shared" si="43" ref="N308:Q309">N309</f>
        <v>0</v>
      </c>
      <c r="O308" s="260">
        <f t="shared" si="43"/>
        <v>0</v>
      </c>
      <c r="P308" s="106">
        <f t="shared" si="43"/>
        <v>120000</v>
      </c>
      <c r="Q308" s="301">
        <f t="shared" si="43"/>
        <v>83196</v>
      </c>
      <c r="R308" s="525" t="e">
        <f t="shared" si="37"/>
        <v>#DIV/0!</v>
      </c>
      <c r="S308" s="345">
        <f t="shared" si="38"/>
        <v>0.6933</v>
      </c>
    </row>
    <row r="309" spans="1:19" ht="12.75">
      <c r="A309" s="19" t="s">
        <v>272</v>
      </c>
      <c r="B309" s="1">
        <v>1</v>
      </c>
      <c r="C309" s="1"/>
      <c r="D309" s="1">
        <v>3</v>
      </c>
      <c r="E309" s="1"/>
      <c r="F309" s="1"/>
      <c r="G309" s="1"/>
      <c r="H309" s="1"/>
      <c r="I309" s="1"/>
      <c r="J309" s="130" t="s">
        <v>381</v>
      </c>
      <c r="K309" s="117">
        <v>421</v>
      </c>
      <c r="L309" s="117" t="s">
        <v>13</v>
      </c>
      <c r="M309" s="117"/>
      <c r="N309" s="457">
        <f t="shared" si="43"/>
        <v>0</v>
      </c>
      <c r="O309" s="93">
        <f t="shared" si="43"/>
        <v>0</v>
      </c>
      <c r="P309" s="106">
        <f t="shared" si="43"/>
        <v>120000</v>
      </c>
      <c r="Q309" s="301">
        <f t="shared" si="43"/>
        <v>83196</v>
      </c>
      <c r="R309" s="525" t="e">
        <f t="shared" si="37"/>
        <v>#DIV/0!</v>
      </c>
      <c r="S309" s="345">
        <f t="shared" si="38"/>
        <v>0.6933</v>
      </c>
    </row>
    <row r="310" spans="1:19" ht="29.25" customHeight="1">
      <c r="A310" s="19" t="s">
        <v>272</v>
      </c>
      <c r="B310" s="1">
        <v>1</v>
      </c>
      <c r="C310" s="1"/>
      <c r="D310" s="1">
        <v>3</v>
      </c>
      <c r="E310" s="1"/>
      <c r="F310" s="1"/>
      <c r="G310" s="1"/>
      <c r="H310" s="1"/>
      <c r="I310" s="1"/>
      <c r="J310" s="130" t="s">
        <v>381</v>
      </c>
      <c r="K310" s="103">
        <v>4213</v>
      </c>
      <c r="L310" s="707" t="s">
        <v>668</v>
      </c>
      <c r="M310" s="700"/>
      <c r="N310" s="458">
        <v>0</v>
      </c>
      <c r="O310" s="260">
        <v>0</v>
      </c>
      <c r="P310" s="373">
        <v>120000</v>
      </c>
      <c r="Q310" s="415">
        <v>83196</v>
      </c>
      <c r="R310" s="524" t="e">
        <f t="shared" si="37"/>
        <v>#DIV/0!</v>
      </c>
      <c r="S310" s="345">
        <f t="shared" si="38"/>
        <v>0.6933</v>
      </c>
    </row>
    <row r="311" spans="1:19" ht="30" customHeight="1">
      <c r="A311" s="54"/>
      <c r="B311" s="11"/>
      <c r="C311" s="11"/>
      <c r="D311" s="11"/>
      <c r="E311" s="11"/>
      <c r="F311" s="11"/>
      <c r="G311" s="11"/>
      <c r="H311" s="11"/>
      <c r="I311" s="11"/>
      <c r="J311" s="11"/>
      <c r="K311" s="68"/>
      <c r="L311" s="685" t="s">
        <v>187</v>
      </c>
      <c r="M311" s="687"/>
      <c r="N311" s="471">
        <f>N298</f>
        <v>246500</v>
      </c>
      <c r="O311" s="85">
        <f>O298</f>
        <v>230000</v>
      </c>
      <c r="P311" s="335">
        <f>P298+P308</f>
        <v>408000</v>
      </c>
      <c r="Q311" s="378">
        <f>Q298+Q308</f>
        <v>363196</v>
      </c>
      <c r="R311" s="597">
        <f>Q311/N311</f>
        <v>1.4734117647058824</v>
      </c>
      <c r="S311" s="598">
        <f>Q311/P311</f>
        <v>0.8901862745098039</v>
      </c>
    </row>
    <row r="312" spans="1:19" ht="12.75">
      <c r="A312" s="1"/>
      <c r="B312" s="1"/>
      <c r="C312" s="1"/>
      <c r="D312" s="1"/>
      <c r="E312" s="1"/>
      <c r="F312" s="1"/>
      <c r="G312" s="1"/>
      <c r="H312" s="1"/>
      <c r="I312" s="1"/>
      <c r="J312" s="1"/>
      <c r="K312" s="115"/>
      <c r="L312" s="115"/>
      <c r="M312" s="115"/>
      <c r="N312" s="463"/>
      <c r="O312" s="112"/>
      <c r="P312" s="124"/>
      <c r="Q312" s="413"/>
      <c r="R312" s="350"/>
      <c r="S312" s="350"/>
    </row>
    <row r="313" spans="1:19" ht="12.75">
      <c r="A313" s="20" t="s">
        <v>277</v>
      </c>
      <c r="B313" s="8"/>
      <c r="C313" s="8"/>
      <c r="D313" s="8"/>
      <c r="E313" s="8"/>
      <c r="F313" s="8"/>
      <c r="G313" s="8"/>
      <c r="H313" s="8"/>
      <c r="I313" s="8"/>
      <c r="J313" s="8">
        <v>360</v>
      </c>
      <c r="K313" s="64" t="s">
        <v>55</v>
      </c>
      <c r="L313" s="64" t="s">
        <v>58</v>
      </c>
      <c r="M313" s="8"/>
      <c r="N313" s="443"/>
      <c r="O313" s="21"/>
      <c r="P313" s="21"/>
      <c r="Q313" s="396"/>
      <c r="R313" s="341"/>
      <c r="S313" s="341"/>
    </row>
    <row r="314" spans="1:19" ht="12.75">
      <c r="A314" s="19" t="s">
        <v>277</v>
      </c>
      <c r="B314" s="1">
        <v>1</v>
      </c>
      <c r="C314" s="1"/>
      <c r="D314" s="1">
        <v>3</v>
      </c>
      <c r="E314" s="1"/>
      <c r="F314" s="1">
        <v>5</v>
      </c>
      <c r="G314" s="1"/>
      <c r="H314" s="1"/>
      <c r="I314" s="1"/>
      <c r="J314" s="1">
        <v>360</v>
      </c>
      <c r="K314" s="102">
        <v>3</v>
      </c>
      <c r="L314" s="688" t="s">
        <v>0</v>
      </c>
      <c r="M314" s="705"/>
      <c r="N314" s="460">
        <f>N315+N321</f>
        <v>19888</v>
      </c>
      <c r="O314" s="25">
        <f>O315+O321</f>
        <v>15000</v>
      </c>
      <c r="P314" s="106">
        <f>P315+P321</f>
        <v>30300</v>
      </c>
      <c r="Q314" s="301">
        <f>Q315+Q321</f>
        <v>24615</v>
      </c>
      <c r="R314" s="525">
        <f aca="true" t="shared" si="44" ref="R314:R328">P314/O314</f>
        <v>2.02</v>
      </c>
      <c r="S314" s="345">
        <f aca="true" t="shared" si="45" ref="S314:S328">Q314/P314</f>
        <v>0.8123762376237624</v>
      </c>
    </row>
    <row r="315" spans="1:19" ht="12.75">
      <c r="A315" s="19" t="s">
        <v>277</v>
      </c>
      <c r="B315" s="1">
        <v>1</v>
      </c>
      <c r="C315" s="1"/>
      <c r="D315" s="1">
        <v>3</v>
      </c>
      <c r="E315" s="1"/>
      <c r="F315" s="1">
        <v>5</v>
      </c>
      <c r="G315" s="1"/>
      <c r="H315" s="1"/>
      <c r="I315" s="1"/>
      <c r="J315" s="1">
        <v>360</v>
      </c>
      <c r="K315" s="103">
        <v>32</v>
      </c>
      <c r="L315" s="104" t="s">
        <v>5</v>
      </c>
      <c r="M315" s="105"/>
      <c r="N315" s="458">
        <f>N318+N316</f>
        <v>14888</v>
      </c>
      <c r="O315" s="33">
        <f>O318+O316</f>
        <v>10000</v>
      </c>
      <c r="P315" s="33">
        <f>P318+P316</f>
        <v>25300</v>
      </c>
      <c r="Q315" s="410">
        <f>Q318+Q316</f>
        <v>20615</v>
      </c>
      <c r="R315" s="522">
        <f t="shared" si="44"/>
        <v>2.53</v>
      </c>
      <c r="S315" s="345">
        <f t="shared" si="45"/>
        <v>0.8148221343873517</v>
      </c>
    </row>
    <row r="316" spans="1:19" ht="12.75">
      <c r="A316" s="19" t="s">
        <v>277</v>
      </c>
      <c r="B316" s="1">
        <v>1</v>
      </c>
      <c r="C316" s="1"/>
      <c r="D316" s="1">
        <v>3</v>
      </c>
      <c r="E316" s="1"/>
      <c r="F316" s="1">
        <v>5</v>
      </c>
      <c r="G316" s="1"/>
      <c r="H316" s="1"/>
      <c r="I316" s="1"/>
      <c r="J316" s="1">
        <v>360</v>
      </c>
      <c r="K316" s="102">
        <v>322</v>
      </c>
      <c r="L316" s="316" t="s">
        <v>26</v>
      </c>
      <c r="M316" s="113"/>
      <c r="N316" s="460">
        <f>N317</f>
        <v>0</v>
      </c>
      <c r="O316" s="25">
        <f>O317</f>
        <v>0</v>
      </c>
      <c r="P316" s="33">
        <f>P317</f>
        <v>15300</v>
      </c>
      <c r="Q316" s="410">
        <f>Q317</f>
        <v>13871</v>
      </c>
      <c r="R316" s="522" t="e">
        <f t="shared" si="44"/>
        <v>#DIV/0!</v>
      </c>
      <c r="S316" s="345">
        <f t="shared" si="45"/>
        <v>0.9066013071895425</v>
      </c>
    </row>
    <row r="317" spans="1:19" ht="12.75">
      <c r="A317" s="19" t="s">
        <v>277</v>
      </c>
      <c r="B317" s="1">
        <v>1</v>
      </c>
      <c r="C317" s="1"/>
      <c r="D317" s="1">
        <v>3</v>
      </c>
      <c r="E317" s="1"/>
      <c r="F317" s="1">
        <v>5</v>
      </c>
      <c r="G317" s="1"/>
      <c r="H317" s="1"/>
      <c r="I317" s="1"/>
      <c r="J317" s="1">
        <v>360</v>
      </c>
      <c r="K317" s="103">
        <v>3222</v>
      </c>
      <c r="L317" s="104" t="s">
        <v>600</v>
      </c>
      <c r="M317" s="105"/>
      <c r="N317" s="458">
        <v>0</v>
      </c>
      <c r="O317" s="33">
        <v>0</v>
      </c>
      <c r="P317" s="106">
        <v>15300</v>
      </c>
      <c r="Q317" s="301">
        <v>13871</v>
      </c>
      <c r="R317" s="525" t="e">
        <f t="shared" si="44"/>
        <v>#DIV/0!</v>
      </c>
      <c r="S317" s="345">
        <f t="shared" si="45"/>
        <v>0.9066013071895425</v>
      </c>
    </row>
    <row r="318" spans="1:19" ht="12.75">
      <c r="A318" s="19" t="s">
        <v>277</v>
      </c>
      <c r="B318" s="1">
        <v>1</v>
      </c>
      <c r="C318" s="1"/>
      <c r="D318" s="1">
        <v>3</v>
      </c>
      <c r="E318" s="1"/>
      <c r="F318" s="1">
        <v>5</v>
      </c>
      <c r="G318" s="1"/>
      <c r="H318" s="1"/>
      <c r="I318" s="1"/>
      <c r="J318" s="1">
        <v>360</v>
      </c>
      <c r="K318" s="117">
        <v>323</v>
      </c>
      <c r="L318" s="255" t="s">
        <v>7</v>
      </c>
      <c r="M318" s="256"/>
      <c r="N318" s="460">
        <f>N319+N320</f>
        <v>14888</v>
      </c>
      <c r="O318" s="251">
        <f>O319+O320</f>
        <v>10000</v>
      </c>
      <c r="P318" s="106">
        <f>P319+P320</f>
        <v>10000</v>
      </c>
      <c r="Q318" s="301">
        <f>Q319+Q320</f>
        <v>6744</v>
      </c>
      <c r="R318" s="525">
        <f t="shared" si="44"/>
        <v>1</v>
      </c>
      <c r="S318" s="345">
        <f t="shared" si="45"/>
        <v>0.6744</v>
      </c>
    </row>
    <row r="319" spans="1:19" ht="12.75" hidden="1">
      <c r="A319" s="19" t="s">
        <v>277</v>
      </c>
      <c r="B319" s="1">
        <v>1</v>
      </c>
      <c r="C319" s="1"/>
      <c r="D319" s="1">
        <v>3</v>
      </c>
      <c r="E319" s="1"/>
      <c r="F319" s="1">
        <v>5</v>
      </c>
      <c r="G319" s="1"/>
      <c r="H319" s="1"/>
      <c r="I319" s="1"/>
      <c r="J319" s="1">
        <v>321</v>
      </c>
      <c r="K319" s="103">
        <v>3237</v>
      </c>
      <c r="L319" s="103" t="s">
        <v>97</v>
      </c>
      <c r="M319" s="103"/>
      <c r="N319" s="461">
        <v>0</v>
      </c>
      <c r="O319" s="33">
        <v>0</v>
      </c>
      <c r="P319" s="106">
        <v>0</v>
      </c>
      <c r="Q319" s="301">
        <v>0</v>
      </c>
      <c r="R319" s="525" t="e">
        <f t="shared" si="44"/>
        <v>#DIV/0!</v>
      </c>
      <c r="S319" s="345" t="e">
        <f t="shared" si="45"/>
        <v>#DIV/0!</v>
      </c>
    </row>
    <row r="320" spans="1:19" ht="12.75">
      <c r="A320" s="19" t="s">
        <v>277</v>
      </c>
      <c r="B320" s="1">
        <v>1</v>
      </c>
      <c r="C320" s="1"/>
      <c r="D320" s="1">
        <v>3</v>
      </c>
      <c r="E320" s="1"/>
      <c r="F320" s="1">
        <v>5</v>
      </c>
      <c r="G320" s="1"/>
      <c r="H320" s="1"/>
      <c r="I320" s="1"/>
      <c r="J320" s="1">
        <v>360</v>
      </c>
      <c r="K320" s="103">
        <v>3237</v>
      </c>
      <c r="L320" s="103" t="s">
        <v>146</v>
      </c>
      <c r="M320" s="103"/>
      <c r="N320" s="461">
        <v>14888</v>
      </c>
      <c r="O320" s="33">
        <v>10000</v>
      </c>
      <c r="P320" s="106">
        <v>10000</v>
      </c>
      <c r="Q320" s="301">
        <v>6744</v>
      </c>
      <c r="R320" s="525">
        <f t="shared" si="44"/>
        <v>1</v>
      </c>
      <c r="S320" s="345">
        <f t="shared" si="45"/>
        <v>0.6744</v>
      </c>
    </row>
    <row r="321" spans="1:19" ht="12.75">
      <c r="A321" s="19" t="s">
        <v>277</v>
      </c>
      <c r="B321" s="1">
        <v>1</v>
      </c>
      <c r="C321" s="1"/>
      <c r="D321" s="1">
        <v>3</v>
      </c>
      <c r="E321" s="1"/>
      <c r="F321" s="1">
        <v>5</v>
      </c>
      <c r="G321" s="1"/>
      <c r="H321" s="1"/>
      <c r="I321" s="1"/>
      <c r="J321" s="1">
        <v>360</v>
      </c>
      <c r="K321" s="360">
        <v>38</v>
      </c>
      <c r="L321" s="316" t="s">
        <v>104</v>
      </c>
      <c r="M321" s="113"/>
      <c r="N321" s="460">
        <f aca="true" t="shared" si="46" ref="N321:Q322">N322</f>
        <v>5000</v>
      </c>
      <c r="O321" s="33">
        <f t="shared" si="46"/>
        <v>5000</v>
      </c>
      <c r="P321" s="106">
        <f t="shared" si="46"/>
        <v>5000</v>
      </c>
      <c r="Q321" s="301">
        <f t="shared" si="46"/>
        <v>4000</v>
      </c>
      <c r="R321" s="525">
        <f t="shared" si="44"/>
        <v>1</v>
      </c>
      <c r="S321" s="345">
        <f t="shared" si="45"/>
        <v>0.8</v>
      </c>
    </row>
    <row r="322" spans="1:19" ht="12.75">
      <c r="A322" s="19" t="s">
        <v>277</v>
      </c>
      <c r="B322" s="1">
        <v>1</v>
      </c>
      <c r="C322" s="1"/>
      <c r="D322" s="1">
        <v>3</v>
      </c>
      <c r="E322" s="1"/>
      <c r="F322" s="1">
        <v>5</v>
      </c>
      <c r="G322" s="1"/>
      <c r="H322" s="1"/>
      <c r="I322" s="1"/>
      <c r="J322" s="1">
        <v>360</v>
      </c>
      <c r="K322" s="257">
        <v>381</v>
      </c>
      <c r="L322" s="688" t="s">
        <v>12</v>
      </c>
      <c r="M322" s="689"/>
      <c r="N322" s="460">
        <f t="shared" si="46"/>
        <v>5000</v>
      </c>
      <c r="O322" s="251">
        <f t="shared" si="46"/>
        <v>5000</v>
      </c>
      <c r="P322" s="106">
        <f t="shared" si="46"/>
        <v>5000</v>
      </c>
      <c r="Q322" s="301">
        <f t="shared" si="46"/>
        <v>4000</v>
      </c>
      <c r="R322" s="525">
        <f t="shared" si="44"/>
        <v>1</v>
      </c>
      <c r="S322" s="345">
        <f t="shared" si="45"/>
        <v>0.8</v>
      </c>
    </row>
    <row r="323" spans="1:19" ht="12.75">
      <c r="A323" s="19" t="s">
        <v>277</v>
      </c>
      <c r="B323" s="1">
        <v>1</v>
      </c>
      <c r="C323" s="1"/>
      <c r="D323" s="1">
        <v>3</v>
      </c>
      <c r="E323" s="1"/>
      <c r="F323" s="1">
        <v>5</v>
      </c>
      <c r="G323" s="1"/>
      <c r="H323" s="1"/>
      <c r="I323" s="1"/>
      <c r="J323" s="1">
        <v>360</v>
      </c>
      <c r="K323" s="139">
        <v>3811</v>
      </c>
      <c r="L323" s="140" t="s">
        <v>138</v>
      </c>
      <c r="M323" s="141"/>
      <c r="N323" s="470">
        <v>5000</v>
      </c>
      <c r="O323" s="33">
        <v>5000</v>
      </c>
      <c r="P323" s="106">
        <v>5000</v>
      </c>
      <c r="Q323" s="301">
        <v>4000</v>
      </c>
      <c r="R323" s="525">
        <f t="shared" si="44"/>
        <v>1</v>
      </c>
      <c r="S323" s="345">
        <f t="shared" si="45"/>
        <v>0.8</v>
      </c>
    </row>
    <row r="324" spans="1:19" ht="12.75">
      <c r="A324" s="19" t="s">
        <v>277</v>
      </c>
      <c r="B324" s="1">
        <v>1</v>
      </c>
      <c r="C324" s="1"/>
      <c r="D324" s="1">
        <v>3</v>
      </c>
      <c r="E324" s="1"/>
      <c r="F324" s="1">
        <v>5</v>
      </c>
      <c r="G324" s="1"/>
      <c r="H324" s="1"/>
      <c r="I324" s="1"/>
      <c r="J324" s="1">
        <v>220</v>
      </c>
      <c r="K324" s="102">
        <v>4</v>
      </c>
      <c r="L324" s="688" t="s">
        <v>1</v>
      </c>
      <c r="M324" s="705"/>
      <c r="N324" s="460">
        <f aca="true" t="shared" si="47" ref="N324:Q325">N325</f>
        <v>0</v>
      </c>
      <c r="O324" s="33">
        <f t="shared" si="47"/>
        <v>4500</v>
      </c>
      <c r="P324" s="106">
        <f t="shared" si="47"/>
        <v>4500</v>
      </c>
      <c r="Q324" s="301">
        <f t="shared" si="47"/>
        <v>0</v>
      </c>
      <c r="R324" s="525">
        <f t="shared" si="44"/>
        <v>1</v>
      </c>
      <c r="S324" s="345">
        <f t="shared" si="45"/>
        <v>0</v>
      </c>
    </row>
    <row r="325" spans="1:19" ht="12.75">
      <c r="A325" s="19" t="s">
        <v>277</v>
      </c>
      <c r="B325" s="1">
        <v>1</v>
      </c>
      <c r="C325" s="1"/>
      <c r="D325" s="1">
        <v>3</v>
      </c>
      <c r="E325" s="1"/>
      <c r="F325" s="1">
        <v>5</v>
      </c>
      <c r="G325" s="1"/>
      <c r="H325" s="1"/>
      <c r="I325" s="1"/>
      <c r="J325" s="1">
        <v>220</v>
      </c>
      <c r="K325" s="103">
        <v>42</v>
      </c>
      <c r="L325" s="677" t="s">
        <v>28</v>
      </c>
      <c r="M325" s="678"/>
      <c r="N325" s="458">
        <f t="shared" si="47"/>
        <v>0</v>
      </c>
      <c r="O325" s="33">
        <f t="shared" si="47"/>
        <v>4500</v>
      </c>
      <c r="P325" s="106">
        <f t="shared" si="47"/>
        <v>4500</v>
      </c>
      <c r="Q325" s="301">
        <f t="shared" si="47"/>
        <v>0</v>
      </c>
      <c r="R325" s="525">
        <f t="shared" si="44"/>
        <v>1</v>
      </c>
      <c r="S325" s="345">
        <f t="shared" si="45"/>
        <v>0</v>
      </c>
    </row>
    <row r="326" spans="1:19" ht="12.75">
      <c r="A326" s="19" t="s">
        <v>277</v>
      </c>
      <c r="B326" s="1">
        <v>1</v>
      </c>
      <c r="C326" s="1"/>
      <c r="D326" s="1">
        <v>3</v>
      </c>
      <c r="E326" s="1"/>
      <c r="F326" s="1">
        <v>5</v>
      </c>
      <c r="G326" s="1"/>
      <c r="H326" s="1"/>
      <c r="I326" s="1"/>
      <c r="J326" s="1">
        <v>220</v>
      </c>
      <c r="K326" s="117">
        <v>422</v>
      </c>
      <c r="L326" s="688" t="s">
        <v>14</v>
      </c>
      <c r="M326" s="689"/>
      <c r="N326" s="460">
        <f>N327+N328</f>
        <v>0</v>
      </c>
      <c r="O326" s="251">
        <f>O327+O328</f>
        <v>4500</v>
      </c>
      <c r="P326" s="106">
        <f>P327+P328</f>
        <v>4500</v>
      </c>
      <c r="Q326" s="301">
        <f>Q327+Q328</f>
        <v>0</v>
      </c>
      <c r="R326" s="525">
        <f t="shared" si="44"/>
        <v>1</v>
      </c>
      <c r="S326" s="345">
        <f t="shared" si="45"/>
        <v>0</v>
      </c>
    </row>
    <row r="327" spans="1:19" ht="12.75">
      <c r="A327" s="19" t="s">
        <v>277</v>
      </c>
      <c r="B327" s="1">
        <v>1</v>
      </c>
      <c r="C327" s="1"/>
      <c r="D327" s="1">
        <v>3</v>
      </c>
      <c r="E327" s="1"/>
      <c r="F327" s="1">
        <v>5</v>
      </c>
      <c r="G327" s="1"/>
      <c r="H327" s="1"/>
      <c r="I327" s="1"/>
      <c r="J327" s="1">
        <v>220</v>
      </c>
      <c r="K327" s="103">
        <v>4223</v>
      </c>
      <c r="L327" s="699" t="s">
        <v>571</v>
      </c>
      <c r="M327" s="700"/>
      <c r="N327" s="458">
        <v>0</v>
      </c>
      <c r="O327" s="33">
        <v>4500</v>
      </c>
      <c r="P327" s="106">
        <v>4500</v>
      </c>
      <c r="Q327" s="301">
        <v>0</v>
      </c>
      <c r="R327" s="525">
        <f t="shared" si="44"/>
        <v>1</v>
      </c>
      <c r="S327" s="345">
        <f t="shared" si="45"/>
        <v>0</v>
      </c>
    </row>
    <row r="328" spans="1:19" ht="13.5" thickBot="1">
      <c r="A328" s="19" t="s">
        <v>277</v>
      </c>
      <c r="B328" s="1">
        <v>1</v>
      </c>
      <c r="C328" s="1"/>
      <c r="D328" s="1">
        <v>3</v>
      </c>
      <c r="E328" s="1"/>
      <c r="F328" s="1">
        <v>5</v>
      </c>
      <c r="G328" s="1"/>
      <c r="H328" s="1"/>
      <c r="I328" s="1"/>
      <c r="J328" s="1">
        <v>220</v>
      </c>
      <c r="K328" s="138">
        <v>4223</v>
      </c>
      <c r="L328" s="699" t="s">
        <v>601</v>
      </c>
      <c r="M328" s="700"/>
      <c r="N328" s="458">
        <v>0</v>
      </c>
      <c r="O328" s="33">
        <v>0</v>
      </c>
      <c r="P328" s="373">
        <v>0</v>
      </c>
      <c r="Q328" s="415">
        <v>0</v>
      </c>
      <c r="R328" s="524" t="e">
        <f t="shared" si="44"/>
        <v>#DIV/0!</v>
      </c>
      <c r="S328" s="345" t="e">
        <f t="shared" si="45"/>
        <v>#DIV/0!</v>
      </c>
    </row>
    <row r="329" spans="1:19" ht="12.75">
      <c r="A329" s="11"/>
      <c r="B329" s="11"/>
      <c r="C329" s="11"/>
      <c r="D329" s="11"/>
      <c r="E329" s="11"/>
      <c r="F329" s="11"/>
      <c r="G329" s="11"/>
      <c r="H329" s="11"/>
      <c r="I329" s="11"/>
      <c r="J329" s="11"/>
      <c r="K329" s="98"/>
      <c r="L329" s="98" t="s">
        <v>121</v>
      </c>
      <c r="M329" s="98"/>
      <c r="N329" s="311">
        <f>N314+N324</f>
        <v>19888</v>
      </c>
      <c r="O329" s="99">
        <f>O314+O324</f>
        <v>19500</v>
      </c>
      <c r="P329" s="338">
        <f>P314+P324</f>
        <v>34800</v>
      </c>
      <c r="Q329" s="405">
        <f>Q314+Q324</f>
        <v>24615</v>
      </c>
      <c r="R329" s="602">
        <f>Q329/N329</f>
        <v>1.237681013676589</v>
      </c>
      <c r="S329" s="603">
        <f>Q329/P329</f>
        <v>0.7073275862068965</v>
      </c>
    </row>
    <row r="330" spans="1:19" ht="12.75">
      <c r="A330" s="1"/>
      <c r="B330" s="1"/>
      <c r="C330" s="1"/>
      <c r="D330" s="1"/>
      <c r="E330" s="1"/>
      <c r="F330" s="1"/>
      <c r="G330" s="1"/>
      <c r="H330" s="1"/>
      <c r="I330" s="1"/>
      <c r="J330" s="1"/>
      <c r="K330" s="121"/>
      <c r="L330" s="121"/>
      <c r="M330" s="121"/>
      <c r="N330" s="469"/>
      <c r="O330" s="123"/>
      <c r="P330" s="123"/>
      <c r="Q330" s="411"/>
      <c r="R330" s="605"/>
      <c r="S330" s="350"/>
    </row>
    <row r="331" spans="1:19" ht="12.75">
      <c r="A331" s="20"/>
      <c r="B331" s="8"/>
      <c r="C331" s="8"/>
      <c r="D331" s="8"/>
      <c r="E331" s="8"/>
      <c r="F331" s="8"/>
      <c r="G331" s="8"/>
      <c r="H331" s="8"/>
      <c r="I331" s="8"/>
      <c r="J331" s="8"/>
      <c r="K331" s="66" t="s">
        <v>274</v>
      </c>
      <c r="L331" s="676" t="s">
        <v>273</v>
      </c>
      <c r="M331" s="676"/>
      <c r="N331" s="456"/>
      <c r="O331" s="127"/>
      <c r="P331" s="127"/>
      <c r="Q331" s="400"/>
      <c r="R331" s="349"/>
      <c r="S331" s="349"/>
    </row>
    <row r="332" spans="1:19" ht="12.75">
      <c r="A332" s="20" t="s">
        <v>275</v>
      </c>
      <c r="B332" s="8"/>
      <c r="C332" s="8"/>
      <c r="D332" s="8"/>
      <c r="E332" s="8"/>
      <c r="F332" s="8"/>
      <c r="G332" s="8"/>
      <c r="H332" s="8"/>
      <c r="I332" s="8"/>
      <c r="J332" s="8">
        <v>451</v>
      </c>
      <c r="K332" s="64" t="s">
        <v>60</v>
      </c>
      <c r="L332" s="20" t="s">
        <v>59</v>
      </c>
      <c r="M332" s="64"/>
      <c r="N332" s="472"/>
      <c r="O332" s="21"/>
      <c r="P332" s="21"/>
      <c r="Q332" s="396"/>
      <c r="R332" s="341"/>
      <c r="S332" s="341"/>
    </row>
    <row r="333" spans="1:19" ht="12.75">
      <c r="A333" s="19" t="s">
        <v>278</v>
      </c>
      <c r="B333" s="1">
        <v>1</v>
      </c>
      <c r="C333" s="1"/>
      <c r="D333" s="1">
        <v>3</v>
      </c>
      <c r="E333" s="1"/>
      <c r="F333" s="1">
        <v>5</v>
      </c>
      <c r="G333" s="1"/>
      <c r="H333" s="1"/>
      <c r="I333" s="1"/>
      <c r="J333" s="1">
        <v>451</v>
      </c>
      <c r="K333" s="102">
        <v>3</v>
      </c>
      <c r="L333" s="102" t="s">
        <v>0</v>
      </c>
      <c r="M333" s="102"/>
      <c r="N333" s="457">
        <f aca="true" t="shared" si="48" ref="N333:Q334">N334</f>
        <v>429355</v>
      </c>
      <c r="O333" s="93">
        <f t="shared" si="48"/>
        <v>550000</v>
      </c>
      <c r="P333" s="106">
        <f t="shared" si="48"/>
        <v>952000</v>
      </c>
      <c r="Q333" s="301">
        <f t="shared" si="48"/>
        <v>928750</v>
      </c>
      <c r="R333" s="525">
        <f aca="true" t="shared" si="49" ref="R333:R341">P333/O333</f>
        <v>1.730909090909091</v>
      </c>
      <c r="S333" s="345">
        <f aca="true" t="shared" si="50" ref="S333:S341">Q333/P333</f>
        <v>0.975577731092437</v>
      </c>
    </row>
    <row r="334" spans="1:19" ht="12.75">
      <c r="A334" s="19" t="s">
        <v>278</v>
      </c>
      <c r="B334" s="1">
        <v>1</v>
      </c>
      <c r="C334" s="1"/>
      <c r="D334" s="1">
        <v>3</v>
      </c>
      <c r="E334" s="1"/>
      <c r="F334" s="1">
        <v>5</v>
      </c>
      <c r="G334" s="1"/>
      <c r="H334" s="1"/>
      <c r="I334" s="1"/>
      <c r="J334" s="1">
        <v>451</v>
      </c>
      <c r="K334" s="103">
        <v>32</v>
      </c>
      <c r="L334" s="104" t="s">
        <v>5</v>
      </c>
      <c r="M334" s="105"/>
      <c r="N334" s="458">
        <f t="shared" si="48"/>
        <v>429355</v>
      </c>
      <c r="O334" s="106">
        <f t="shared" si="48"/>
        <v>550000</v>
      </c>
      <c r="P334" s="106">
        <f t="shared" si="48"/>
        <v>952000</v>
      </c>
      <c r="Q334" s="301">
        <f t="shared" si="48"/>
        <v>928750</v>
      </c>
      <c r="R334" s="525">
        <f t="shared" si="49"/>
        <v>1.730909090909091</v>
      </c>
      <c r="S334" s="345">
        <f t="shared" si="50"/>
        <v>0.975577731092437</v>
      </c>
    </row>
    <row r="335" spans="1:19" ht="12.75">
      <c r="A335" s="19" t="s">
        <v>278</v>
      </c>
      <c r="B335" s="1">
        <v>1</v>
      </c>
      <c r="C335" s="1"/>
      <c r="D335" s="1">
        <v>3</v>
      </c>
      <c r="E335" s="1"/>
      <c r="F335" s="1">
        <v>5</v>
      </c>
      <c r="G335" s="1"/>
      <c r="H335" s="1"/>
      <c r="I335" s="1"/>
      <c r="J335" s="1">
        <v>451</v>
      </c>
      <c r="K335" s="117">
        <v>323</v>
      </c>
      <c r="L335" s="255" t="s">
        <v>7</v>
      </c>
      <c r="M335" s="256"/>
      <c r="N335" s="460">
        <f>N336+N340+N341+N337+N338+N339</f>
        <v>429355</v>
      </c>
      <c r="O335" s="248">
        <f>O336+O340+O341+O337+O338+O339</f>
        <v>550000</v>
      </c>
      <c r="P335" s="106">
        <f>P336+P340+P341+P337+P338+P339</f>
        <v>952000</v>
      </c>
      <c r="Q335" s="301">
        <f>Q336+Q340+Q341+Q337+Q338+Q339</f>
        <v>928750</v>
      </c>
      <c r="R335" s="525">
        <f t="shared" si="49"/>
        <v>1.730909090909091</v>
      </c>
      <c r="S335" s="345">
        <f t="shared" si="50"/>
        <v>0.975577731092437</v>
      </c>
    </row>
    <row r="336" spans="1:19" ht="27.75" customHeight="1">
      <c r="A336" s="3" t="s">
        <v>278</v>
      </c>
      <c r="B336" s="1">
        <v>1</v>
      </c>
      <c r="C336" s="1"/>
      <c r="D336" s="1">
        <v>3</v>
      </c>
      <c r="E336" s="1"/>
      <c r="F336" s="1">
        <v>5</v>
      </c>
      <c r="G336" s="1"/>
      <c r="H336" s="1"/>
      <c r="I336" s="1"/>
      <c r="J336" s="1">
        <v>451</v>
      </c>
      <c r="K336" s="103">
        <v>3232</v>
      </c>
      <c r="L336" s="712" t="s">
        <v>612</v>
      </c>
      <c r="M336" s="713"/>
      <c r="N336" s="536">
        <v>429355</v>
      </c>
      <c r="O336" s="106">
        <v>400000</v>
      </c>
      <c r="P336" s="373">
        <v>662000</v>
      </c>
      <c r="Q336" s="415">
        <v>679888</v>
      </c>
      <c r="R336" s="524">
        <f t="shared" si="49"/>
        <v>1.655</v>
      </c>
      <c r="S336" s="345">
        <f t="shared" si="50"/>
        <v>1.0270211480362539</v>
      </c>
    </row>
    <row r="337" spans="1:19" ht="23.25" customHeight="1">
      <c r="A337" s="3" t="s">
        <v>278</v>
      </c>
      <c r="B337" s="1">
        <v>1</v>
      </c>
      <c r="C337" s="1"/>
      <c r="D337" s="1">
        <v>3</v>
      </c>
      <c r="E337" s="1"/>
      <c r="F337" s="1">
        <v>5</v>
      </c>
      <c r="G337" s="1"/>
      <c r="H337" s="1"/>
      <c r="I337" s="1"/>
      <c r="J337" s="1">
        <v>451</v>
      </c>
      <c r="K337" s="139">
        <v>3232</v>
      </c>
      <c r="L337" s="712" t="s">
        <v>669</v>
      </c>
      <c r="M337" s="714"/>
      <c r="N337" s="473">
        <v>0</v>
      </c>
      <c r="O337" s="129">
        <v>0</v>
      </c>
      <c r="P337" s="339">
        <v>265000</v>
      </c>
      <c r="Q337" s="416">
        <v>248862</v>
      </c>
      <c r="R337" s="526" t="e">
        <f t="shared" si="49"/>
        <v>#DIV/0!</v>
      </c>
      <c r="S337" s="345">
        <f t="shared" si="50"/>
        <v>0.9391018867924529</v>
      </c>
    </row>
    <row r="338" spans="1:19" ht="14.25" customHeight="1">
      <c r="A338" s="3" t="s">
        <v>278</v>
      </c>
      <c r="B338" s="1">
        <v>1</v>
      </c>
      <c r="C338" s="1"/>
      <c r="D338" s="1">
        <v>3</v>
      </c>
      <c r="E338" s="1"/>
      <c r="F338" s="1">
        <v>5</v>
      </c>
      <c r="G338" s="1"/>
      <c r="H338" s="1"/>
      <c r="I338" s="1"/>
      <c r="J338" s="1">
        <v>451</v>
      </c>
      <c r="K338" s="139">
        <v>3232</v>
      </c>
      <c r="L338" s="712" t="s">
        <v>602</v>
      </c>
      <c r="M338" s="714"/>
      <c r="N338" s="473">
        <v>0</v>
      </c>
      <c r="O338" s="129">
        <v>0</v>
      </c>
      <c r="P338" s="339">
        <v>0</v>
      </c>
      <c r="Q338" s="416">
        <v>0</v>
      </c>
      <c r="R338" s="526" t="e">
        <f t="shared" si="49"/>
        <v>#DIV/0!</v>
      </c>
      <c r="S338" s="345" t="e">
        <f t="shared" si="50"/>
        <v>#DIV/0!</v>
      </c>
    </row>
    <row r="339" spans="1:19" ht="25.5" customHeight="1">
      <c r="A339" s="3" t="s">
        <v>278</v>
      </c>
      <c r="B339" s="1">
        <v>1</v>
      </c>
      <c r="C339" s="1"/>
      <c r="D339" s="1">
        <v>3</v>
      </c>
      <c r="E339" s="1"/>
      <c r="F339" s="1">
        <v>5</v>
      </c>
      <c r="G339" s="1"/>
      <c r="H339" s="1"/>
      <c r="I339" s="1"/>
      <c r="J339" s="1">
        <v>451</v>
      </c>
      <c r="K339" s="139">
        <v>3232</v>
      </c>
      <c r="L339" s="712" t="s">
        <v>613</v>
      </c>
      <c r="M339" s="714"/>
      <c r="N339" s="473">
        <v>0</v>
      </c>
      <c r="O339" s="129">
        <v>0</v>
      </c>
      <c r="P339" s="129">
        <v>15000</v>
      </c>
      <c r="Q339" s="319">
        <v>0</v>
      </c>
      <c r="R339" s="527" t="e">
        <f t="shared" si="49"/>
        <v>#DIV/0!</v>
      </c>
      <c r="S339" s="345">
        <f t="shared" si="50"/>
        <v>0</v>
      </c>
    </row>
    <row r="340" spans="1:19" ht="12.75">
      <c r="A340" s="19" t="s">
        <v>278</v>
      </c>
      <c r="B340" s="1">
        <v>1</v>
      </c>
      <c r="C340" s="1"/>
      <c r="D340" s="1">
        <v>3</v>
      </c>
      <c r="E340" s="1"/>
      <c r="F340" s="1">
        <v>5</v>
      </c>
      <c r="G340" s="1"/>
      <c r="H340" s="1"/>
      <c r="I340" s="1"/>
      <c r="J340" s="1">
        <v>451</v>
      </c>
      <c r="K340" s="139">
        <v>3232</v>
      </c>
      <c r="L340" s="103" t="s">
        <v>161</v>
      </c>
      <c r="M340" s="139"/>
      <c r="N340" s="305">
        <v>0</v>
      </c>
      <c r="O340" s="129">
        <v>30000</v>
      </c>
      <c r="P340" s="129">
        <v>10000</v>
      </c>
      <c r="Q340" s="319">
        <v>0</v>
      </c>
      <c r="R340" s="527">
        <f t="shared" si="49"/>
        <v>0.3333333333333333</v>
      </c>
      <c r="S340" s="345">
        <f t="shared" si="50"/>
        <v>0</v>
      </c>
    </row>
    <row r="341" spans="1:19" ht="13.5" thickBot="1">
      <c r="A341" s="3" t="s">
        <v>278</v>
      </c>
      <c r="B341" s="1">
        <v>1</v>
      </c>
      <c r="C341" s="1"/>
      <c r="D341" s="1">
        <v>3</v>
      </c>
      <c r="E341" s="1"/>
      <c r="F341" s="1">
        <v>5</v>
      </c>
      <c r="G341" s="1"/>
      <c r="H341" s="1"/>
      <c r="I341" s="1"/>
      <c r="J341" s="1">
        <v>451</v>
      </c>
      <c r="K341" s="139">
        <v>3232</v>
      </c>
      <c r="L341" s="695" t="s">
        <v>566</v>
      </c>
      <c r="M341" s="696"/>
      <c r="N341" s="474">
        <v>0</v>
      </c>
      <c r="O341" s="129">
        <v>120000</v>
      </c>
      <c r="P341" s="129">
        <v>0</v>
      </c>
      <c r="Q341" s="319">
        <v>0</v>
      </c>
      <c r="R341" s="527">
        <f t="shared" si="49"/>
        <v>0</v>
      </c>
      <c r="S341" s="345" t="e">
        <f t="shared" si="50"/>
        <v>#DIV/0!</v>
      </c>
    </row>
    <row r="342" spans="1:19" ht="12.75">
      <c r="A342" s="11"/>
      <c r="B342" s="11"/>
      <c r="C342" s="11"/>
      <c r="D342" s="11"/>
      <c r="E342" s="11"/>
      <c r="F342" s="11"/>
      <c r="G342" s="11"/>
      <c r="H342" s="11"/>
      <c r="I342" s="11"/>
      <c r="J342" s="11"/>
      <c r="K342" s="98"/>
      <c r="L342" s="98" t="s">
        <v>121</v>
      </c>
      <c r="M342" s="98"/>
      <c r="N342" s="311">
        <f>N333</f>
        <v>429355</v>
      </c>
      <c r="O342" s="99">
        <f>O333</f>
        <v>550000</v>
      </c>
      <c r="P342" s="338">
        <f>P333</f>
        <v>952000</v>
      </c>
      <c r="Q342" s="405">
        <f>Q333</f>
        <v>928750</v>
      </c>
      <c r="R342" s="602">
        <f>Q342/N342</f>
        <v>2.163128413550558</v>
      </c>
      <c r="S342" s="603">
        <f>Q342/P342</f>
        <v>0.975577731092437</v>
      </c>
    </row>
    <row r="343" spans="1:19" ht="12.75">
      <c r="A343" s="3"/>
      <c r="B343" s="3"/>
      <c r="C343" s="3"/>
      <c r="D343" s="3"/>
      <c r="E343" s="3"/>
      <c r="F343" s="3"/>
      <c r="G343" s="3"/>
      <c r="H343" s="3"/>
      <c r="I343" s="3"/>
      <c r="J343" s="3"/>
      <c r="K343" s="46"/>
      <c r="L343" s="46"/>
      <c r="M343" s="46"/>
      <c r="N343" s="447"/>
      <c r="O343" s="47"/>
      <c r="P343" s="72"/>
      <c r="Q343" s="394"/>
      <c r="R343" s="347"/>
      <c r="S343" s="347"/>
    </row>
    <row r="344" spans="1:19" ht="12.75">
      <c r="A344" s="8"/>
      <c r="B344" s="8"/>
      <c r="C344" s="8"/>
      <c r="D344" s="8"/>
      <c r="E344" s="8"/>
      <c r="F344" s="8"/>
      <c r="G344" s="8"/>
      <c r="H344" s="8"/>
      <c r="I344" s="8"/>
      <c r="J344" s="8"/>
      <c r="K344" s="66" t="s">
        <v>25</v>
      </c>
      <c r="L344" s="78" t="s">
        <v>276</v>
      </c>
      <c r="M344" s="142"/>
      <c r="N344" s="456"/>
      <c r="O344" s="67"/>
      <c r="P344" s="127"/>
      <c r="Q344" s="400"/>
      <c r="R344" s="349"/>
      <c r="S344" s="349"/>
    </row>
    <row r="345" spans="1:19" ht="12.75">
      <c r="A345" s="19" t="s">
        <v>279</v>
      </c>
      <c r="B345" s="1">
        <v>1</v>
      </c>
      <c r="C345" s="1"/>
      <c r="D345" s="1">
        <v>3</v>
      </c>
      <c r="E345" s="1"/>
      <c r="F345" s="1">
        <v>5</v>
      </c>
      <c r="G345" s="1"/>
      <c r="H345" s="1"/>
      <c r="I345" s="1"/>
      <c r="J345" s="1">
        <v>560</v>
      </c>
      <c r="K345" s="102">
        <v>3</v>
      </c>
      <c r="L345" s="102" t="s">
        <v>0</v>
      </c>
      <c r="M345" s="102"/>
      <c r="N345" s="457">
        <f>N346</f>
        <v>596945</v>
      </c>
      <c r="O345" s="93">
        <f>O346</f>
        <v>492000</v>
      </c>
      <c r="P345" s="106">
        <f>P346</f>
        <v>627000</v>
      </c>
      <c r="Q345" s="301">
        <f>Q346</f>
        <v>603037</v>
      </c>
      <c r="R345" s="525">
        <f aca="true" t="shared" si="51" ref="R345:R360">P345/O345</f>
        <v>1.274390243902439</v>
      </c>
      <c r="S345" s="345">
        <f aca="true" t="shared" si="52" ref="S345:S360">Q345/P345</f>
        <v>0.9617814992025518</v>
      </c>
    </row>
    <row r="346" spans="1:19" ht="12.75">
      <c r="A346" s="19" t="s">
        <v>279</v>
      </c>
      <c r="B346" s="1">
        <v>1</v>
      </c>
      <c r="C346" s="1"/>
      <c r="D346" s="1">
        <v>3</v>
      </c>
      <c r="E346" s="1"/>
      <c r="F346" s="1">
        <v>5</v>
      </c>
      <c r="G346" s="1"/>
      <c r="H346" s="1"/>
      <c r="I346" s="1"/>
      <c r="J346" s="1">
        <v>560</v>
      </c>
      <c r="K346" s="103">
        <v>32</v>
      </c>
      <c r="L346" s="104" t="s">
        <v>5</v>
      </c>
      <c r="M346" s="105"/>
      <c r="N346" s="458">
        <f>N349+N347</f>
        <v>596945</v>
      </c>
      <c r="O346" s="106">
        <f>O349+O347</f>
        <v>492000</v>
      </c>
      <c r="P346" s="106">
        <f>P349+P347</f>
        <v>627000</v>
      </c>
      <c r="Q346" s="301">
        <f>Q349+Q347</f>
        <v>603037</v>
      </c>
      <c r="R346" s="525">
        <f t="shared" si="51"/>
        <v>1.274390243902439</v>
      </c>
      <c r="S346" s="345">
        <f t="shared" si="52"/>
        <v>0.9617814992025518</v>
      </c>
    </row>
    <row r="347" spans="1:19" ht="12.75">
      <c r="A347" s="19" t="s">
        <v>279</v>
      </c>
      <c r="B347" s="1">
        <v>1</v>
      </c>
      <c r="C347" s="1"/>
      <c r="D347" s="1">
        <v>3</v>
      </c>
      <c r="E347" s="1"/>
      <c r="F347" s="1">
        <v>5</v>
      </c>
      <c r="G347" s="1"/>
      <c r="H347" s="1"/>
      <c r="I347" s="1"/>
      <c r="J347" s="1">
        <v>560</v>
      </c>
      <c r="K347" s="103">
        <v>322</v>
      </c>
      <c r="L347" s="104" t="s">
        <v>26</v>
      </c>
      <c r="M347" s="105"/>
      <c r="N347" s="458">
        <f>N348</f>
        <v>0</v>
      </c>
      <c r="O347" s="106">
        <f>O348</f>
        <v>10000</v>
      </c>
      <c r="P347" s="106">
        <f>P348</f>
        <v>0</v>
      </c>
      <c r="Q347" s="301">
        <f>Q348</f>
        <v>0</v>
      </c>
      <c r="R347" s="525">
        <f t="shared" si="51"/>
        <v>0</v>
      </c>
      <c r="S347" s="345" t="e">
        <f t="shared" si="52"/>
        <v>#DIV/0!</v>
      </c>
    </row>
    <row r="348" spans="1:19" ht="12.75">
      <c r="A348" s="19" t="s">
        <v>279</v>
      </c>
      <c r="B348" s="1">
        <v>1</v>
      </c>
      <c r="C348" s="1"/>
      <c r="D348" s="1">
        <v>3</v>
      </c>
      <c r="E348" s="1"/>
      <c r="F348" s="1">
        <v>5</v>
      </c>
      <c r="G348" s="1"/>
      <c r="H348" s="1"/>
      <c r="I348" s="1"/>
      <c r="J348" s="1">
        <v>560</v>
      </c>
      <c r="K348" s="103">
        <v>3225</v>
      </c>
      <c r="L348" s="104" t="s">
        <v>494</v>
      </c>
      <c r="M348" s="105"/>
      <c r="N348" s="458">
        <v>0</v>
      </c>
      <c r="O348" s="106">
        <v>10000</v>
      </c>
      <c r="P348" s="106">
        <v>0</v>
      </c>
      <c r="Q348" s="301">
        <v>0</v>
      </c>
      <c r="R348" s="525">
        <f t="shared" si="51"/>
        <v>0</v>
      </c>
      <c r="S348" s="345" t="e">
        <f t="shared" si="52"/>
        <v>#DIV/0!</v>
      </c>
    </row>
    <row r="349" spans="1:19" ht="12.75">
      <c r="A349" s="19" t="s">
        <v>279</v>
      </c>
      <c r="B349" s="1">
        <v>1</v>
      </c>
      <c r="C349" s="1"/>
      <c r="D349" s="1">
        <v>3</v>
      </c>
      <c r="E349" s="1"/>
      <c r="F349" s="1">
        <v>5</v>
      </c>
      <c r="G349" s="1"/>
      <c r="H349" s="1"/>
      <c r="I349" s="1"/>
      <c r="J349" s="1">
        <v>560</v>
      </c>
      <c r="K349" s="117">
        <v>323</v>
      </c>
      <c r="L349" s="255" t="s">
        <v>7</v>
      </c>
      <c r="M349" s="256"/>
      <c r="N349" s="460">
        <f>N350+N351+N352</f>
        <v>596945</v>
      </c>
      <c r="O349" s="248">
        <f>O350+O351+O352</f>
        <v>482000</v>
      </c>
      <c r="P349" s="106">
        <f>P350+P351+P352+P353+P354+P355</f>
        <v>627000</v>
      </c>
      <c r="Q349" s="301">
        <f>Q350+Q351+Q352+Q353+Q354+Q355</f>
        <v>603037</v>
      </c>
      <c r="R349" s="525">
        <f t="shared" si="51"/>
        <v>1.3008298755186722</v>
      </c>
      <c r="S349" s="345">
        <f t="shared" si="52"/>
        <v>0.9617814992025518</v>
      </c>
    </row>
    <row r="350" spans="1:19" ht="12.75">
      <c r="A350" s="19" t="s">
        <v>279</v>
      </c>
      <c r="B350" s="1">
        <v>1</v>
      </c>
      <c r="C350" s="1"/>
      <c r="D350" s="1">
        <v>3</v>
      </c>
      <c r="E350" s="1"/>
      <c r="F350" s="1">
        <v>5</v>
      </c>
      <c r="G350" s="1"/>
      <c r="H350" s="1"/>
      <c r="I350" s="1"/>
      <c r="J350" s="1">
        <v>560</v>
      </c>
      <c r="K350" s="103">
        <v>3232</v>
      </c>
      <c r="L350" s="103" t="s">
        <v>99</v>
      </c>
      <c r="M350" s="103"/>
      <c r="N350" s="461">
        <v>15875</v>
      </c>
      <c r="O350" s="106">
        <v>22000</v>
      </c>
      <c r="P350" s="106">
        <v>10000</v>
      </c>
      <c r="Q350" s="301">
        <v>0</v>
      </c>
      <c r="R350" s="525">
        <f t="shared" si="51"/>
        <v>0.45454545454545453</v>
      </c>
      <c r="S350" s="345">
        <f t="shared" si="52"/>
        <v>0</v>
      </c>
    </row>
    <row r="351" spans="1:19" ht="12.75">
      <c r="A351" s="19" t="s">
        <v>279</v>
      </c>
      <c r="B351" s="1">
        <v>1</v>
      </c>
      <c r="C351" s="1"/>
      <c r="D351" s="1">
        <v>3</v>
      </c>
      <c r="E351" s="1"/>
      <c r="F351" s="1">
        <v>5</v>
      </c>
      <c r="G351" s="1"/>
      <c r="H351" s="1"/>
      <c r="I351" s="1"/>
      <c r="J351" s="1">
        <v>560</v>
      </c>
      <c r="K351" s="139">
        <v>3232</v>
      </c>
      <c r="L351" s="103" t="s">
        <v>488</v>
      </c>
      <c r="M351" s="139"/>
      <c r="N351" s="305">
        <v>24942</v>
      </c>
      <c r="O351" s="129">
        <v>10000</v>
      </c>
      <c r="P351" s="129">
        <v>5000</v>
      </c>
      <c r="Q351" s="319">
        <v>3375</v>
      </c>
      <c r="R351" s="527">
        <f t="shared" si="51"/>
        <v>0.5</v>
      </c>
      <c r="S351" s="345">
        <f t="shared" si="52"/>
        <v>0.675</v>
      </c>
    </row>
    <row r="352" spans="1:19" ht="12.75">
      <c r="A352" s="19" t="s">
        <v>279</v>
      </c>
      <c r="B352" s="1">
        <v>1</v>
      </c>
      <c r="C352" s="1"/>
      <c r="D352" s="1">
        <v>3</v>
      </c>
      <c r="E352" s="1"/>
      <c r="F352" s="1">
        <v>5</v>
      </c>
      <c r="G352" s="1"/>
      <c r="H352" s="1"/>
      <c r="I352" s="1"/>
      <c r="J352" s="1">
        <v>560</v>
      </c>
      <c r="K352" s="139">
        <v>3232</v>
      </c>
      <c r="L352" s="103" t="s">
        <v>469</v>
      </c>
      <c r="M352" s="139"/>
      <c r="N352" s="305">
        <v>556128</v>
      </c>
      <c r="O352" s="129">
        <v>450000</v>
      </c>
      <c r="P352" s="129">
        <v>590000</v>
      </c>
      <c r="Q352" s="319">
        <v>599662</v>
      </c>
      <c r="R352" s="527">
        <f t="shared" si="51"/>
        <v>1.3111111111111111</v>
      </c>
      <c r="S352" s="345">
        <f t="shared" si="52"/>
        <v>1.0163762711864406</v>
      </c>
    </row>
    <row r="353" spans="1:19" ht="12.75">
      <c r="A353" s="3" t="s">
        <v>279</v>
      </c>
      <c r="B353" s="1">
        <v>1</v>
      </c>
      <c r="C353" s="1"/>
      <c r="D353" s="1">
        <v>3</v>
      </c>
      <c r="E353" s="1"/>
      <c r="F353" s="1">
        <v>5</v>
      </c>
      <c r="G353" s="1"/>
      <c r="H353" s="1"/>
      <c r="I353" s="1"/>
      <c r="J353" s="1">
        <v>560</v>
      </c>
      <c r="K353" s="139">
        <v>3232</v>
      </c>
      <c r="L353" s="103" t="s">
        <v>545</v>
      </c>
      <c r="M353" s="139"/>
      <c r="N353" s="305">
        <v>0</v>
      </c>
      <c r="O353" s="129">
        <v>0</v>
      </c>
      <c r="P353" s="339">
        <v>2000</v>
      </c>
      <c r="Q353" s="416">
        <v>0</v>
      </c>
      <c r="R353" s="526" t="e">
        <f t="shared" si="51"/>
        <v>#DIV/0!</v>
      </c>
      <c r="S353" s="345">
        <f t="shared" si="52"/>
        <v>0</v>
      </c>
    </row>
    <row r="354" spans="1:19" ht="12.75">
      <c r="A354" s="3" t="s">
        <v>279</v>
      </c>
      <c r="B354" s="1">
        <v>1</v>
      </c>
      <c r="C354" s="1"/>
      <c r="D354" s="1">
        <v>3</v>
      </c>
      <c r="E354" s="1"/>
      <c r="F354" s="1">
        <v>5</v>
      </c>
      <c r="G354" s="1"/>
      <c r="H354" s="1"/>
      <c r="I354" s="1"/>
      <c r="J354" s="1">
        <v>560</v>
      </c>
      <c r="K354" s="139">
        <v>3232</v>
      </c>
      <c r="L354" s="103" t="s">
        <v>547</v>
      </c>
      <c r="M354" s="139"/>
      <c r="N354" s="305"/>
      <c r="O354" s="129"/>
      <c r="P354" s="339">
        <v>10000</v>
      </c>
      <c r="Q354" s="416">
        <v>0</v>
      </c>
      <c r="R354" s="526" t="e">
        <f t="shared" si="51"/>
        <v>#DIV/0!</v>
      </c>
      <c r="S354" s="345">
        <f t="shared" si="52"/>
        <v>0</v>
      </c>
    </row>
    <row r="355" spans="1:19" ht="12.75">
      <c r="A355" s="3" t="s">
        <v>279</v>
      </c>
      <c r="B355" s="1">
        <v>1</v>
      </c>
      <c r="C355" s="1"/>
      <c r="D355" s="1">
        <v>3</v>
      </c>
      <c r="E355" s="1"/>
      <c r="F355" s="1">
        <v>5</v>
      </c>
      <c r="G355" s="1"/>
      <c r="H355" s="1"/>
      <c r="I355" s="1"/>
      <c r="J355" s="1">
        <v>560</v>
      </c>
      <c r="K355" s="139">
        <v>3232</v>
      </c>
      <c r="L355" s="103" t="s">
        <v>551</v>
      </c>
      <c r="M355" s="139"/>
      <c r="N355" s="305">
        <v>0</v>
      </c>
      <c r="O355" s="129">
        <v>0</v>
      </c>
      <c r="P355" s="129">
        <v>10000</v>
      </c>
      <c r="Q355" s="319">
        <v>0</v>
      </c>
      <c r="R355" s="527" t="e">
        <f t="shared" si="51"/>
        <v>#DIV/0!</v>
      </c>
      <c r="S355" s="345">
        <f t="shared" si="52"/>
        <v>0</v>
      </c>
    </row>
    <row r="356" spans="1:19" ht="12.75">
      <c r="A356" s="19" t="s">
        <v>279</v>
      </c>
      <c r="B356" s="1">
        <v>1</v>
      </c>
      <c r="C356" s="1"/>
      <c r="D356" s="1">
        <v>3</v>
      </c>
      <c r="E356" s="1"/>
      <c r="F356" s="1">
        <v>5</v>
      </c>
      <c r="G356" s="1"/>
      <c r="H356" s="1"/>
      <c r="I356" s="1"/>
      <c r="J356" s="1">
        <v>560</v>
      </c>
      <c r="K356" s="139">
        <v>4</v>
      </c>
      <c r="L356" s="118" t="s">
        <v>27</v>
      </c>
      <c r="M356" s="139"/>
      <c r="N356" s="305">
        <f aca="true" t="shared" si="53" ref="N356:Q357">N357</f>
        <v>0</v>
      </c>
      <c r="O356" s="129">
        <f t="shared" si="53"/>
        <v>10000</v>
      </c>
      <c r="P356" s="129">
        <f t="shared" si="53"/>
        <v>50000</v>
      </c>
      <c r="Q356" s="319">
        <f t="shared" si="53"/>
        <v>0</v>
      </c>
      <c r="R356" s="527">
        <f t="shared" si="51"/>
        <v>5</v>
      </c>
      <c r="S356" s="345">
        <f t="shared" si="52"/>
        <v>0</v>
      </c>
    </row>
    <row r="357" spans="1:19" ht="12.75">
      <c r="A357" s="19" t="s">
        <v>279</v>
      </c>
      <c r="B357" s="1">
        <v>1</v>
      </c>
      <c r="C357" s="1"/>
      <c r="D357" s="1">
        <v>3</v>
      </c>
      <c r="E357" s="1"/>
      <c r="F357" s="1">
        <v>5</v>
      </c>
      <c r="G357" s="1"/>
      <c r="H357" s="1"/>
      <c r="I357" s="1"/>
      <c r="J357" s="1">
        <v>560</v>
      </c>
      <c r="K357" s="103">
        <v>42</v>
      </c>
      <c r="L357" s="103" t="s">
        <v>29</v>
      </c>
      <c r="M357" s="103"/>
      <c r="N357" s="305">
        <f t="shared" si="53"/>
        <v>0</v>
      </c>
      <c r="O357" s="129">
        <f t="shared" si="53"/>
        <v>10000</v>
      </c>
      <c r="P357" s="129">
        <f t="shared" si="53"/>
        <v>50000</v>
      </c>
      <c r="Q357" s="319">
        <f t="shared" si="53"/>
        <v>0</v>
      </c>
      <c r="R357" s="527">
        <f t="shared" si="51"/>
        <v>5</v>
      </c>
      <c r="S357" s="345">
        <f t="shared" si="52"/>
        <v>0</v>
      </c>
    </row>
    <row r="358" spans="1:19" ht="12.75">
      <c r="A358" s="19" t="s">
        <v>279</v>
      </c>
      <c r="B358" s="1">
        <v>1</v>
      </c>
      <c r="C358" s="1"/>
      <c r="D358" s="1">
        <v>3</v>
      </c>
      <c r="E358" s="1"/>
      <c r="F358" s="1">
        <v>5</v>
      </c>
      <c r="G358" s="1"/>
      <c r="H358" s="1"/>
      <c r="I358" s="1"/>
      <c r="J358" s="1">
        <v>560</v>
      </c>
      <c r="K358" s="257">
        <v>421</v>
      </c>
      <c r="L358" s="257" t="s">
        <v>13</v>
      </c>
      <c r="M358" s="257"/>
      <c r="N358" s="514">
        <f>N359+N360</f>
        <v>0</v>
      </c>
      <c r="O358" s="258">
        <f>O359+O360</f>
        <v>10000</v>
      </c>
      <c r="P358" s="129">
        <f>P359+P360</f>
        <v>50000</v>
      </c>
      <c r="Q358" s="319">
        <f>Q359+Q360</f>
        <v>0</v>
      </c>
      <c r="R358" s="527">
        <f t="shared" si="51"/>
        <v>5</v>
      </c>
      <c r="S358" s="345">
        <f t="shared" si="52"/>
        <v>0</v>
      </c>
    </row>
    <row r="359" spans="1:19" ht="12.75">
      <c r="A359" s="19" t="s">
        <v>279</v>
      </c>
      <c r="B359" s="1">
        <v>1</v>
      </c>
      <c r="C359" s="1"/>
      <c r="D359" s="1">
        <v>3</v>
      </c>
      <c r="E359" s="1"/>
      <c r="F359" s="1">
        <v>5</v>
      </c>
      <c r="G359" s="1"/>
      <c r="H359" s="1"/>
      <c r="I359" s="1"/>
      <c r="J359" s="1">
        <v>560</v>
      </c>
      <c r="K359" s="139">
        <v>4214</v>
      </c>
      <c r="L359" s="139" t="s">
        <v>507</v>
      </c>
      <c r="M359" s="139"/>
      <c r="N359" s="305">
        <v>0</v>
      </c>
      <c r="O359" s="129">
        <v>10000</v>
      </c>
      <c r="P359" s="129">
        <v>0</v>
      </c>
      <c r="Q359" s="319">
        <v>0</v>
      </c>
      <c r="R359" s="527">
        <f t="shared" si="51"/>
        <v>0</v>
      </c>
      <c r="S359" s="345" t="e">
        <f t="shared" si="52"/>
        <v>#DIV/0!</v>
      </c>
    </row>
    <row r="360" spans="1:19" ht="12.75">
      <c r="A360" s="19"/>
      <c r="B360" s="1"/>
      <c r="C360" s="1"/>
      <c r="D360" s="1"/>
      <c r="E360" s="1"/>
      <c r="F360" s="1"/>
      <c r="G360" s="1"/>
      <c r="H360" s="1"/>
      <c r="I360" s="1"/>
      <c r="J360" s="1"/>
      <c r="K360" s="139">
        <v>4214</v>
      </c>
      <c r="L360" s="423" t="s">
        <v>603</v>
      </c>
      <c r="M360" s="141"/>
      <c r="N360" s="470">
        <v>0</v>
      </c>
      <c r="O360" s="129">
        <v>0</v>
      </c>
      <c r="P360" s="129">
        <v>50000</v>
      </c>
      <c r="Q360" s="319">
        <v>0</v>
      </c>
      <c r="R360" s="527" t="e">
        <f t="shared" si="51"/>
        <v>#DIV/0!</v>
      </c>
      <c r="S360" s="345">
        <f t="shared" si="52"/>
        <v>0</v>
      </c>
    </row>
    <row r="361" spans="1:19" ht="12.75">
      <c r="A361" s="54"/>
      <c r="B361" s="11"/>
      <c r="C361" s="11"/>
      <c r="D361" s="11"/>
      <c r="E361" s="11"/>
      <c r="F361" s="11"/>
      <c r="G361" s="11"/>
      <c r="H361" s="11"/>
      <c r="I361" s="11"/>
      <c r="J361" s="11"/>
      <c r="K361" s="68"/>
      <c r="L361" s="685" t="s">
        <v>187</v>
      </c>
      <c r="M361" s="687"/>
      <c r="N361" s="471">
        <f>N345+N356</f>
        <v>596945</v>
      </c>
      <c r="O361" s="85">
        <f>O345+O356</f>
        <v>502000</v>
      </c>
      <c r="P361" s="335">
        <f>P345+P356</f>
        <v>677000</v>
      </c>
      <c r="Q361" s="378">
        <f>Q345+Q356</f>
        <v>603037</v>
      </c>
      <c r="R361" s="597">
        <f>Q361/N361</f>
        <v>1.0102052952952114</v>
      </c>
      <c r="S361" s="598">
        <f>Q361/P361</f>
        <v>0.8907488921713441</v>
      </c>
    </row>
    <row r="362" spans="1:19" ht="12.75">
      <c r="A362" s="143"/>
      <c r="B362" s="45"/>
      <c r="C362" s="45"/>
      <c r="D362" s="45"/>
      <c r="E362" s="45"/>
      <c r="F362" s="45"/>
      <c r="G362" s="45"/>
      <c r="H362" s="45"/>
      <c r="I362" s="45"/>
      <c r="J362" s="45"/>
      <c r="K362" s="45"/>
      <c r="L362" s="70"/>
      <c r="M362" s="71"/>
      <c r="N362" s="449"/>
      <c r="O362" s="72"/>
      <c r="P362" s="72"/>
      <c r="Q362" s="394"/>
      <c r="R362" s="347"/>
      <c r="S362" s="347"/>
    </row>
    <row r="363" spans="1:19" ht="12.75">
      <c r="A363" s="78"/>
      <c r="B363" s="125"/>
      <c r="C363" s="125"/>
      <c r="D363" s="125"/>
      <c r="E363" s="125"/>
      <c r="F363" s="125"/>
      <c r="G363" s="125"/>
      <c r="H363" s="125"/>
      <c r="I363" s="125"/>
      <c r="J363" s="125"/>
      <c r="K363" s="66" t="s">
        <v>281</v>
      </c>
      <c r="L363" s="676" t="s">
        <v>280</v>
      </c>
      <c r="M363" s="676"/>
      <c r="N363" s="456"/>
      <c r="O363" s="127"/>
      <c r="P363" s="127"/>
      <c r="Q363" s="400"/>
      <c r="R363" s="349"/>
      <c r="S363" s="349"/>
    </row>
    <row r="364" spans="1:19" ht="12.75">
      <c r="A364" s="78" t="s">
        <v>282</v>
      </c>
      <c r="B364" s="125"/>
      <c r="C364" s="125"/>
      <c r="D364" s="125"/>
      <c r="E364" s="125"/>
      <c r="F364" s="125"/>
      <c r="G364" s="125"/>
      <c r="H364" s="125"/>
      <c r="I364" s="125"/>
      <c r="J364" s="125"/>
      <c r="K364" s="66" t="s">
        <v>25</v>
      </c>
      <c r="L364" s="711" t="s">
        <v>373</v>
      </c>
      <c r="M364" s="711"/>
      <c r="N364" s="448"/>
      <c r="O364" s="67"/>
      <c r="P364" s="127"/>
      <c r="Q364" s="400"/>
      <c r="R364" s="349"/>
      <c r="S364" s="349"/>
    </row>
    <row r="365" spans="1:19" ht="12.75">
      <c r="A365" s="19" t="s">
        <v>178</v>
      </c>
      <c r="B365" s="1">
        <v>1</v>
      </c>
      <c r="C365" s="1"/>
      <c r="D365" s="1"/>
      <c r="E365" s="1">
        <v>4</v>
      </c>
      <c r="F365" s="1"/>
      <c r="G365" s="1"/>
      <c r="H365" s="1"/>
      <c r="I365" s="1"/>
      <c r="J365" s="1">
        <v>560</v>
      </c>
      <c r="K365" s="144">
        <v>3</v>
      </c>
      <c r="L365" s="144" t="s">
        <v>0</v>
      </c>
      <c r="M365" s="144"/>
      <c r="N365" s="306">
        <f>N366+N373</f>
        <v>159145</v>
      </c>
      <c r="O365" s="93">
        <f>O366+O373</f>
        <v>144000</v>
      </c>
      <c r="P365" s="106">
        <f>P366+P373</f>
        <v>349320</v>
      </c>
      <c r="Q365" s="301">
        <f>Q366+Q373</f>
        <v>336815</v>
      </c>
      <c r="R365" s="525">
        <f aca="true" t="shared" si="54" ref="R365:R385">P365/O365</f>
        <v>2.4258333333333333</v>
      </c>
      <c r="S365" s="345">
        <f aca="true" t="shared" si="55" ref="S365:S385">Q365/P365</f>
        <v>0.9642018779342723</v>
      </c>
    </row>
    <row r="366" spans="1:19" ht="12.75">
      <c r="A366" s="19" t="s">
        <v>178</v>
      </c>
      <c r="B366" s="1">
        <v>1</v>
      </c>
      <c r="C366" s="1"/>
      <c r="D366" s="1"/>
      <c r="E366" s="1">
        <v>4</v>
      </c>
      <c r="F366" s="1"/>
      <c r="G366" s="1"/>
      <c r="H366" s="1"/>
      <c r="I366" s="1"/>
      <c r="J366" s="1">
        <v>560</v>
      </c>
      <c r="K366" s="145">
        <v>31</v>
      </c>
      <c r="L366" s="145" t="s">
        <v>2</v>
      </c>
      <c r="M366" s="145"/>
      <c r="N366" s="307">
        <f>N367+N370</f>
        <v>133779</v>
      </c>
      <c r="O366" s="106">
        <f>O367+O370</f>
        <v>121600</v>
      </c>
      <c r="P366" s="106">
        <f>P367+P370</f>
        <v>284820</v>
      </c>
      <c r="Q366" s="301">
        <f>Q367+Q370</f>
        <v>283970</v>
      </c>
      <c r="R366" s="525">
        <f t="shared" si="54"/>
        <v>2.342269736842105</v>
      </c>
      <c r="S366" s="345">
        <f t="shared" si="55"/>
        <v>0.9970156590127098</v>
      </c>
    </row>
    <row r="367" spans="1:19" ht="12.75">
      <c r="A367" s="19" t="s">
        <v>178</v>
      </c>
      <c r="B367" s="1">
        <v>1</v>
      </c>
      <c r="C367" s="1"/>
      <c r="D367" s="1"/>
      <c r="E367" s="1">
        <v>4</v>
      </c>
      <c r="F367" s="1"/>
      <c r="G367" s="1"/>
      <c r="H367" s="1"/>
      <c r="I367" s="1"/>
      <c r="J367" s="1">
        <v>560</v>
      </c>
      <c r="K367" s="259">
        <v>311</v>
      </c>
      <c r="L367" s="259" t="s">
        <v>75</v>
      </c>
      <c r="M367" s="259"/>
      <c r="N367" s="306">
        <f>N368+N369</f>
        <v>113986</v>
      </c>
      <c r="O367" s="248">
        <f>O368+O369</f>
        <v>104000</v>
      </c>
      <c r="P367" s="106">
        <f>P368+P369</f>
        <v>246520</v>
      </c>
      <c r="Q367" s="301">
        <f>Q368+Q369</f>
        <v>246258</v>
      </c>
      <c r="R367" s="525">
        <f t="shared" si="54"/>
        <v>2.3703846153846153</v>
      </c>
      <c r="S367" s="345">
        <f t="shared" si="55"/>
        <v>0.9989372059062145</v>
      </c>
    </row>
    <row r="368" spans="1:19" ht="12.75">
      <c r="A368" s="19" t="s">
        <v>178</v>
      </c>
      <c r="B368" s="1">
        <v>1</v>
      </c>
      <c r="C368" s="1"/>
      <c r="D368" s="1"/>
      <c r="E368" s="1">
        <v>4</v>
      </c>
      <c r="F368" s="1"/>
      <c r="G368" s="1"/>
      <c r="H368" s="1"/>
      <c r="I368" s="1"/>
      <c r="J368" s="1">
        <v>560</v>
      </c>
      <c r="K368" s="103">
        <v>3111</v>
      </c>
      <c r="L368" s="103" t="s">
        <v>75</v>
      </c>
      <c r="M368" s="103"/>
      <c r="N368" s="461">
        <v>113986</v>
      </c>
      <c r="O368" s="106">
        <v>104000</v>
      </c>
      <c r="P368" s="106">
        <v>221520</v>
      </c>
      <c r="Q368" s="301">
        <v>219258</v>
      </c>
      <c r="R368" s="525">
        <f t="shared" si="54"/>
        <v>2.13</v>
      </c>
      <c r="S368" s="345">
        <f t="shared" si="55"/>
        <v>0.9897887323943662</v>
      </c>
    </row>
    <row r="369" spans="1:19" ht="12.75">
      <c r="A369" s="3" t="s">
        <v>178</v>
      </c>
      <c r="B369" s="1">
        <v>1</v>
      </c>
      <c r="C369" s="1"/>
      <c r="D369" s="1"/>
      <c r="E369" s="1">
        <v>4</v>
      </c>
      <c r="F369" s="1"/>
      <c r="G369" s="1"/>
      <c r="H369" s="1"/>
      <c r="I369" s="1"/>
      <c r="J369" s="1">
        <v>560</v>
      </c>
      <c r="K369" s="103">
        <v>3121</v>
      </c>
      <c r="L369" s="104" t="s">
        <v>3</v>
      </c>
      <c r="M369" s="105"/>
      <c r="N369" s="458">
        <v>0</v>
      </c>
      <c r="O369" s="106">
        <v>0</v>
      </c>
      <c r="P369" s="106">
        <v>25000</v>
      </c>
      <c r="Q369" s="301">
        <v>27000</v>
      </c>
      <c r="R369" s="525" t="e">
        <f t="shared" si="54"/>
        <v>#DIV/0!</v>
      </c>
      <c r="S369" s="345">
        <f t="shared" si="55"/>
        <v>1.08</v>
      </c>
    </row>
    <row r="370" spans="1:19" ht="12.75">
      <c r="A370" s="19" t="s">
        <v>283</v>
      </c>
      <c r="B370" s="1">
        <v>1</v>
      </c>
      <c r="C370" s="1"/>
      <c r="D370" s="1"/>
      <c r="E370" s="1">
        <v>4</v>
      </c>
      <c r="F370" s="1"/>
      <c r="G370" s="1"/>
      <c r="H370" s="1"/>
      <c r="I370" s="1"/>
      <c r="J370" s="1">
        <v>560</v>
      </c>
      <c r="K370" s="280">
        <v>313</v>
      </c>
      <c r="L370" s="688" t="s">
        <v>206</v>
      </c>
      <c r="M370" s="689"/>
      <c r="N370" s="460">
        <f>N371+N372</f>
        <v>19793</v>
      </c>
      <c r="O370" s="248">
        <f>O371+O372</f>
        <v>17600</v>
      </c>
      <c r="P370" s="106">
        <f>P371+P372</f>
        <v>38300</v>
      </c>
      <c r="Q370" s="301">
        <f>Q371+Q372</f>
        <v>37712</v>
      </c>
      <c r="R370" s="525">
        <f t="shared" si="54"/>
        <v>2.1761363636363638</v>
      </c>
      <c r="S370" s="345">
        <f t="shared" si="55"/>
        <v>0.9846475195822454</v>
      </c>
    </row>
    <row r="371" spans="1:19" ht="12.75">
      <c r="A371" s="19" t="s">
        <v>283</v>
      </c>
      <c r="B371" s="1">
        <v>1</v>
      </c>
      <c r="C371" s="1"/>
      <c r="D371" s="1"/>
      <c r="E371" s="1">
        <v>4</v>
      </c>
      <c r="F371" s="1"/>
      <c r="G371" s="1"/>
      <c r="H371" s="1"/>
      <c r="I371" s="1"/>
      <c r="J371" s="1">
        <v>560</v>
      </c>
      <c r="K371" s="146">
        <v>3132</v>
      </c>
      <c r="L371" s="677" t="s">
        <v>192</v>
      </c>
      <c r="M371" s="678"/>
      <c r="N371" s="458">
        <v>17855</v>
      </c>
      <c r="O371" s="106">
        <v>16100</v>
      </c>
      <c r="P371" s="106">
        <v>34400</v>
      </c>
      <c r="Q371" s="301">
        <v>33985</v>
      </c>
      <c r="R371" s="525">
        <f t="shared" si="54"/>
        <v>2.1366459627329193</v>
      </c>
      <c r="S371" s="345">
        <f t="shared" si="55"/>
        <v>0.9879360465116279</v>
      </c>
    </row>
    <row r="372" spans="1:19" ht="12.75">
      <c r="A372" s="19" t="s">
        <v>283</v>
      </c>
      <c r="B372" s="1">
        <v>1</v>
      </c>
      <c r="C372" s="1"/>
      <c r="D372" s="1"/>
      <c r="E372" s="1">
        <v>4</v>
      </c>
      <c r="F372" s="1"/>
      <c r="G372" s="1"/>
      <c r="H372" s="1"/>
      <c r="I372" s="1"/>
      <c r="J372" s="1">
        <v>560</v>
      </c>
      <c r="K372" s="146">
        <v>3133</v>
      </c>
      <c r="L372" s="677" t="s">
        <v>193</v>
      </c>
      <c r="M372" s="678"/>
      <c r="N372" s="458">
        <v>1938</v>
      </c>
      <c r="O372" s="106">
        <v>1500</v>
      </c>
      <c r="P372" s="106">
        <v>3900</v>
      </c>
      <c r="Q372" s="301">
        <v>3727</v>
      </c>
      <c r="R372" s="525">
        <f t="shared" si="54"/>
        <v>2.6</v>
      </c>
      <c r="S372" s="345">
        <f t="shared" si="55"/>
        <v>0.9556410256410256</v>
      </c>
    </row>
    <row r="373" spans="1:19" ht="12.75">
      <c r="A373" s="19" t="s">
        <v>283</v>
      </c>
      <c r="B373" s="1">
        <v>1</v>
      </c>
      <c r="C373" s="1"/>
      <c r="D373" s="1"/>
      <c r="E373" s="1">
        <v>4</v>
      </c>
      <c r="F373" s="1"/>
      <c r="G373" s="1"/>
      <c r="H373" s="1"/>
      <c r="I373" s="1"/>
      <c r="J373" s="1">
        <v>560</v>
      </c>
      <c r="K373" s="118">
        <v>32</v>
      </c>
      <c r="L373" s="104" t="s">
        <v>5</v>
      </c>
      <c r="M373" s="105"/>
      <c r="N373" s="458">
        <f>N374+N377+N382</f>
        <v>25366</v>
      </c>
      <c r="O373" s="106">
        <f>O374+O377+O382</f>
        <v>22400</v>
      </c>
      <c r="P373" s="106">
        <f>P374+P377+P382</f>
        <v>64500</v>
      </c>
      <c r="Q373" s="301">
        <f>Q374+Q377+Q382</f>
        <v>52845</v>
      </c>
      <c r="R373" s="525">
        <f t="shared" si="54"/>
        <v>2.8794642857142856</v>
      </c>
      <c r="S373" s="345">
        <f t="shared" si="55"/>
        <v>0.8193023255813954</v>
      </c>
    </row>
    <row r="374" spans="1:19" ht="12.75">
      <c r="A374" s="19" t="s">
        <v>283</v>
      </c>
      <c r="B374" s="1">
        <v>1</v>
      </c>
      <c r="C374" s="1"/>
      <c r="D374" s="1"/>
      <c r="E374" s="1">
        <v>4</v>
      </c>
      <c r="F374" s="1"/>
      <c r="G374" s="1"/>
      <c r="H374" s="1"/>
      <c r="I374" s="1"/>
      <c r="J374" s="1">
        <v>560</v>
      </c>
      <c r="K374" s="117">
        <v>321</v>
      </c>
      <c r="L374" s="688" t="s">
        <v>6</v>
      </c>
      <c r="M374" s="689"/>
      <c r="N374" s="460">
        <f>N375+N376</f>
        <v>6685</v>
      </c>
      <c r="O374" s="93">
        <f>O375+O376</f>
        <v>8000</v>
      </c>
      <c r="P374" s="106">
        <f>P375+P376</f>
        <v>14000</v>
      </c>
      <c r="Q374" s="301">
        <f>Q375+Q376</f>
        <v>8921</v>
      </c>
      <c r="R374" s="525">
        <f t="shared" si="54"/>
        <v>1.75</v>
      </c>
      <c r="S374" s="345">
        <f t="shared" si="55"/>
        <v>0.6372142857142857</v>
      </c>
    </row>
    <row r="375" spans="1:19" ht="12.75">
      <c r="A375" s="19" t="s">
        <v>283</v>
      </c>
      <c r="B375" s="1">
        <v>1</v>
      </c>
      <c r="C375" s="1"/>
      <c r="D375" s="1"/>
      <c r="E375" s="1">
        <v>4</v>
      </c>
      <c r="F375" s="1"/>
      <c r="G375" s="1"/>
      <c r="H375" s="1"/>
      <c r="I375" s="1"/>
      <c r="J375" s="1">
        <v>560</v>
      </c>
      <c r="K375" s="118">
        <v>3212</v>
      </c>
      <c r="L375" s="677" t="s">
        <v>77</v>
      </c>
      <c r="M375" s="678"/>
      <c r="N375" s="458">
        <v>6685</v>
      </c>
      <c r="O375" s="106">
        <v>8000</v>
      </c>
      <c r="P375" s="106">
        <v>14000</v>
      </c>
      <c r="Q375" s="301">
        <v>8921</v>
      </c>
      <c r="R375" s="525">
        <f t="shared" si="54"/>
        <v>1.75</v>
      </c>
      <c r="S375" s="345">
        <f t="shared" si="55"/>
        <v>0.6372142857142857</v>
      </c>
    </row>
    <row r="376" spans="1:19" ht="12.75" hidden="1">
      <c r="A376" s="19" t="s">
        <v>283</v>
      </c>
      <c r="B376" s="1">
        <v>1</v>
      </c>
      <c r="C376" s="1"/>
      <c r="D376" s="1"/>
      <c r="E376" s="1">
        <v>4</v>
      </c>
      <c r="F376" s="1"/>
      <c r="G376" s="1"/>
      <c r="H376" s="1"/>
      <c r="I376" s="1"/>
      <c r="J376" s="1">
        <v>560</v>
      </c>
      <c r="K376" s="118">
        <v>3214</v>
      </c>
      <c r="L376" s="118" t="s">
        <v>148</v>
      </c>
      <c r="M376" s="118"/>
      <c r="N376" s="461">
        <v>0</v>
      </c>
      <c r="O376" s="106">
        <v>0</v>
      </c>
      <c r="P376" s="106">
        <v>0</v>
      </c>
      <c r="Q376" s="301">
        <v>0</v>
      </c>
      <c r="R376" s="525" t="e">
        <f t="shared" si="54"/>
        <v>#DIV/0!</v>
      </c>
      <c r="S376" s="345" t="e">
        <f t="shared" si="55"/>
        <v>#DIV/0!</v>
      </c>
    </row>
    <row r="377" spans="1:19" ht="12.75">
      <c r="A377" s="19" t="s">
        <v>283</v>
      </c>
      <c r="B377" s="1">
        <v>1</v>
      </c>
      <c r="C377" s="1"/>
      <c r="D377" s="1"/>
      <c r="E377" s="1">
        <v>4</v>
      </c>
      <c r="F377" s="1"/>
      <c r="G377" s="1"/>
      <c r="H377" s="1"/>
      <c r="I377" s="1"/>
      <c r="J377" s="1">
        <v>560</v>
      </c>
      <c r="K377" s="117">
        <v>322</v>
      </c>
      <c r="L377" s="117" t="s">
        <v>26</v>
      </c>
      <c r="M377" s="117"/>
      <c r="N377" s="457">
        <f>N378+N379+N380+N381</f>
        <v>17331</v>
      </c>
      <c r="O377" s="93">
        <f>O378+O379+O380+O381</f>
        <v>8600</v>
      </c>
      <c r="P377" s="106">
        <f>P378+P379+P380+P381</f>
        <v>44000</v>
      </c>
      <c r="Q377" s="301">
        <f>Q378+Q379+Q380+Q381</f>
        <v>43924</v>
      </c>
      <c r="R377" s="525">
        <f t="shared" si="54"/>
        <v>5.116279069767442</v>
      </c>
      <c r="S377" s="345">
        <f t="shared" si="55"/>
        <v>0.9982727272727273</v>
      </c>
    </row>
    <row r="378" spans="1:19" ht="12.75">
      <c r="A378" s="19" t="s">
        <v>283</v>
      </c>
      <c r="B378" s="1">
        <v>1</v>
      </c>
      <c r="C378" s="1"/>
      <c r="D378" s="1"/>
      <c r="E378" s="1">
        <v>4</v>
      </c>
      <c r="F378" s="1"/>
      <c r="G378" s="1"/>
      <c r="H378" s="1"/>
      <c r="I378" s="1"/>
      <c r="J378" s="1">
        <v>560</v>
      </c>
      <c r="K378" s="118">
        <v>3227</v>
      </c>
      <c r="L378" s="118" t="s">
        <v>129</v>
      </c>
      <c r="M378" s="118"/>
      <c r="N378" s="461">
        <v>4352</v>
      </c>
      <c r="O378" s="106">
        <v>2100</v>
      </c>
      <c r="P378" s="498">
        <v>19000</v>
      </c>
      <c r="Q378" s="437">
        <v>18294</v>
      </c>
      <c r="R378" s="528">
        <f t="shared" si="54"/>
        <v>9.047619047619047</v>
      </c>
      <c r="S378" s="345">
        <f t="shared" si="55"/>
        <v>0.9628421052631579</v>
      </c>
    </row>
    <row r="379" spans="1:19" ht="12.75">
      <c r="A379" s="19" t="s">
        <v>283</v>
      </c>
      <c r="B379" s="1">
        <v>1</v>
      </c>
      <c r="C379" s="1"/>
      <c r="D379" s="1"/>
      <c r="E379" s="1">
        <v>4</v>
      </c>
      <c r="F379" s="1"/>
      <c r="G379" s="1"/>
      <c r="H379" s="1"/>
      <c r="I379" s="1"/>
      <c r="J379" s="1">
        <v>560</v>
      </c>
      <c r="K379" s="147">
        <v>3221</v>
      </c>
      <c r="L379" s="148" t="s">
        <v>130</v>
      </c>
      <c r="M379" s="149"/>
      <c r="N379" s="475">
        <v>1717</v>
      </c>
      <c r="O379" s="150">
        <v>1500</v>
      </c>
      <c r="P379" s="499">
        <v>17000</v>
      </c>
      <c r="Q379" s="438">
        <v>17808</v>
      </c>
      <c r="R379" s="529">
        <f t="shared" si="54"/>
        <v>11.333333333333334</v>
      </c>
      <c r="S379" s="345">
        <f t="shared" si="55"/>
        <v>1.0475294117647058</v>
      </c>
    </row>
    <row r="380" spans="1:19" ht="12.75">
      <c r="A380" s="19" t="s">
        <v>283</v>
      </c>
      <c r="B380" s="1">
        <v>1</v>
      </c>
      <c r="C380" s="1"/>
      <c r="D380" s="1"/>
      <c r="E380" s="1">
        <v>4</v>
      </c>
      <c r="F380" s="1"/>
      <c r="G380" s="1"/>
      <c r="H380" s="1"/>
      <c r="I380" s="1"/>
      <c r="J380" s="1">
        <v>560</v>
      </c>
      <c r="K380" s="147">
        <v>3223</v>
      </c>
      <c r="L380" s="148" t="s">
        <v>80</v>
      </c>
      <c r="M380" s="149"/>
      <c r="N380" s="475">
        <v>11262</v>
      </c>
      <c r="O380" s="150">
        <v>5000</v>
      </c>
      <c r="P380" s="150">
        <v>8000</v>
      </c>
      <c r="Q380" s="417">
        <v>7822</v>
      </c>
      <c r="R380" s="530">
        <f t="shared" si="54"/>
        <v>1.6</v>
      </c>
      <c r="S380" s="345">
        <f t="shared" si="55"/>
        <v>0.97775</v>
      </c>
    </row>
    <row r="381" spans="1:19" ht="12.75" hidden="1">
      <c r="A381" s="19" t="s">
        <v>283</v>
      </c>
      <c r="B381" s="1">
        <v>1</v>
      </c>
      <c r="C381" s="1"/>
      <c r="D381" s="1"/>
      <c r="E381" s="1">
        <v>4</v>
      </c>
      <c r="F381" s="1"/>
      <c r="G381" s="1"/>
      <c r="H381" s="1"/>
      <c r="I381" s="1"/>
      <c r="J381" s="1">
        <v>560</v>
      </c>
      <c r="K381" s="147">
        <v>3225</v>
      </c>
      <c r="L381" s="148" t="s">
        <v>162</v>
      </c>
      <c r="M381" s="149"/>
      <c r="N381" s="475">
        <v>0</v>
      </c>
      <c r="O381" s="150">
        <v>0</v>
      </c>
      <c r="P381" s="150">
        <v>0</v>
      </c>
      <c r="Q381" s="417">
        <v>0</v>
      </c>
      <c r="R381" s="530" t="e">
        <f t="shared" si="54"/>
        <v>#DIV/0!</v>
      </c>
      <c r="S381" s="345" t="e">
        <f t="shared" si="55"/>
        <v>#DIV/0!</v>
      </c>
    </row>
    <row r="382" spans="1:19" ht="12.75">
      <c r="A382" s="19" t="s">
        <v>283</v>
      </c>
      <c r="B382" s="1">
        <v>1</v>
      </c>
      <c r="C382" s="1"/>
      <c r="D382" s="1"/>
      <c r="E382" s="1">
        <v>4</v>
      </c>
      <c r="F382" s="1"/>
      <c r="G382" s="1"/>
      <c r="H382" s="1"/>
      <c r="I382" s="1"/>
      <c r="J382" s="1">
        <v>560</v>
      </c>
      <c r="K382" s="244">
        <v>323</v>
      </c>
      <c r="L382" s="245" t="s">
        <v>7</v>
      </c>
      <c r="M382" s="246"/>
      <c r="N382" s="515">
        <f>N383+N384+N385</f>
        <v>1350</v>
      </c>
      <c r="O382" s="247">
        <f>O383+O384+O385</f>
        <v>5800</v>
      </c>
      <c r="P382" s="150">
        <f>P383+P384+P385</f>
        <v>6500</v>
      </c>
      <c r="Q382" s="417">
        <f>Q383+Q384+Q385</f>
        <v>0</v>
      </c>
      <c r="R382" s="530">
        <f t="shared" si="54"/>
        <v>1.1206896551724137</v>
      </c>
      <c r="S382" s="345">
        <f t="shared" si="55"/>
        <v>0</v>
      </c>
    </row>
    <row r="383" spans="1:19" ht="12.75" hidden="1">
      <c r="A383" s="19" t="s">
        <v>283</v>
      </c>
      <c r="B383" s="1">
        <v>1</v>
      </c>
      <c r="C383" s="1"/>
      <c r="D383" s="1"/>
      <c r="E383" s="1">
        <v>4</v>
      </c>
      <c r="F383" s="1"/>
      <c r="G383" s="1"/>
      <c r="H383" s="1"/>
      <c r="I383" s="1"/>
      <c r="J383" s="1">
        <v>560</v>
      </c>
      <c r="K383" s="147">
        <v>3231</v>
      </c>
      <c r="L383" s="148" t="s">
        <v>170</v>
      </c>
      <c r="M383" s="149"/>
      <c r="N383" s="475">
        <v>0</v>
      </c>
      <c r="O383" s="150">
        <v>0</v>
      </c>
      <c r="P383" s="150">
        <v>0</v>
      </c>
      <c r="Q383" s="417">
        <v>0</v>
      </c>
      <c r="R383" s="530" t="e">
        <f t="shared" si="54"/>
        <v>#DIV/0!</v>
      </c>
      <c r="S383" s="345" t="e">
        <f t="shared" si="55"/>
        <v>#DIV/0!</v>
      </c>
    </row>
    <row r="384" spans="1:19" ht="12.75">
      <c r="A384" s="19" t="s">
        <v>283</v>
      </c>
      <c r="B384" s="1">
        <v>1</v>
      </c>
      <c r="C384" s="1"/>
      <c r="D384" s="1"/>
      <c r="E384" s="1">
        <v>4</v>
      </c>
      <c r="F384" s="1"/>
      <c r="G384" s="1"/>
      <c r="H384" s="1"/>
      <c r="I384" s="1"/>
      <c r="J384" s="1">
        <v>560</v>
      </c>
      <c r="K384" s="103">
        <v>3236</v>
      </c>
      <c r="L384" s="104" t="s">
        <v>131</v>
      </c>
      <c r="M384" s="105"/>
      <c r="N384" s="458">
        <v>1350</v>
      </c>
      <c r="O384" s="106">
        <v>1100</v>
      </c>
      <c r="P384" s="106">
        <v>6500</v>
      </c>
      <c r="Q384" s="301">
        <v>0</v>
      </c>
      <c r="R384" s="525">
        <f t="shared" si="54"/>
        <v>5.909090909090909</v>
      </c>
      <c r="S384" s="345">
        <f t="shared" si="55"/>
        <v>0</v>
      </c>
    </row>
    <row r="385" spans="1:19" ht="12.75">
      <c r="A385" s="19" t="s">
        <v>283</v>
      </c>
      <c r="B385" s="1">
        <v>1</v>
      </c>
      <c r="C385" s="1"/>
      <c r="D385" s="1"/>
      <c r="E385" s="1">
        <v>4</v>
      </c>
      <c r="F385" s="1"/>
      <c r="G385" s="1"/>
      <c r="H385" s="1"/>
      <c r="I385" s="1"/>
      <c r="J385" s="1">
        <v>560</v>
      </c>
      <c r="K385" s="103">
        <v>3237</v>
      </c>
      <c r="L385" s="104" t="s">
        <v>153</v>
      </c>
      <c r="M385" s="105"/>
      <c r="N385" s="458">
        <v>0</v>
      </c>
      <c r="O385" s="106">
        <v>4700</v>
      </c>
      <c r="P385" s="106">
        <v>0</v>
      </c>
      <c r="Q385" s="301">
        <v>0</v>
      </c>
      <c r="R385" s="525">
        <f t="shared" si="54"/>
        <v>0</v>
      </c>
      <c r="S385" s="345" t="e">
        <f t="shared" si="55"/>
        <v>#DIV/0!</v>
      </c>
    </row>
    <row r="386" spans="1:19" ht="12.75" hidden="1">
      <c r="A386" s="19" t="s">
        <v>283</v>
      </c>
      <c r="B386" s="1">
        <v>1</v>
      </c>
      <c r="C386" s="1"/>
      <c r="D386" s="1"/>
      <c r="E386" s="1">
        <v>4</v>
      </c>
      <c r="F386" s="1"/>
      <c r="G386" s="1"/>
      <c r="H386" s="1"/>
      <c r="I386" s="1"/>
      <c r="J386" s="1">
        <v>560</v>
      </c>
      <c r="K386" s="102">
        <v>4</v>
      </c>
      <c r="L386" s="102" t="s">
        <v>1</v>
      </c>
      <c r="M386" s="102"/>
      <c r="N386" s="457">
        <f aca="true" t="shared" si="56" ref="N386:Q388">N387</f>
        <v>0</v>
      </c>
      <c r="O386" s="93">
        <f t="shared" si="56"/>
        <v>0</v>
      </c>
      <c r="P386" s="106">
        <f t="shared" si="56"/>
        <v>0</v>
      </c>
      <c r="Q386" s="301">
        <f t="shared" si="56"/>
        <v>0</v>
      </c>
      <c r="R386" s="525"/>
      <c r="S386" s="345" t="e">
        <f>#REF!/#REF!</f>
        <v>#REF!</v>
      </c>
    </row>
    <row r="387" spans="1:19" ht="12.75" hidden="1">
      <c r="A387" s="19" t="s">
        <v>283</v>
      </c>
      <c r="B387" s="1">
        <v>1</v>
      </c>
      <c r="C387" s="1"/>
      <c r="D387" s="1"/>
      <c r="E387" s="1">
        <v>4</v>
      </c>
      <c r="F387" s="1"/>
      <c r="G387" s="1"/>
      <c r="H387" s="1"/>
      <c r="I387" s="1"/>
      <c r="J387" s="1">
        <v>560</v>
      </c>
      <c r="K387" s="103">
        <v>42</v>
      </c>
      <c r="L387" s="103" t="s">
        <v>163</v>
      </c>
      <c r="M387" s="103"/>
      <c r="N387" s="461">
        <f t="shared" si="56"/>
        <v>0</v>
      </c>
      <c r="O387" s="106">
        <f t="shared" si="56"/>
        <v>0</v>
      </c>
      <c r="P387" s="106">
        <f t="shared" si="56"/>
        <v>0</v>
      </c>
      <c r="Q387" s="301">
        <f t="shared" si="56"/>
        <v>0</v>
      </c>
      <c r="R387" s="525"/>
      <c r="S387" s="345" t="e">
        <f>#REF!/#REF!</f>
        <v>#REF!</v>
      </c>
    </row>
    <row r="388" spans="1:19" ht="12.75" hidden="1">
      <c r="A388" s="19" t="s">
        <v>283</v>
      </c>
      <c r="B388" s="1">
        <v>1</v>
      </c>
      <c r="C388" s="1"/>
      <c r="D388" s="1"/>
      <c r="E388" s="1">
        <v>4</v>
      </c>
      <c r="F388" s="1"/>
      <c r="G388" s="1"/>
      <c r="H388" s="1"/>
      <c r="I388" s="1"/>
      <c r="J388" s="1">
        <v>560</v>
      </c>
      <c r="K388" s="244">
        <v>422</v>
      </c>
      <c r="L388" s="245" t="s">
        <v>14</v>
      </c>
      <c r="M388" s="246"/>
      <c r="N388" s="515">
        <f t="shared" si="56"/>
        <v>0</v>
      </c>
      <c r="O388" s="247">
        <f t="shared" si="56"/>
        <v>0</v>
      </c>
      <c r="P388" s="150">
        <f t="shared" si="56"/>
        <v>0</v>
      </c>
      <c r="Q388" s="417">
        <f t="shared" si="56"/>
        <v>0</v>
      </c>
      <c r="R388" s="530"/>
      <c r="S388" s="345" t="e">
        <f>#REF!/#REF!</f>
        <v>#REF!</v>
      </c>
    </row>
    <row r="389" spans="1:19" ht="13.5" hidden="1" thickBot="1">
      <c r="A389" s="19" t="s">
        <v>283</v>
      </c>
      <c r="B389" s="1">
        <v>1</v>
      </c>
      <c r="C389" s="1"/>
      <c r="D389" s="1"/>
      <c r="E389" s="1">
        <v>4</v>
      </c>
      <c r="F389" s="1"/>
      <c r="G389" s="1"/>
      <c r="H389" s="1"/>
      <c r="I389" s="1"/>
      <c r="J389" s="1">
        <v>560</v>
      </c>
      <c r="K389" s="151">
        <v>4227</v>
      </c>
      <c r="L389" s="152" t="s">
        <v>164</v>
      </c>
      <c r="M389" s="153"/>
      <c r="N389" s="476">
        <v>0</v>
      </c>
      <c r="O389" s="154">
        <v>0</v>
      </c>
      <c r="P389" s="150">
        <v>0</v>
      </c>
      <c r="Q389" s="417">
        <v>0</v>
      </c>
      <c r="R389" s="530"/>
      <c r="S389" s="345" t="e">
        <f>#REF!/#REF!</f>
        <v>#REF!</v>
      </c>
    </row>
    <row r="390" spans="1:19" ht="12.75">
      <c r="A390" s="11"/>
      <c r="B390" s="11"/>
      <c r="C390" s="11"/>
      <c r="D390" s="11"/>
      <c r="E390" s="11"/>
      <c r="F390" s="11"/>
      <c r="G390" s="11"/>
      <c r="H390" s="11"/>
      <c r="I390" s="11"/>
      <c r="J390" s="11"/>
      <c r="K390" s="43"/>
      <c r="L390" s="43" t="s">
        <v>121</v>
      </c>
      <c r="M390" s="43"/>
      <c r="N390" s="328">
        <f>N365+N386</f>
        <v>159145</v>
      </c>
      <c r="O390" s="44">
        <f>O365+O386</f>
        <v>144000</v>
      </c>
      <c r="P390" s="334">
        <f>P365+P386</f>
        <v>349320</v>
      </c>
      <c r="Q390" s="393">
        <f>Q365+Q386</f>
        <v>336815</v>
      </c>
      <c r="R390" s="346">
        <f>Q390/N390</f>
        <v>2.1164032800276478</v>
      </c>
      <c r="S390" s="595">
        <f>Q390/P390</f>
        <v>0.9642018779342723</v>
      </c>
    </row>
    <row r="391" spans="1:19" ht="12.75">
      <c r="A391" s="3"/>
      <c r="B391" s="3"/>
      <c r="C391" s="3"/>
      <c r="D391" s="3"/>
      <c r="E391" s="3"/>
      <c r="F391" s="3"/>
      <c r="G391" s="3"/>
      <c r="H391" s="3"/>
      <c r="I391" s="3"/>
      <c r="J391" s="3"/>
      <c r="K391" s="46"/>
      <c r="L391" s="46"/>
      <c r="M391" s="46"/>
      <c r="N391" s="447"/>
      <c r="O391" s="47"/>
      <c r="P391" s="72"/>
      <c r="Q391" s="394"/>
      <c r="R391" s="347"/>
      <c r="S391" s="347"/>
    </row>
    <row r="392" spans="1:19" ht="12.75">
      <c r="A392" s="8"/>
      <c r="B392" s="8"/>
      <c r="C392" s="8"/>
      <c r="D392" s="8"/>
      <c r="E392" s="8"/>
      <c r="F392" s="8"/>
      <c r="G392" s="8"/>
      <c r="H392" s="8"/>
      <c r="I392" s="8"/>
      <c r="J392" s="8"/>
      <c r="K392" s="66" t="s">
        <v>285</v>
      </c>
      <c r="L392" s="676" t="s">
        <v>286</v>
      </c>
      <c r="M392" s="690"/>
      <c r="N392" s="456"/>
      <c r="O392" s="67"/>
      <c r="P392" s="127"/>
      <c r="Q392" s="400"/>
      <c r="R392" s="349"/>
      <c r="S392" s="349"/>
    </row>
    <row r="393" spans="1:19" ht="12.75">
      <c r="A393" s="20" t="s">
        <v>287</v>
      </c>
      <c r="B393" s="8"/>
      <c r="C393" s="8"/>
      <c r="D393" s="8"/>
      <c r="E393" s="8"/>
      <c r="F393" s="8"/>
      <c r="G393" s="8"/>
      <c r="H393" s="8"/>
      <c r="I393" s="8"/>
      <c r="J393" s="8">
        <v>640</v>
      </c>
      <c r="K393" s="64" t="s">
        <v>25</v>
      </c>
      <c r="L393" s="20" t="s">
        <v>98</v>
      </c>
      <c r="M393" s="64"/>
      <c r="N393" s="472"/>
      <c r="O393" s="21"/>
      <c r="P393" s="21"/>
      <c r="Q393" s="396"/>
      <c r="R393" s="341"/>
      <c r="S393" s="341"/>
    </row>
    <row r="394" spans="1:19" ht="12.75">
      <c r="A394" s="19" t="s">
        <v>288</v>
      </c>
      <c r="B394" s="1">
        <v>1</v>
      </c>
      <c r="C394" s="1"/>
      <c r="D394" s="1">
        <v>3</v>
      </c>
      <c r="E394" s="1"/>
      <c r="F394" s="1">
        <v>5</v>
      </c>
      <c r="G394" s="1"/>
      <c r="H394" s="1"/>
      <c r="I394" s="1"/>
      <c r="J394" s="1">
        <v>640</v>
      </c>
      <c r="K394" s="102">
        <v>3</v>
      </c>
      <c r="L394" s="102" t="s">
        <v>0</v>
      </c>
      <c r="M394" s="102"/>
      <c r="N394" s="457">
        <f>N395</f>
        <v>433059</v>
      </c>
      <c r="O394" s="93">
        <f>O395</f>
        <v>400000</v>
      </c>
      <c r="P394" s="106">
        <f>P395</f>
        <v>560000</v>
      </c>
      <c r="Q394" s="301">
        <f>Q395</f>
        <v>616850</v>
      </c>
      <c r="R394" s="525">
        <f aca="true" t="shared" si="57" ref="R394:R399">P394/O394</f>
        <v>1.4</v>
      </c>
      <c r="S394" s="345">
        <f aca="true" t="shared" si="58" ref="S394:S399">Q394/P394</f>
        <v>1.1015178571428572</v>
      </c>
    </row>
    <row r="395" spans="1:19" ht="12.75">
      <c r="A395" s="19" t="s">
        <v>288</v>
      </c>
      <c r="B395" s="1">
        <v>1</v>
      </c>
      <c r="C395" s="1"/>
      <c r="D395" s="1">
        <v>3</v>
      </c>
      <c r="E395" s="1"/>
      <c r="F395" s="1">
        <v>5</v>
      </c>
      <c r="G395" s="1"/>
      <c r="H395" s="1"/>
      <c r="I395" s="1"/>
      <c r="J395" s="1">
        <v>640</v>
      </c>
      <c r="K395" s="103">
        <v>32</v>
      </c>
      <c r="L395" s="104" t="s">
        <v>5</v>
      </c>
      <c r="M395" s="105"/>
      <c r="N395" s="458">
        <f>N396+N398</f>
        <v>433059</v>
      </c>
      <c r="O395" s="106">
        <f>O396+O398</f>
        <v>400000</v>
      </c>
      <c r="P395" s="106">
        <f>P396+P398</f>
        <v>560000</v>
      </c>
      <c r="Q395" s="301">
        <f>Q396+Q398</f>
        <v>616850</v>
      </c>
      <c r="R395" s="525">
        <f t="shared" si="57"/>
        <v>1.4</v>
      </c>
      <c r="S395" s="345">
        <f t="shared" si="58"/>
        <v>1.1015178571428572</v>
      </c>
    </row>
    <row r="396" spans="1:19" ht="15" customHeight="1">
      <c r="A396" s="19" t="s">
        <v>288</v>
      </c>
      <c r="B396" s="1">
        <v>1</v>
      </c>
      <c r="C396" s="1"/>
      <c r="D396" s="1">
        <v>3</v>
      </c>
      <c r="E396" s="1"/>
      <c r="F396" s="1">
        <v>5</v>
      </c>
      <c r="G396" s="1"/>
      <c r="H396" s="1"/>
      <c r="I396" s="1"/>
      <c r="J396" s="1">
        <v>640</v>
      </c>
      <c r="K396" s="117">
        <v>322</v>
      </c>
      <c r="L396" s="255" t="s">
        <v>26</v>
      </c>
      <c r="M396" s="256"/>
      <c r="N396" s="460">
        <f>N397</f>
        <v>274157</v>
      </c>
      <c r="O396" s="248">
        <f>O397</f>
        <v>250000</v>
      </c>
      <c r="P396" s="106">
        <f>P397</f>
        <v>330000</v>
      </c>
      <c r="Q396" s="301">
        <f>Q397</f>
        <v>369876</v>
      </c>
      <c r="R396" s="525">
        <f t="shared" si="57"/>
        <v>1.32</v>
      </c>
      <c r="S396" s="345">
        <f t="shared" si="58"/>
        <v>1.1208363636363636</v>
      </c>
    </row>
    <row r="397" spans="1:19" ht="15" customHeight="1">
      <c r="A397" s="19" t="s">
        <v>288</v>
      </c>
      <c r="B397" s="1">
        <v>1</v>
      </c>
      <c r="C397" s="1"/>
      <c r="D397" s="1">
        <v>3</v>
      </c>
      <c r="E397" s="1"/>
      <c r="F397" s="1">
        <v>5</v>
      </c>
      <c r="G397" s="1"/>
      <c r="H397" s="1"/>
      <c r="I397" s="1"/>
      <c r="J397" s="1">
        <v>640</v>
      </c>
      <c r="K397" s="103">
        <v>3223</v>
      </c>
      <c r="L397" s="699" t="s">
        <v>80</v>
      </c>
      <c r="M397" s="700"/>
      <c r="N397" s="458">
        <v>274157</v>
      </c>
      <c r="O397" s="106">
        <v>250000</v>
      </c>
      <c r="P397" s="106">
        <v>330000</v>
      </c>
      <c r="Q397" s="301">
        <v>369876</v>
      </c>
      <c r="R397" s="525">
        <f t="shared" si="57"/>
        <v>1.32</v>
      </c>
      <c r="S397" s="345">
        <f t="shared" si="58"/>
        <v>1.1208363636363636</v>
      </c>
    </row>
    <row r="398" spans="1:19" ht="15" customHeight="1">
      <c r="A398" s="19" t="s">
        <v>288</v>
      </c>
      <c r="B398" s="1">
        <v>1</v>
      </c>
      <c r="C398" s="1"/>
      <c r="D398" s="1">
        <v>3</v>
      </c>
      <c r="E398" s="1"/>
      <c r="F398" s="1">
        <v>5</v>
      </c>
      <c r="G398" s="1"/>
      <c r="H398" s="1"/>
      <c r="I398" s="1"/>
      <c r="J398" s="1">
        <v>640</v>
      </c>
      <c r="K398" s="117">
        <v>323</v>
      </c>
      <c r="L398" s="255" t="s">
        <v>7</v>
      </c>
      <c r="M398" s="256"/>
      <c r="N398" s="460">
        <f>N399</f>
        <v>158902</v>
      </c>
      <c r="O398" s="248">
        <f>O399</f>
        <v>150000</v>
      </c>
      <c r="P398" s="106">
        <f>P399</f>
        <v>230000</v>
      </c>
      <c r="Q398" s="301">
        <f>Q399</f>
        <v>246974</v>
      </c>
      <c r="R398" s="525">
        <f t="shared" si="57"/>
        <v>1.5333333333333334</v>
      </c>
      <c r="S398" s="345">
        <f t="shared" si="58"/>
        <v>1.0738</v>
      </c>
    </row>
    <row r="399" spans="1:19" ht="15" customHeight="1">
      <c r="A399" s="19" t="s">
        <v>288</v>
      </c>
      <c r="B399" s="1">
        <v>1</v>
      </c>
      <c r="C399" s="1"/>
      <c r="D399" s="1">
        <v>3</v>
      </c>
      <c r="E399" s="1"/>
      <c r="F399" s="1">
        <v>5</v>
      </c>
      <c r="G399" s="1"/>
      <c r="H399" s="1"/>
      <c r="I399" s="1"/>
      <c r="J399" s="1">
        <v>640</v>
      </c>
      <c r="K399" s="103">
        <v>3232</v>
      </c>
      <c r="L399" s="699" t="s">
        <v>99</v>
      </c>
      <c r="M399" s="700"/>
      <c r="N399" s="458">
        <v>158902</v>
      </c>
      <c r="O399" s="106">
        <v>150000</v>
      </c>
      <c r="P399" s="106">
        <v>230000</v>
      </c>
      <c r="Q399" s="301">
        <v>246974</v>
      </c>
      <c r="R399" s="525">
        <f t="shared" si="57"/>
        <v>1.5333333333333334</v>
      </c>
      <c r="S399" s="345">
        <f t="shared" si="58"/>
        <v>1.0738</v>
      </c>
    </row>
    <row r="400" spans="1:19" ht="15" customHeight="1">
      <c r="A400" s="11"/>
      <c r="B400" s="11"/>
      <c r="C400" s="11"/>
      <c r="D400" s="11"/>
      <c r="E400" s="11"/>
      <c r="F400" s="11"/>
      <c r="G400" s="11"/>
      <c r="H400" s="11"/>
      <c r="I400" s="11"/>
      <c r="J400" s="11"/>
      <c r="K400" s="69"/>
      <c r="L400" s="685" t="s">
        <v>121</v>
      </c>
      <c r="M400" s="686"/>
      <c r="N400" s="471">
        <f>N394</f>
        <v>433059</v>
      </c>
      <c r="O400" s="75">
        <f>O394</f>
        <v>400000</v>
      </c>
      <c r="P400" s="335">
        <f>P394</f>
        <v>560000</v>
      </c>
      <c r="Q400" s="378">
        <f>Q394</f>
        <v>616850</v>
      </c>
      <c r="R400" s="597">
        <f>Q400/N400</f>
        <v>1.4244017558808384</v>
      </c>
      <c r="S400" s="598">
        <f>Q400/P400</f>
        <v>1.1015178571428572</v>
      </c>
    </row>
    <row r="401" spans="1:19" ht="15" customHeight="1">
      <c r="A401" s="377"/>
      <c r="B401" s="377"/>
      <c r="C401" s="377"/>
      <c r="D401" s="377"/>
      <c r="E401" s="377"/>
      <c r="F401" s="377"/>
      <c r="G401" s="377"/>
      <c r="H401" s="377"/>
      <c r="I401" s="377"/>
      <c r="J401" s="377"/>
      <c r="K401" s="426"/>
      <c r="L401" s="427"/>
      <c r="M401" s="428"/>
      <c r="N401" s="477"/>
      <c r="O401" s="384"/>
      <c r="P401" s="382"/>
      <c r="Q401" s="414"/>
      <c r="R401" s="606"/>
      <c r="S401" s="607"/>
    </row>
    <row r="402" spans="1:19" ht="15" customHeight="1">
      <c r="A402" s="4"/>
      <c r="B402" s="4"/>
      <c r="C402" s="4"/>
      <c r="D402" s="4"/>
      <c r="E402" s="4"/>
      <c r="F402" s="4"/>
      <c r="G402" s="4"/>
      <c r="H402" s="4"/>
      <c r="I402" s="4"/>
      <c r="J402" s="4"/>
      <c r="K402" s="424" t="s">
        <v>604</v>
      </c>
      <c r="L402" s="425" t="s">
        <v>605</v>
      </c>
      <c r="M402" s="425"/>
      <c r="N402" s="478"/>
      <c r="O402" s="369"/>
      <c r="P402" s="370"/>
      <c r="Q402" s="369"/>
      <c r="R402" s="608"/>
      <c r="S402" s="610"/>
    </row>
    <row r="403" spans="1:19" ht="26.25" customHeight="1">
      <c r="A403" s="367" t="s">
        <v>287</v>
      </c>
      <c r="B403" s="367"/>
      <c r="C403" s="367"/>
      <c r="D403" s="367"/>
      <c r="E403" s="367"/>
      <c r="F403" s="367"/>
      <c r="G403" s="367"/>
      <c r="H403" s="367"/>
      <c r="I403" s="367"/>
      <c r="J403" s="367"/>
      <c r="K403" s="424" t="s">
        <v>606</v>
      </c>
      <c r="L403" s="710" t="s">
        <v>607</v>
      </c>
      <c r="M403" s="710"/>
      <c r="N403" s="478"/>
      <c r="O403" s="369"/>
      <c r="P403" s="370"/>
      <c r="Q403" s="369"/>
      <c r="R403" s="608"/>
      <c r="S403" s="610"/>
    </row>
    <row r="404" spans="1:19" ht="12.75">
      <c r="A404" s="3" t="s">
        <v>609</v>
      </c>
      <c r="B404" s="1">
        <v>1</v>
      </c>
      <c r="C404" s="1"/>
      <c r="D404" s="1"/>
      <c r="E404" s="1"/>
      <c r="F404" s="1">
        <v>5</v>
      </c>
      <c r="G404" s="1"/>
      <c r="H404" s="1"/>
      <c r="I404" s="1"/>
      <c r="J404" s="1">
        <v>660</v>
      </c>
      <c r="K404" s="102">
        <v>4</v>
      </c>
      <c r="L404" s="704" t="s">
        <v>1</v>
      </c>
      <c r="M404" s="705"/>
      <c r="N404" s="460">
        <f aca="true" t="shared" si="59" ref="N404:O406">N405</f>
        <v>0</v>
      </c>
      <c r="O404" s="93">
        <f t="shared" si="59"/>
        <v>0</v>
      </c>
      <c r="P404" s="106">
        <f aca="true" t="shared" si="60" ref="P404:Q406">P405</f>
        <v>80000</v>
      </c>
      <c r="Q404" s="301">
        <f t="shared" si="60"/>
        <v>0</v>
      </c>
      <c r="R404" s="525" t="e">
        <f aca="true" t="shared" si="61" ref="R404:S407">P404/O404</f>
        <v>#DIV/0!</v>
      </c>
      <c r="S404" s="422">
        <f t="shared" si="61"/>
        <v>0</v>
      </c>
    </row>
    <row r="405" spans="1:19" ht="12.75">
      <c r="A405" s="3" t="s">
        <v>609</v>
      </c>
      <c r="B405" s="1">
        <v>1</v>
      </c>
      <c r="C405" s="1"/>
      <c r="D405" s="1"/>
      <c r="E405" s="1"/>
      <c r="F405" s="1">
        <v>5</v>
      </c>
      <c r="G405" s="1"/>
      <c r="H405" s="1"/>
      <c r="I405" s="1"/>
      <c r="J405" s="1">
        <v>660</v>
      </c>
      <c r="K405" s="103">
        <v>42</v>
      </c>
      <c r="L405" s="699" t="s">
        <v>28</v>
      </c>
      <c r="M405" s="700"/>
      <c r="N405" s="458">
        <f t="shared" si="59"/>
        <v>0</v>
      </c>
      <c r="O405" s="106">
        <f t="shared" si="59"/>
        <v>0</v>
      </c>
      <c r="P405" s="106">
        <f t="shared" si="60"/>
        <v>80000</v>
      </c>
      <c r="Q405" s="301">
        <f t="shared" si="60"/>
        <v>0</v>
      </c>
      <c r="R405" s="525" t="e">
        <f t="shared" si="61"/>
        <v>#DIV/0!</v>
      </c>
      <c r="S405" s="345">
        <f t="shared" si="61"/>
        <v>0</v>
      </c>
    </row>
    <row r="406" spans="1:19" ht="12.75">
      <c r="A406" s="3" t="s">
        <v>609</v>
      </c>
      <c r="B406" s="1">
        <v>1</v>
      </c>
      <c r="C406" s="1"/>
      <c r="D406" s="1"/>
      <c r="E406" s="1"/>
      <c r="F406" s="1">
        <v>5</v>
      </c>
      <c r="G406" s="1"/>
      <c r="H406" s="1"/>
      <c r="I406" s="1"/>
      <c r="J406" s="1">
        <v>660</v>
      </c>
      <c r="K406" s="102">
        <v>422</v>
      </c>
      <c r="L406" s="704" t="s">
        <v>14</v>
      </c>
      <c r="M406" s="705"/>
      <c r="N406" s="460">
        <f t="shared" si="59"/>
        <v>0</v>
      </c>
      <c r="O406" s="93">
        <f t="shared" si="59"/>
        <v>0</v>
      </c>
      <c r="P406" s="106">
        <f t="shared" si="60"/>
        <v>80000</v>
      </c>
      <c r="Q406" s="301">
        <f t="shared" si="60"/>
        <v>0</v>
      </c>
      <c r="R406" s="525" t="e">
        <f t="shared" si="61"/>
        <v>#DIV/0!</v>
      </c>
      <c r="S406" s="422">
        <f t="shared" si="61"/>
        <v>0</v>
      </c>
    </row>
    <row r="407" spans="1:19" ht="25.5" customHeight="1">
      <c r="A407" s="3" t="s">
        <v>609</v>
      </c>
      <c r="B407" s="1">
        <v>1</v>
      </c>
      <c r="C407" s="1"/>
      <c r="D407" s="1"/>
      <c r="E407" s="1"/>
      <c r="F407" s="1">
        <v>5</v>
      </c>
      <c r="G407" s="1"/>
      <c r="H407" s="1"/>
      <c r="I407" s="1"/>
      <c r="J407" s="1">
        <v>660</v>
      </c>
      <c r="K407" s="103">
        <v>4227</v>
      </c>
      <c r="L407" s="707" t="s">
        <v>608</v>
      </c>
      <c r="M407" s="700"/>
      <c r="N407" s="458"/>
      <c r="O407" s="106"/>
      <c r="P407" s="373">
        <v>80000</v>
      </c>
      <c r="Q407" s="415">
        <v>0</v>
      </c>
      <c r="R407" s="524" t="e">
        <f t="shared" si="61"/>
        <v>#DIV/0!</v>
      </c>
      <c r="S407" s="345">
        <f t="shared" si="61"/>
        <v>0</v>
      </c>
    </row>
    <row r="408" spans="1:19" ht="12.75">
      <c r="A408" s="377"/>
      <c r="B408" s="377"/>
      <c r="C408" s="377"/>
      <c r="D408" s="377"/>
      <c r="E408" s="377"/>
      <c r="F408" s="377"/>
      <c r="G408" s="377"/>
      <c r="H408" s="377"/>
      <c r="I408" s="377"/>
      <c r="J408" s="377"/>
      <c r="K408" s="69"/>
      <c r="L408" s="758" t="s">
        <v>121</v>
      </c>
      <c r="M408" s="686"/>
      <c r="N408" s="471">
        <f>N404</f>
        <v>0</v>
      </c>
      <c r="O408" s="378">
        <f>O404</f>
        <v>0</v>
      </c>
      <c r="P408" s="335">
        <f>P404</f>
        <v>80000</v>
      </c>
      <c r="Q408" s="378">
        <f>Q404</f>
        <v>0</v>
      </c>
      <c r="R408" s="597" t="e">
        <f>Q408/N408</f>
        <v>#DIV/0!</v>
      </c>
      <c r="S408" s="598">
        <f>Q408/P408</f>
        <v>0</v>
      </c>
    </row>
    <row r="409" spans="1:19" ht="12.75">
      <c r="A409" s="3"/>
      <c r="B409" s="3"/>
      <c r="C409" s="3"/>
      <c r="D409" s="3"/>
      <c r="E409" s="3"/>
      <c r="F409" s="3"/>
      <c r="G409" s="3"/>
      <c r="H409" s="3"/>
      <c r="I409" s="3"/>
      <c r="J409" s="3"/>
      <c r="K409" s="46"/>
      <c r="L409" s="61"/>
      <c r="M409" s="155"/>
      <c r="N409" s="447"/>
      <c r="O409" s="47"/>
      <c r="P409" s="72"/>
      <c r="Q409" s="394"/>
      <c r="R409" s="347"/>
      <c r="S409" s="347"/>
    </row>
    <row r="410" spans="1:19" ht="12.75">
      <c r="A410" s="8"/>
      <c r="B410" s="8"/>
      <c r="C410" s="8"/>
      <c r="D410" s="8"/>
      <c r="E410" s="8"/>
      <c r="F410" s="8"/>
      <c r="G410" s="8"/>
      <c r="H410" s="8"/>
      <c r="I410" s="8"/>
      <c r="J410" s="8"/>
      <c r="K410" s="66" t="s">
        <v>289</v>
      </c>
      <c r="L410" s="66" t="s">
        <v>358</v>
      </c>
      <c r="M410" s="142"/>
      <c r="N410" s="456"/>
      <c r="O410" s="142"/>
      <c r="P410" s="127"/>
      <c r="Q410" s="400"/>
      <c r="R410" s="349"/>
      <c r="S410" s="349"/>
    </row>
    <row r="411" spans="1:19" ht="12.75">
      <c r="A411" s="20" t="s">
        <v>290</v>
      </c>
      <c r="B411" s="8"/>
      <c r="C411" s="8"/>
      <c r="D411" s="8"/>
      <c r="E411" s="8"/>
      <c r="F411" s="8"/>
      <c r="G411" s="8"/>
      <c r="H411" s="8"/>
      <c r="I411" s="8"/>
      <c r="J411" s="8">
        <v>520</v>
      </c>
      <c r="K411" s="64" t="s">
        <v>55</v>
      </c>
      <c r="L411" s="20" t="s">
        <v>100</v>
      </c>
      <c r="M411" s="64"/>
      <c r="N411" s="472"/>
      <c r="O411" s="21"/>
      <c r="P411" s="21"/>
      <c r="Q411" s="396"/>
      <c r="R411" s="341"/>
      <c r="S411" s="341"/>
    </row>
    <row r="412" spans="1:19" ht="12.75">
      <c r="A412" s="19" t="s">
        <v>291</v>
      </c>
      <c r="B412" s="1">
        <v>1</v>
      </c>
      <c r="C412" s="1"/>
      <c r="D412" s="1">
        <v>3</v>
      </c>
      <c r="E412" s="1"/>
      <c r="F412" s="1">
        <v>5</v>
      </c>
      <c r="G412" s="1"/>
      <c r="H412" s="1"/>
      <c r="I412" s="1"/>
      <c r="J412" s="1">
        <v>520</v>
      </c>
      <c r="K412" s="102">
        <v>3</v>
      </c>
      <c r="L412" s="102" t="s">
        <v>0</v>
      </c>
      <c r="M412" s="102"/>
      <c r="N412" s="457">
        <f aca="true" t="shared" si="62" ref="N412:Q413">N413</f>
        <v>57526</v>
      </c>
      <c r="O412" s="93">
        <f t="shared" si="62"/>
        <v>55000</v>
      </c>
      <c r="P412" s="106">
        <f t="shared" si="62"/>
        <v>69500</v>
      </c>
      <c r="Q412" s="301">
        <f t="shared" si="62"/>
        <v>67672</v>
      </c>
      <c r="R412" s="525">
        <f aca="true" t="shared" si="63" ref="R412:R417">P412/O412</f>
        <v>1.2636363636363637</v>
      </c>
      <c r="S412" s="345">
        <f aca="true" t="shared" si="64" ref="S412:S417">Q412/P412</f>
        <v>0.9736978417266187</v>
      </c>
    </row>
    <row r="413" spans="1:19" ht="12.75">
      <c r="A413" s="19" t="s">
        <v>291</v>
      </c>
      <c r="B413" s="1">
        <v>1</v>
      </c>
      <c r="C413" s="1"/>
      <c r="D413" s="1">
        <v>3</v>
      </c>
      <c r="E413" s="1"/>
      <c r="F413" s="1">
        <v>5</v>
      </c>
      <c r="G413" s="1"/>
      <c r="H413" s="1"/>
      <c r="I413" s="1"/>
      <c r="J413" s="1">
        <v>520</v>
      </c>
      <c r="K413" s="103">
        <v>32</v>
      </c>
      <c r="L413" s="104" t="s">
        <v>5</v>
      </c>
      <c r="M413" s="105"/>
      <c r="N413" s="458">
        <f t="shared" si="62"/>
        <v>57526</v>
      </c>
      <c r="O413" s="106">
        <f t="shared" si="62"/>
        <v>55000</v>
      </c>
      <c r="P413" s="106">
        <f t="shared" si="62"/>
        <v>69500</v>
      </c>
      <c r="Q413" s="301">
        <f t="shared" si="62"/>
        <v>67672</v>
      </c>
      <c r="R413" s="525">
        <f t="shared" si="63"/>
        <v>1.2636363636363637</v>
      </c>
      <c r="S413" s="345">
        <f t="shared" si="64"/>
        <v>0.9736978417266187</v>
      </c>
    </row>
    <row r="414" spans="1:19" ht="12.75">
      <c r="A414" s="19" t="s">
        <v>291</v>
      </c>
      <c r="B414" s="1">
        <v>1</v>
      </c>
      <c r="C414" s="1"/>
      <c r="D414" s="1">
        <v>3</v>
      </c>
      <c r="E414" s="1"/>
      <c r="F414" s="1">
        <v>5</v>
      </c>
      <c r="G414" s="1"/>
      <c r="H414" s="1"/>
      <c r="I414" s="1"/>
      <c r="J414" s="1">
        <v>520</v>
      </c>
      <c r="K414" s="117">
        <v>323</v>
      </c>
      <c r="L414" s="255" t="s">
        <v>7</v>
      </c>
      <c r="M414" s="256"/>
      <c r="N414" s="460">
        <f>N415+N416+N417</f>
        <v>57526</v>
      </c>
      <c r="O414" s="248">
        <f>O415+O416+O417</f>
        <v>55000</v>
      </c>
      <c r="P414" s="106">
        <f>P415+P416+P417</f>
        <v>69500</v>
      </c>
      <c r="Q414" s="301">
        <f>Q415+Q416+Q417</f>
        <v>67672</v>
      </c>
      <c r="R414" s="525">
        <f t="shared" si="63"/>
        <v>1.2636363636363637</v>
      </c>
      <c r="S414" s="345">
        <f t="shared" si="64"/>
        <v>0.9736978417266187</v>
      </c>
    </row>
    <row r="415" spans="1:19" ht="12.75">
      <c r="A415" s="19" t="s">
        <v>291</v>
      </c>
      <c r="B415" s="1">
        <v>1</v>
      </c>
      <c r="C415" s="1"/>
      <c r="D415" s="1">
        <v>3</v>
      </c>
      <c r="E415" s="1"/>
      <c r="F415" s="1">
        <v>5</v>
      </c>
      <c r="G415" s="1"/>
      <c r="H415" s="1"/>
      <c r="I415" s="1"/>
      <c r="J415" s="1">
        <v>520</v>
      </c>
      <c r="K415" s="103">
        <v>3234</v>
      </c>
      <c r="L415" s="103" t="s">
        <v>101</v>
      </c>
      <c r="M415" s="103"/>
      <c r="N415" s="461">
        <v>52070</v>
      </c>
      <c r="O415" s="106">
        <v>25000</v>
      </c>
      <c r="P415" s="106">
        <v>25000</v>
      </c>
      <c r="Q415" s="301">
        <v>22875</v>
      </c>
      <c r="R415" s="525">
        <f t="shared" si="63"/>
        <v>1</v>
      </c>
      <c r="S415" s="345">
        <f t="shared" si="64"/>
        <v>0.915</v>
      </c>
    </row>
    <row r="416" spans="1:19" ht="12.75">
      <c r="A416" s="19" t="s">
        <v>291</v>
      </c>
      <c r="B416" s="1">
        <v>1</v>
      </c>
      <c r="C416" s="1"/>
      <c r="D416" s="1">
        <v>3</v>
      </c>
      <c r="E416" s="1"/>
      <c r="F416" s="1">
        <v>5</v>
      </c>
      <c r="G416" s="1"/>
      <c r="H416" s="1"/>
      <c r="I416" s="1"/>
      <c r="J416" s="1">
        <v>520</v>
      </c>
      <c r="K416" s="103">
        <v>3234</v>
      </c>
      <c r="L416" s="103" t="s">
        <v>165</v>
      </c>
      <c r="M416" s="103"/>
      <c r="N416" s="461">
        <v>0</v>
      </c>
      <c r="O416" s="106">
        <v>10000</v>
      </c>
      <c r="P416" s="106">
        <v>10000</v>
      </c>
      <c r="Q416" s="301">
        <v>3125</v>
      </c>
      <c r="R416" s="525">
        <f t="shared" si="63"/>
        <v>1</v>
      </c>
      <c r="S416" s="345">
        <f t="shared" si="64"/>
        <v>0.3125</v>
      </c>
    </row>
    <row r="417" spans="1:19" ht="13.5" thickBot="1">
      <c r="A417" s="19" t="s">
        <v>291</v>
      </c>
      <c r="B417" s="1">
        <v>1</v>
      </c>
      <c r="C417" s="1"/>
      <c r="D417" s="1">
        <v>3</v>
      </c>
      <c r="E417" s="1"/>
      <c r="F417" s="1">
        <v>5</v>
      </c>
      <c r="G417" s="1"/>
      <c r="H417" s="1"/>
      <c r="I417" s="1"/>
      <c r="J417" s="1">
        <v>520</v>
      </c>
      <c r="K417" s="139">
        <v>3234</v>
      </c>
      <c r="L417" s="139" t="s">
        <v>567</v>
      </c>
      <c r="M417" s="139"/>
      <c r="N417" s="305">
        <v>5456</v>
      </c>
      <c r="O417" s="129">
        <v>20000</v>
      </c>
      <c r="P417" s="129">
        <v>34500</v>
      </c>
      <c r="Q417" s="319">
        <v>41672</v>
      </c>
      <c r="R417" s="527">
        <f t="shared" si="63"/>
        <v>1.725</v>
      </c>
      <c r="S417" s="345">
        <f t="shared" si="64"/>
        <v>1.2078840579710144</v>
      </c>
    </row>
    <row r="418" spans="1:19" ht="12.75">
      <c r="A418" s="11"/>
      <c r="B418" s="11"/>
      <c r="C418" s="11"/>
      <c r="D418" s="11"/>
      <c r="E418" s="11"/>
      <c r="F418" s="11"/>
      <c r="G418" s="11"/>
      <c r="H418" s="11"/>
      <c r="I418" s="11"/>
      <c r="J418" s="11"/>
      <c r="K418" s="98"/>
      <c r="L418" s="98" t="s">
        <v>121</v>
      </c>
      <c r="M418" s="98"/>
      <c r="N418" s="311">
        <f>N412</f>
        <v>57526</v>
      </c>
      <c r="O418" s="99">
        <f>O412</f>
        <v>55000</v>
      </c>
      <c r="P418" s="338">
        <f>P412</f>
        <v>69500</v>
      </c>
      <c r="Q418" s="405">
        <f>Q412</f>
        <v>67672</v>
      </c>
      <c r="R418" s="602">
        <f>Q418/N418</f>
        <v>1.176372422904426</v>
      </c>
      <c r="S418" s="603">
        <f>Q418/P418</f>
        <v>0.9736978417266187</v>
      </c>
    </row>
    <row r="419" spans="1:19" ht="12.75">
      <c r="A419" s="1"/>
      <c r="B419" s="1"/>
      <c r="C419" s="1"/>
      <c r="D419" s="1"/>
      <c r="E419" s="1"/>
      <c r="F419" s="1"/>
      <c r="G419" s="1"/>
      <c r="H419" s="1"/>
      <c r="I419" s="1"/>
      <c r="J419" s="1"/>
      <c r="K419" s="115"/>
      <c r="L419" s="115"/>
      <c r="M419" s="115"/>
      <c r="N419" s="463"/>
      <c r="O419" s="112"/>
      <c r="P419" s="124"/>
      <c r="Q419" s="413"/>
      <c r="R419" s="350"/>
      <c r="S419" s="350"/>
    </row>
    <row r="420" spans="1:19" ht="12.75">
      <c r="A420" s="20" t="s">
        <v>292</v>
      </c>
      <c r="B420" s="8"/>
      <c r="C420" s="8"/>
      <c r="D420" s="8"/>
      <c r="E420" s="8"/>
      <c r="F420" s="8"/>
      <c r="G420" s="8"/>
      <c r="H420" s="8"/>
      <c r="I420" s="8"/>
      <c r="J420" s="8">
        <v>630</v>
      </c>
      <c r="K420" s="64" t="s">
        <v>55</v>
      </c>
      <c r="L420" s="703" t="s">
        <v>293</v>
      </c>
      <c r="M420" s="703"/>
      <c r="N420" s="448"/>
      <c r="O420" s="21"/>
      <c r="P420" s="21"/>
      <c r="Q420" s="396"/>
      <c r="R420" s="341"/>
      <c r="S420" s="341"/>
    </row>
    <row r="421" spans="1:19" ht="12.75">
      <c r="A421" s="19" t="s">
        <v>292</v>
      </c>
      <c r="B421" s="3">
        <v>1</v>
      </c>
      <c r="C421" s="3"/>
      <c r="D421" s="3">
        <v>3</v>
      </c>
      <c r="E421" s="3"/>
      <c r="F421" s="3">
        <v>5</v>
      </c>
      <c r="G421" s="3"/>
      <c r="H421" s="3"/>
      <c r="I421" s="3"/>
      <c r="J421" s="3">
        <v>630</v>
      </c>
      <c r="K421" s="102">
        <v>3</v>
      </c>
      <c r="L421" s="102" t="s">
        <v>0</v>
      </c>
      <c r="M421" s="102"/>
      <c r="N421" s="457">
        <f aca="true" t="shared" si="65" ref="N421:Q423">N422</f>
        <v>4093</v>
      </c>
      <c r="O421" s="25">
        <f t="shared" si="65"/>
        <v>20000</v>
      </c>
      <c r="P421" s="106">
        <f t="shared" si="65"/>
        <v>45000</v>
      </c>
      <c r="Q421" s="301">
        <f t="shared" si="65"/>
        <v>44676</v>
      </c>
      <c r="R421" s="525">
        <f aca="true" t="shared" si="66" ref="R421:S424">P421/O421</f>
        <v>2.25</v>
      </c>
      <c r="S421" s="345">
        <f t="shared" si="66"/>
        <v>0.9928</v>
      </c>
    </row>
    <row r="422" spans="1:19" ht="12.75">
      <c r="A422" s="19" t="s">
        <v>292</v>
      </c>
      <c r="B422" s="3">
        <v>1</v>
      </c>
      <c r="C422" s="3"/>
      <c r="D422" s="3">
        <v>3</v>
      </c>
      <c r="E422" s="3"/>
      <c r="F422" s="3">
        <v>5</v>
      </c>
      <c r="G422" s="3"/>
      <c r="H422" s="3"/>
      <c r="I422" s="3"/>
      <c r="J422" s="3">
        <v>630</v>
      </c>
      <c r="K422" s="103">
        <v>32</v>
      </c>
      <c r="L422" s="104" t="s">
        <v>5</v>
      </c>
      <c r="M422" s="105"/>
      <c r="N422" s="458">
        <f t="shared" si="65"/>
        <v>4093</v>
      </c>
      <c r="O422" s="33">
        <f t="shared" si="65"/>
        <v>20000</v>
      </c>
      <c r="P422" s="106">
        <f t="shared" si="65"/>
        <v>45000</v>
      </c>
      <c r="Q422" s="301">
        <f t="shared" si="65"/>
        <v>44676</v>
      </c>
      <c r="R422" s="525">
        <f t="shared" si="66"/>
        <v>2.25</v>
      </c>
      <c r="S422" s="345">
        <f t="shared" si="66"/>
        <v>0.9928</v>
      </c>
    </row>
    <row r="423" spans="1:19" ht="12.75">
      <c r="A423" s="19" t="s">
        <v>292</v>
      </c>
      <c r="B423" s="3">
        <v>1</v>
      </c>
      <c r="C423" s="3"/>
      <c r="D423" s="3">
        <v>3</v>
      </c>
      <c r="E423" s="3"/>
      <c r="F423" s="3">
        <v>5</v>
      </c>
      <c r="G423" s="3"/>
      <c r="H423" s="3"/>
      <c r="I423" s="3"/>
      <c r="J423" s="3">
        <v>630</v>
      </c>
      <c r="K423" s="117">
        <v>323</v>
      </c>
      <c r="L423" s="255" t="s">
        <v>7</v>
      </c>
      <c r="M423" s="256"/>
      <c r="N423" s="460">
        <f t="shared" si="65"/>
        <v>4093</v>
      </c>
      <c r="O423" s="251">
        <f t="shared" si="65"/>
        <v>20000</v>
      </c>
      <c r="P423" s="106">
        <f t="shared" si="65"/>
        <v>45000</v>
      </c>
      <c r="Q423" s="301">
        <f t="shared" si="65"/>
        <v>44676</v>
      </c>
      <c r="R423" s="525">
        <f t="shared" si="66"/>
        <v>2.25</v>
      </c>
      <c r="S423" s="345">
        <f t="shared" si="66"/>
        <v>0.9928</v>
      </c>
    </row>
    <row r="424" spans="1:19" ht="13.5" thickBot="1">
      <c r="A424" s="19" t="s">
        <v>292</v>
      </c>
      <c r="B424" s="3">
        <v>1</v>
      </c>
      <c r="C424" s="3"/>
      <c r="D424" s="3">
        <v>3</v>
      </c>
      <c r="E424" s="3"/>
      <c r="F424" s="3">
        <v>5</v>
      </c>
      <c r="G424" s="3"/>
      <c r="H424" s="3"/>
      <c r="I424" s="3"/>
      <c r="J424" s="3">
        <v>630</v>
      </c>
      <c r="K424" s="103">
        <v>3232</v>
      </c>
      <c r="L424" s="695" t="s">
        <v>103</v>
      </c>
      <c r="M424" s="696"/>
      <c r="N424" s="475">
        <v>4093</v>
      </c>
      <c r="O424" s="33">
        <v>20000</v>
      </c>
      <c r="P424" s="106">
        <v>45000</v>
      </c>
      <c r="Q424" s="301">
        <v>44676</v>
      </c>
      <c r="R424" s="525">
        <f t="shared" si="66"/>
        <v>2.25</v>
      </c>
      <c r="S424" s="345">
        <f t="shared" si="66"/>
        <v>0.9928</v>
      </c>
    </row>
    <row r="425" spans="1:19" ht="12.75">
      <c r="A425" s="11"/>
      <c r="B425" s="11"/>
      <c r="C425" s="11"/>
      <c r="D425" s="11"/>
      <c r="E425" s="11"/>
      <c r="F425" s="11"/>
      <c r="G425" s="11"/>
      <c r="H425" s="11"/>
      <c r="I425" s="11"/>
      <c r="J425" s="11"/>
      <c r="K425" s="98"/>
      <c r="L425" s="98" t="s">
        <v>121</v>
      </c>
      <c r="M425" s="98"/>
      <c r="N425" s="311">
        <f>N421</f>
        <v>4093</v>
      </c>
      <c r="O425" s="99">
        <f>O421</f>
        <v>20000</v>
      </c>
      <c r="P425" s="338">
        <f>P421</f>
        <v>45000</v>
      </c>
      <c r="Q425" s="405">
        <f>Q421</f>
        <v>44676</v>
      </c>
      <c r="R425" s="602">
        <f>Q425/N425</f>
        <v>10.915221109210847</v>
      </c>
      <c r="S425" s="603">
        <f>Q425/P425</f>
        <v>0.9928</v>
      </c>
    </row>
    <row r="426" spans="1:19" ht="12.75">
      <c r="A426" s="3"/>
      <c r="B426" s="3"/>
      <c r="C426" s="3"/>
      <c r="D426" s="3"/>
      <c r="E426" s="3"/>
      <c r="F426" s="3"/>
      <c r="G426" s="3"/>
      <c r="H426" s="3"/>
      <c r="I426" s="3"/>
      <c r="J426" s="3"/>
      <c r="K426" s="46"/>
      <c r="L426" s="46"/>
      <c r="M426" s="46"/>
      <c r="N426" s="447"/>
      <c r="O426" s="47"/>
      <c r="P426" s="72"/>
      <c r="Q426" s="394"/>
      <c r="R426" s="347"/>
      <c r="S426" s="347"/>
    </row>
    <row r="427" spans="1:19" ht="12.75">
      <c r="A427" s="20" t="s">
        <v>295</v>
      </c>
      <c r="B427" s="8"/>
      <c r="C427" s="8"/>
      <c r="D427" s="8"/>
      <c r="E427" s="8"/>
      <c r="F427" s="8"/>
      <c r="G427" s="8"/>
      <c r="H427" s="8"/>
      <c r="I427" s="8"/>
      <c r="J427" s="8"/>
      <c r="K427" s="66" t="s">
        <v>297</v>
      </c>
      <c r="L427" s="66" t="s">
        <v>294</v>
      </c>
      <c r="M427" s="142"/>
      <c r="N427" s="456"/>
      <c r="O427" s="67"/>
      <c r="P427" s="127"/>
      <c r="Q427" s="400"/>
      <c r="R427" s="349"/>
      <c r="S427" s="349"/>
    </row>
    <row r="428" spans="1:19" ht="14.25" customHeight="1">
      <c r="A428" s="20" t="s">
        <v>296</v>
      </c>
      <c r="B428" s="8"/>
      <c r="C428" s="8"/>
      <c r="D428" s="8"/>
      <c r="E428" s="8"/>
      <c r="F428" s="8"/>
      <c r="G428" s="8"/>
      <c r="H428" s="8"/>
      <c r="I428" s="8"/>
      <c r="J428" s="8">
        <v>510</v>
      </c>
      <c r="K428" s="64" t="s">
        <v>308</v>
      </c>
      <c r="L428" s="20" t="s">
        <v>102</v>
      </c>
      <c r="M428" s="64"/>
      <c r="N428" s="472"/>
      <c r="O428" s="21"/>
      <c r="P428" s="21"/>
      <c r="Q428" s="396"/>
      <c r="R428" s="341"/>
      <c r="S428" s="341"/>
    </row>
    <row r="429" spans="1:19" ht="12.75">
      <c r="A429" s="19" t="s">
        <v>296</v>
      </c>
      <c r="B429" s="1"/>
      <c r="C429" s="1"/>
      <c r="D429" s="1"/>
      <c r="E429" s="1"/>
      <c r="F429" s="1">
        <v>5</v>
      </c>
      <c r="G429" s="1"/>
      <c r="H429" s="1"/>
      <c r="I429" s="1"/>
      <c r="J429" s="1">
        <v>510</v>
      </c>
      <c r="K429" s="102">
        <v>4</v>
      </c>
      <c r="L429" s="102" t="s">
        <v>1</v>
      </c>
      <c r="M429" s="102"/>
      <c r="N429" s="457">
        <f>N430</f>
        <v>0</v>
      </c>
      <c r="O429" s="306">
        <f>O430</f>
        <v>100000</v>
      </c>
      <c r="P429" s="106">
        <f>P430</f>
        <v>230000</v>
      </c>
      <c r="Q429" s="301">
        <f>Q430</f>
        <v>227875</v>
      </c>
      <c r="R429" s="525">
        <f aca="true" t="shared" si="67" ref="R429:R439">P429/O429</f>
        <v>2.3</v>
      </c>
      <c r="S429" s="345">
        <f aca="true" t="shared" si="68" ref="S429:S439">Q429/P429</f>
        <v>0.9907608695652174</v>
      </c>
    </row>
    <row r="430" spans="1:19" ht="12.75">
      <c r="A430" s="19" t="s">
        <v>296</v>
      </c>
      <c r="B430" s="1"/>
      <c r="C430" s="1"/>
      <c r="D430" s="1"/>
      <c r="E430" s="1"/>
      <c r="F430" s="1">
        <v>5</v>
      </c>
      <c r="G430" s="1"/>
      <c r="H430" s="1"/>
      <c r="I430" s="1"/>
      <c r="J430" s="1">
        <v>510</v>
      </c>
      <c r="K430" s="103">
        <v>42</v>
      </c>
      <c r="L430" s="103" t="s">
        <v>28</v>
      </c>
      <c r="M430" s="103"/>
      <c r="N430" s="461">
        <f>N431+N436</f>
        <v>0</v>
      </c>
      <c r="O430" s="307">
        <f>O431+O436</f>
        <v>100000</v>
      </c>
      <c r="P430" s="106">
        <f>P431+P436</f>
        <v>230000</v>
      </c>
      <c r="Q430" s="301">
        <f>Q431+Q436</f>
        <v>227875</v>
      </c>
      <c r="R430" s="525">
        <f t="shared" si="67"/>
        <v>2.3</v>
      </c>
      <c r="S430" s="345">
        <f t="shared" si="68"/>
        <v>0.9907608695652174</v>
      </c>
    </row>
    <row r="431" spans="1:19" ht="12.75">
      <c r="A431" s="19" t="s">
        <v>296</v>
      </c>
      <c r="B431" s="1"/>
      <c r="C431" s="1"/>
      <c r="D431" s="1"/>
      <c r="E431" s="1"/>
      <c r="F431" s="1">
        <v>5</v>
      </c>
      <c r="G431" s="1"/>
      <c r="H431" s="1"/>
      <c r="I431" s="1"/>
      <c r="J431" s="1">
        <v>510</v>
      </c>
      <c r="K431" s="117">
        <v>422</v>
      </c>
      <c r="L431" s="117" t="s">
        <v>14</v>
      </c>
      <c r="M431" s="117"/>
      <c r="N431" s="457">
        <f>N432+N433+N434+N435</f>
        <v>0</v>
      </c>
      <c r="O431" s="308">
        <f>O432+O433+O434+O435</f>
        <v>100000</v>
      </c>
      <c r="P431" s="106">
        <f>P432+P433+P434+P435</f>
        <v>0</v>
      </c>
      <c r="Q431" s="301">
        <f>Q432+Q433+Q434+Q435</f>
        <v>0</v>
      </c>
      <c r="R431" s="525">
        <f t="shared" si="67"/>
        <v>0</v>
      </c>
      <c r="S431" s="345" t="e">
        <f t="shared" si="68"/>
        <v>#DIV/0!</v>
      </c>
    </row>
    <row r="432" spans="1:19" ht="12.75">
      <c r="A432" s="19" t="s">
        <v>296</v>
      </c>
      <c r="B432" s="1"/>
      <c r="C432" s="1"/>
      <c r="D432" s="1"/>
      <c r="E432" s="1"/>
      <c r="F432" s="1">
        <v>5</v>
      </c>
      <c r="G432" s="1"/>
      <c r="H432" s="1"/>
      <c r="I432" s="1"/>
      <c r="J432" s="1">
        <v>510</v>
      </c>
      <c r="K432" s="103">
        <v>4227</v>
      </c>
      <c r="L432" s="677" t="s">
        <v>523</v>
      </c>
      <c r="M432" s="678"/>
      <c r="N432" s="458">
        <v>0</v>
      </c>
      <c r="O432" s="307">
        <v>100000</v>
      </c>
      <c r="P432" s="106">
        <v>0</v>
      </c>
      <c r="Q432" s="301">
        <v>0</v>
      </c>
      <c r="R432" s="525">
        <f t="shared" si="67"/>
        <v>0</v>
      </c>
      <c r="S432" s="345" t="e">
        <f t="shared" si="68"/>
        <v>#DIV/0!</v>
      </c>
    </row>
    <row r="433" spans="1:19" ht="12.75" hidden="1">
      <c r="A433" s="19" t="s">
        <v>296</v>
      </c>
      <c r="B433" s="1"/>
      <c r="C433" s="1"/>
      <c r="D433" s="1"/>
      <c r="E433" s="1"/>
      <c r="F433" s="1">
        <v>5</v>
      </c>
      <c r="G433" s="1"/>
      <c r="H433" s="1"/>
      <c r="I433" s="1"/>
      <c r="J433" s="1">
        <v>510</v>
      </c>
      <c r="K433" s="103">
        <v>4227</v>
      </c>
      <c r="L433" s="707" t="s">
        <v>548</v>
      </c>
      <c r="M433" s="708"/>
      <c r="N433" s="479"/>
      <c r="O433" s="307"/>
      <c r="P433" s="106">
        <v>0</v>
      </c>
      <c r="Q433" s="301">
        <v>0</v>
      </c>
      <c r="R433" s="525" t="e">
        <f t="shared" si="67"/>
        <v>#DIV/0!</v>
      </c>
      <c r="S433" s="345" t="e">
        <f t="shared" si="68"/>
        <v>#DIV/0!</v>
      </c>
    </row>
    <row r="434" spans="1:19" ht="12.75">
      <c r="A434" s="19" t="s">
        <v>296</v>
      </c>
      <c r="B434" s="1"/>
      <c r="C434" s="1"/>
      <c r="D434" s="1"/>
      <c r="E434" s="1"/>
      <c r="F434" s="1">
        <v>5</v>
      </c>
      <c r="G434" s="1"/>
      <c r="H434" s="1"/>
      <c r="I434" s="1"/>
      <c r="J434" s="1">
        <v>510</v>
      </c>
      <c r="K434" s="103">
        <v>4227</v>
      </c>
      <c r="L434" s="103" t="s">
        <v>546</v>
      </c>
      <c r="M434" s="103"/>
      <c r="N434" s="461">
        <v>0</v>
      </c>
      <c r="O434" s="307">
        <v>0</v>
      </c>
      <c r="P434" s="106">
        <v>0</v>
      </c>
      <c r="Q434" s="301">
        <v>0</v>
      </c>
      <c r="R434" s="525" t="e">
        <f t="shared" si="67"/>
        <v>#DIV/0!</v>
      </c>
      <c r="S434" s="345" t="e">
        <f t="shared" si="68"/>
        <v>#DIV/0!</v>
      </c>
    </row>
    <row r="435" spans="1:19" ht="12.75">
      <c r="A435" s="19" t="s">
        <v>296</v>
      </c>
      <c r="B435" s="1"/>
      <c r="C435" s="1"/>
      <c r="D435" s="1"/>
      <c r="E435" s="1"/>
      <c r="F435" s="1">
        <v>5</v>
      </c>
      <c r="G435" s="1"/>
      <c r="H435" s="1"/>
      <c r="I435" s="1"/>
      <c r="J435" s="1">
        <v>510</v>
      </c>
      <c r="K435" s="139">
        <v>4227</v>
      </c>
      <c r="L435" s="103" t="s">
        <v>550</v>
      </c>
      <c r="M435" s="139"/>
      <c r="N435" s="305">
        <v>0</v>
      </c>
      <c r="O435" s="305">
        <v>0</v>
      </c>
      <c r="P435" s="129">
        <v>0</v>
      </c>
      <c r="Q435" s="319">
        <v>0</v>
      </c>
      <c r="R435" s="527" t="e">
        <f t="shared" si="67"/>
        <v>#DIV/0!</v>
      </c>
      <c r="S435" s="345" t="e">
        <f t="shared" si="68"/>
        <v>#DIV/0!</v>
      </c>
    </row>
    <row r="436" spans="1:19" ht="12.75">
      <c r="A436" s="19" t="s">
        <v>296</v>
      </c>
      <c r="B436" s="1"/>
      <c r="C436" s="1"/>
      <c r="D436" s="1"/>
      <c r="E436" s="1"/>
      <c r="F436" s="1">
        <v>5</v>
      </c>
      <c r="G436" s="1"/>
      <c r="H436" s="1"/>
      <c r="I436" s="1"/>
      <c r="J436" s="1">
        <v>510</v>
      </c>
      <c r="K436" s="257">
        <v>423</v>
      </c>
      <c r="L436" s="257" t="s">
        <v>15</v>
      </c>
      <c r="M436" s="257"/>
      <c r="N436" s="514">
        <f>N437</f>
        <v>0</v>
      </c>
      <c r="O436" s="309">
        <f>O437</f>
        <v>0</v>
      </c>
      <c r="P436" s="129">
        <f>P437</f>
        <v>230000</v>
      </c>
      <c r="Q436" s="319">
        <f>Q437</f>
        <v>227875</v>
      </c>
      <c r="R436" s="527" t="e">
        <f t="shared" si="67"/>
        <v>#DIV/0!</v>
      </c>
      <c r="S436" s="345">
        <f t="shared" si="68"/>
        <v>0.9907608695652174</v>
      </c>
    </row>
    <row r="437" spans="1:19" ht="12.75">
      <c r="A437" s="19" t="s">
        <v>296</v>
      </c>
      <c r="B437" s="1"/>
      <c r="C437" s="1"/>
      <c r="D437" s="1"/>
      <c r="E437" s="1"/>
      <c r="F437" s="1">
        <v>5</v>
      </c>
      <c r="G437" s="1"/>
      <c r="H437" s="1"/>
      <c r="I437" s="1"/>
      <c r="J437" s="1">
        <v>510</v>
      </c>
      <c r="K437" s="139">
        <v>4231</v>
      </c>
      <c r="L437" s="139" t="s">
        <v>552</v>
      </c>
      <c r="M437" s="139"/>
      <c r="N437" s="305">
        <v>0</v>
      </c>
      <c r="O437" s="305">
        <v>0</v>
      </c>
      <c r="P437" s="129">
        <v>230000</v>
      </c>
      <c r="Q437" s="319">
        <v>227875</v>
      </c>
      <c r="R437" s="527" t="e">
        <f t="shared" si="67"/>
        <v>#DIV/0!</v>
      </c>
      <c r="S437" s="345">
        <f t="shared" si="68"/>
        <v>0.9907608695652174</v>
      </c>
    </row>
    <row r="438" spans="1:19" ht="12.75">
      <c r="A438" s="19" t="s">
        <v>296</v>
      </c>
      <c r="B438" s="1"/>
      <c r="C438" s="1"/>
      <c r="D438" s="1"/>
      <c r="E438" s="1"/>
      <c r="F438" s="1">
        <v>5</v>
      </c>
      <c r="G438" s="1"/>
      <c r="H438" s="1"/>
      <c r="I438" s="1"/>
      <c r="J438" s="1">
        <v>510</v>
      </c>
      <c r="K438" s="257">
        <v>453</v>
      </c>
      <c r="L438" s="257" t="s">
        <v>500</v>
      </c>
      <c r="M438" s="257"/>
      <c r="N438" s="514">
        <f>N439</f>
        <v>0</v>
      </c>
      <c r="O438" s="310">
        <f>O439</f>
        <v>0</v>
      </c>
      <c r="P438" s="129">
        <f>P439</f>
        <v>0</v>
      </c>
      <c r="Q438" s="319">
        <f>Q439</f>
        <v>0</v>
      </c>
      <c r="R438" s="527" t="e">
        <f t="shared" si="67"/>
        <v>#DIV/0!</v>
      </c>
      <c r="S438" s="345" t="e">
        <f t="shared" si="68"/>
        <v>#DIV/0!</v>
      </c>
    </row>
    <row r="439" spans="1:19" ht="13.5" thickBot="1">
      <c r="A439" s="19" t="s">
        <v>296</v>
      </c>
      <c r="B439" s="1"/>
      <c r="C439" s="1"/>
      <c r="D439" s="1"/>
      <c r="E439" s="1"/>
      <c r="F439" s="1">
        <v>5</v>
      </c>
      <c r="G439" s="1"/>
      <c r="H439" s="1"/>
      <c r="I439" s="1"/>
      <c r="J439" s="1">
        <v>510</v>
      </c>
      <c r="K439" s="139">
        <v>4531</v>
      </c>
      <c r="L439" s="139" t="s">
        <v>500</v>
      </c>
      <c r="M439" s="139"/>
      <c r="N439" s="305">
        <v>0</v>
      </c>
      <c r="O439" s="305">
        <v>0</v>
      </c>
      <c r="P439" s="129">
        <v>0</v>
      </c>
      <c r="Q439" s="319">
        <v>0</v>
      </c>
      <c r="R439" s="527" t="e">
        <f t="shared" si="67"/>
        <v>#DIV/0!</v>
      </c>
      <c r="S439" s="345" t="e">
        <f t="shared" si="68"/>
        <v>#DIV/0!</v>
      </c>
    </row>
    <row r="440" spans="1:19" ht="12.75">
      <c r="A440" s="11"/>
      <c r="B440" s="11"/>
      <c r="C440" s="11"/>
      <c r="D440" s="11"/>
      <c r="E440" s="11"/>
      <c r="F440" s="11"/>
      <c r="G440" s="11"/>
      <c r="H440" s="11"/>
      <c r="I440" s="11"/>
      <c r="J440" s="11"/>
      <c r="K440" s="98"/>
      <c r="L440" s="98" t="s">
        <v>121</v>
      </c>
      <c r="M440" s="98"/>
      <c r="N440" s="311">
        <f>N429</f>
        <v>0</v>
      </c>
      <c r="O440" s="311">
        <f>O429</f>
        <v>100000</v>
      </c>
      <c r="P440" s="338">
        <f>P429</f>
        <v>230000</v>
      </c>
      <c r="Q440" s="405">
        <f>Q429</f>
        <v>227875</v>
      </c>
      <c r="R440" s="602" t="e">
        <f>Q440/N440</f>
        <v>#DIV/0!</v>
      </c>
      <c r="S440" s="603">
        <f>Q440/P440</f>
        <v>0.9907608695652174</v>
      </c>
    </row>
    <row r="441" spans="1:19" ht="12.75">
      <c r="A441" s="3"/>
      <c r="B441" s="3"/>
      <c r="C441" s="3"/>
      <c r="D441" s="3"/>
      <c r="E441" s="3"/>
      <c r="F441" s="3"/>
      <c r="G441" s="3"/>
      <c r="H441" s="3"/>
      <c r="I441" s="3"/>
      <c r="J441" s="3"/>
      <c r="K441" s="46"/>
      <c r="L441" s="46"/>
      <c r="M441" s="46"/>
      <c r="N441" s="447"/>
      <c r="O441" s="47"/>
      <c r="P441" s="72"/>
      <c r="Q441" s="394"/>
      <c r="R441" s="347"/>
      <c r="S441" s="347"/>
    </row>
    <row r="442" spans="1:19" ht="12.75">
      <c r="A442" s="20" t="s">
        <v>300</v>
      </c>
      <c r="B442" s="8"/>
      <c r="C442" s="8"/>
      <c r="D442" s="8"/>
      <c r="E442" s="8"/>
      <c r="F442" s="8"/>
      <c r="G442" s="8"/>
      <c r="H442" s="8"/>
      <c r="I442" s="8"/>
      <c r="J442" s="8"/>
      <c r="K442" s="64" t="s">
        <v>299</v>
      </c>
      <c r="L442" s="709" t="s">
        <v>314</v>
      </c>
      <c r="M442" s="709"/>
      <c r="N442" s="709"/>
      <c r="O442" s="709"/>
      <c r="P442" s="21"/>
      <c r="Q442" s="396"/>
      <c r="R442" s="341"/>
      <c r="S442" s="341"/>
    </row>
    <row r="443" spans="1:19" ht="27" customHeight="1">
      <c r="A443" s="20" t="s">
        <v>315</v>
      </c>
      <c r="B443" s="8"/>
      <c r="C443" s="8"/>
      <c r="D443" s="8"/>
      <c r="E443" s="8"/>
      <c r="F443" s="8"/>
      <c r="G443" s="8"/>
      <c r="H443" s="8"/>
      <c r="I443" s="8"/>
      <c r="J443" s="8">
        <v>510</v>
      </c>
      <c r="K443" s="64" t="s">
        <v>55</v>
      </c>
      <c r="L443" s="706" t="s">
        <v>314</v>
      </c>
      <c r="M443" s="706"/>
      <c r="N443" s="706"/>
      <c r="O443" s="706"/>
      <c r="P443" s="21"/>
      <c r="Q443" s="396"/>
      <c r="R443" s="341"/>
      <c r="S443" s="341"/>
    </row>
    <row r="444" spans="1:19" ht="12.75" customHeight="1">
      <c r="A444" s="19" t="s">
        <v>315</v>
      </c>
      <c r="B444" s="1">
        <v>1</v>
      </c>
      <c r="C444" s="1"/>
      <c r="D444" s="1">
        <v>3</v>
      </c>
      <c r="E444" s="1"/>
      <c r="F444" s="1">
        <v>5</v>
      </c>
      <c r="G444" s="1"/>
      <c r="H444" s="1"/>
      <c r="I444" s="1"/>
      <c r="J444" s="1">
        <v>510</v>
      </c>
      <c r="K444" s="102">
        <v>3</v>
      </c>
      <c r="L444" s="102" t="s">
        <v>0</v>
      </c>
      <c r="M444" s="102"/>
      <c r="N444" s="457">
        <f aca="true" t="shared" si="69" ref="N444:Q445">N445</f>
        <v>15687</v>
      </c>
      <c r="O444" s="93">
        <f t="shared" si="69"/>
        <v>45000</v>
      </c>
      <c r="P444" s="106">
        <f t="shared" si="69"/>
        <v>50000</v>
      </c>
      <c r="Q444" s="301">
        <f t="shared" si="69"/>
        <v>24138</v>
      </c>
      <c r="R444" s="525">
        <f aca="true" t="shared" si="70" ref="R444:R450">P444/O444</f>
        <v>1.1111111111111112</v>
      </c>
      <c r="S444" s="345">
        <f aca="true" t="shared" si="71" ref="S444:S450">Q444/P444</f>
        <v>0.48276</v>
      </c>
    </row>
    <row r="445" spans="1:19" ht="12.75">
      <c r="A445" s="19" t="s">
        <v>315</v>
      </c>
      <c r="B445" s="1">
        <v>1</v>
      </c>
      <c r="C445" s="1"/>
      <c r="D445" s="1">
        <v>3</v>
      </c>
      <c r="E445" s="1"/>
      <c r="F445" s="1">
        <v>5</v>
      </c>
      <c r="G445" s="1"/>
      <c r="H445" s="1"/>
      <c r="I445" s="1"/>
      <c r="J445" s="1">
        <v>510</v>
      </c>
      <c r="K445" s="103">
        <v>32</v>
      </c>
      <c r="L445" s="104" t="s">
        <v>5</v>
      </c>
      <c r="M445" s="105"/>
      <c r="N445" s="458">
        <f t="shared" si="69"/>
        <v>15687</v>
      </c>
      <c r="O445" s="106">
        <f t="shared" si="69"/>
        <v>45000</v>
      </c>
      <c r="P445" s="106">
        <f t="shared" si="69"/>
        <v>50000</v>
      </c>
      <c r="Q445" s="301">
        <f t="shared" si="69"/>
        <v>24138</v>
      </c>
      <c r="R445" s="525">
        <f t="shared" si="70"/>
        <v>1.1111111111111112</v>
      </c>
      <c r="S445" s="345">
        <f t="shared" si="71"/>
        <v>0.48276</v>
      </c>
    </row>
    <row r="446" spans="1:19" ht="12.75" customHeight="1">
      <c r="A446" s="19" t="s">
        <v>315</v>
      </c>
      <c r="B446" s="19">
        <v>1</v>
      </c>
      <c r="C446" s="19"/>
      <c r="D446" s="19">
        <v>3</v>
      </c>
      <c r="E446" s="19"/>
      <c r="F446" s="19">
        <v>5</v>
      </c>
      <c r="G446" s="19"/>
      <c r="H446" s="19"/>
      <c r="I446" s="19"/>
      <c r="J446" s="19">
        <v>510</v>
      </c>
      <c r="K446" s="23">
        <v>323</v>
      </c>
      <c r="L446" s="683" t="s">
        <v>359</v>
      </c>
      <c r="M446" s="684"/>
      <c r="N446" s="329">
        <f>N447+N448+N449+N450</f>
        <v>15687</v>
      </c>
      <c r="O446" s="50">
        <f>O447+O448+O449+O450</f>
        <v>45000</v>
      </c>
      <c r="P446" s="32">
        <f>P447+P448+P449+P450</f>
        <v>50000</v>
      </c>
      <c r="Q446" s="353">
        <f>Q447+Q448+Q449+Q450</f>
        <v>24138</v>
      </c>
      <c r="R446" s="345">
        <f t="shared" si="70"/>
        <v>1.1111111111111112</v>
      </c>
      <c r="S446" s="345">
        <f t="shared" si="71"/>
        <v>0.48276</v>
      </c>
    </row>
    <row r="447" spans="1:19" ht="12.75">
      <c r="A447" s="19" t="s">
        <v>315</v>
      </c>
      <c r="B447" s="1">
        <v>1</v>
      </c>
      <c r="C447" s="1"/>
      <c r="D447" s="1">
        <v>3</v>
      </c>
      <c r="E447" s="1"/>
      <c r="F447" s="1">
        <v>5</v>
      </c>
      <c r="G447" s="1"/>
      <c r="H447" s="1"/>
      <c r="I447" s="1"/>
      <c r="J447" s="1">
        <v>510</v>
      </c>
      <c r="K447" s="103">
        <v>3232</v>
      </c>
      <c r="L447" s="103" t="s">
        <v>123</v>
      </c>
      <c r="M447" s="103"/>
      <c r="N447" s="461">
        <v>0</v>
      </c>
      <c r="O447" s="106">
        <v>10000</v>
      </c>
      <c r="P447" s="106">
        <v>0</v>
      </c>
      <c r="Q447" s="301">
        <v>0</v>
      </c>
      <c r="R447" s="525">
        <f t="shared" si="70"/>
        <v>0</v>
      </c>
      <c r="S447" s="345" t="e">
        <f t="shared" si="71"/>
        <v>#DIV/0!</v>
      </c>
    </row>
    <row r="448" spans="1:19" ht="12.75" customHeight="1">
      <c r="A448" s="19" t="s">
        <v>315</v>
      </c>
      <c r="B448" s="1">
        <v>1</v>
      </c>
      <c r="C448" s="1"/>
      <c r="D448" s="1">
        <v>3</v>
      </c>
      <c r="E448" s="1"/>
      <c r="F448" s="1">
        <v>5</v>
      </c>
      <c r="G448" s="1"/>
      <c r="H448" s="1"/>
      <c r="I448" s="1"/>
      <c r="J448" s="1">
        <v>510</v>
      </c>
      <c r="K448" s="103">
        <v>3232</v>
      </c>
      <c r="L448" s="103" t="s">
        <v>128</v>
      </c>
      <c r="M448" s="103"/>
      <c r="N448" s="461">
        <v>0</v>
      </c>
      <c r="O448" s="106">
        <v>20000</v>
      </c>
      <c r="P448" s="106">
        <v>20000</v>
      </c>
      <c r="Q448" s="301">
        <v>0</v>
      </c>
      <c r="R448" s="525">
        <f t="shared" si="70"/>
        <v>1</v>
      </c>
      <c r="S448" s="345">
        <f t="shared" si="71"/>
        <v>0</v>
      </c>
    </row>
    <row r="449" spans="1:19" ht="12.75" customHeight="1">
      <c r="A449" s="19" t="s">
        <v>315</v>
      </c>
      <c r="B449" s="1">
        <v>1</v>
      </c>
      <c r="C449" s="1"/>
      <c r="D449" s="1">
        <v>3</v>
      </c>
      <c r="E449" s="1"/>
      <c r="F449" s="1">
        <v>5</v>
      </c>
      <c r="G449" s="1"/>
      <c r="H449" s="1"/>
      <c r="I449" s="1"/>
      <c r="J449" s="1">
        <v>510</v>
      </c>
      <c r="K449" s="103">
        <v>3232</v>
      </c>
      <c r="L449" s="103" t="s">
        <v>489</v>
      </c>
      <c r="M449" s="103"/>
      <c r="N449" s="461">
        <v>9937</v>
      </c>
      <c r="O449" s="106">
        <v>10000</v>
      </c>
      <c r="P449" s="106">
        <v>5000</v>
      </c>
      <c r="Q449" s="301">
        <v>0</v>
      </c>
      <c r="R449" s="525">
        <f t="shared" si="70"/>
        <v>0.5</v>
      </c>
      <c r="S449" s="345">
        <f t="shared" si="71"/>
        <v>0</v>
      </c>
    </row>
    <row r="450" spans="1:19" ht="18.75" customHeight="1">
      <c r="A450" s="19" t="s">
        <v>315</v>
      </c>
      <c r="B450" s="1">
        <v>1</v>
      </c>
      <c r="C450" s="1"/>
      <c r="D450" s="1">
        <v>3</v>
      </c>
      <c r="E450" s="1"/>
      <c r="F450" s="1">
        <v>5</v>
      </c>
      <c r="G450" s="1"/>
      <c r="H450" s="1"/>
      <c r="I450" s="1"/>
      <c r="J450" s="1">
        <v>510</v>
      </c>
      <c r="K450" s="103">
        <v>3237</v>
      </c>
      <c r="L450" s="677" t="s">
        <v>316</v>
      </c>
      <c r="M450" s="700"/>
      <c r="N450" s="458">
        <v>5750</v>
      </c>
      <c r="O450" s="106">
        <v>5000</v>
      </c>
      <c r="P450" s="106">
        <v>25000</v>
      </c>
      <c r="Q450" s="301">
        <v>24138</v>
      </c>
      <c r="R450" s="525">
        <f t="shared" si="70"/>
        <v>5</v>
      </c>
      <c r="S450" s="345">
        <f t="shared" si="71"/>
        <v>0.96552</v>
      </c>
    </row>
    <row r="451" spans="1:19" ht="12.75" hidden="1">
      <c r="A451" s="19" t="s">
        <v>315</v>
      </c>
      <c r="B451" s="1">
        <v>1</v>
      </c>
      <c r="C451" s="1"/>
      <c r="D451" s="1">
        <v>3</v>
      </c>
      <c r="E451" s="19"/>
      <c r="F451" s="1">
        <v>5</v>
      </c>
      <c r="G451" s="1"/>
      <c r="H451" s="1"/>
      <c r="I451" s="1"/>
      <c r="J451" s="1">
        <v>510</v>
      </c>
      <c r="K451" s="102">
        <v>4</v>
      </c>
      <c r="L451" s="102" t="s">
        <v>1</v>
      </c>
      <c r="M451" s="102"/>
      <c r="N451" s="457">
        <f>N452</f>
        <v>0</v>
      </c>
      <c r="O451" s="93">
        <f>O452</f>
        <v>0</v>
      </c>
      <c r="P451" s="106">
        <f>P452</f>
        <v>0</v>
      </c>
      <c r="Q451" s="301">
        <f>Q452</f>
        <v>0</v>
      </c>
      <c r="R451" s="525"/>
      <c r="S451" s="345" t="e">
        <f>#REF!/#REF!</f>
        <v>#REF!</v>
      </c>
    </row>
    <row r="452" spans="1:19" ht="12.75" hidden="1">
      <c r="A452" s="19" t="s">
        <v>315</v>
      </c>
      <c r="B452" s="1">
        <v>1</v>
      </c>
      <c r="C452" s="1"/>
      <c r="D452" s="1">
        <v>3</v>
      </c>
      <c r="E452" s="1"/>
      <c r="F452" s="1">
        <v>5</v>
      </c>
      <c r="G452" s="1"/>
      <c r="H452" s="1"/>
      <c r="I452" s="1"/>
      <c r="J452" s="1">
        <v>510</v>
      </c>
      <c r="K452" s="103">
        <v>42</v>
      </c>
      <c r="L452" s="103" t="s">
        <v>28</v>
      </c>
      <c r="M452" s="103"/>
      <c r="N452" s="461">
        <f>N453+N455</f>
        <v>0</v>
      </c>
      <c r="O452" s="106">
        <f>O453+O455</f>
        <v>0</v>
      </c>
      <c r="P452" s="106">
        <f>P453+P455</f>
        <v>0</v>
      </c>
      <c r="Q452" s="301">
        <f>Q453+Q455</f>
        <v>0</v>
      </c>
      <c r="R452" s="525"/>
      <c r="S452" s="345" t="e">
        <f>#REF!/#REF!</f>
        <v>#REF!</v>
      </c>
    </row>
    <row r="453" spans="1:19" ht="12.75" hidden="1">
      <c r="A453" s="19" t="s">
        <v>315</v>
      </c>
      <c r="B453" s="1">
        <v>1</v>
      </c>
      <c r="C453" s="1"/>
      <c r="D453" s="1">
        <v>3</v>
      </c>
      <c r="E453" s="1"/>
      <c r="F453" s="1">
        <v>5</v>
      </c>
      <c r="G453" s="1"/>
      <c r="H453" s="1"/>
      <c r="I453" s="1"/>
      <c r="J453" s="1">
        <v>510</v>
      </c>
      <c r="K453" s="244">
        <v>421</v>
      </c>
      <c r="L453" s="117" t="s">
        <v>13</v>
      </c>
      <c r="M453" s="117"/>
      <c r="N453" s="516">
        <f>N454</f>
        <v>0</v>
      </c>
      <c r="O453" s="247">
        <f>O454</f>
        <v>0</v>
      </c>
      <c r="P453" s="150">
        <f>P454</f>
        <v>0</v>
      </c>
      <c r="Q453" s="417">
        <f>Q454</f>
        <v>0</v>
      </c>
      <c r="R453" s="530"/>
      <c r="S453" s="345" t="e">
        <f>#REF!/#REF!</f>
        <v>#REF!</v>
      </c>
    </row>
    <row r="454" spans="1:19" ht="12.75" hidden="1">
      <c r="A454" s="19" t="s">
        <v>315</v>
      </c>
      <c r="B454" s="1">
        <v>1</v>
      </c>
      <c r="C454" s="1"/>
      <c r="D454" s="1">
        <v>3</v>
      </c>
      <c r="E454" s="1"/>
      <c r="F454" s="1">
        <v>5</v>
      </c>
      <c r="G454" s="1"/>
      <c r="H454" s="1"/>
      <c r="I454" s="1"/>
      <c r="J454" s="1">
        <v>510</v>
      </c>
      <c r="K454" s="147">
        <v>4214</v>
      </c>
      <c r="L454" s="103" t="s">
        <v>175</v>
      </c>
      <c r="M454" s="103"/>
      <c r="N454" s="480">
        <v>0</v>
      </c>
      <c r="O454" s="150">
        <v>0</v>
      </c>
      <c r="P454" s="150">
        <v>0</v>
      </c>
      <c r="Q454" s="417">
        <v>0</v>
      </c>
      <c r="R454" s="530"/>
      <c r="S454" s="345" t="e">
        <f>#REF!/#REF!</f>
        <v>#REF!</v>
      </c>
    </row>
    <row r="455" spans="1:19" ht="12.75" hidden="1">
      <c r="A455" s="19" t="s">
        <v>315</v>
      </c>
      <c r="B455" s="1">
        <v>1</v>
      </c>
      <c r="C455" s="1"/>
      <c r="D455" s="1">
        <v>3</v>
      </c>
      <c r="E455" s="1"/>
      <c r="F455" s="1">
        <v>5</v>
      </c>
      <c r="G455" s="1"/>
      <c r="H455" s="1"/>
      <c r="I455" s="1"/>
      <c r="J455" s="1">
        <v>510</v>
      </c>
      <c r="K455" s="244">
        <v>426</v>
      </c>
      <c r="L455" s="117" t="s">
        <v>30</v>
      </c>
      <c r="M455" s="117"/>
      <c r="N455" s="516">
        <f>N456</f>
        <v>0</v>
      </c>
      <c r="O455" s="247">
        <f>O456</f>
        <v>0</v>
      </c>
      <c r="P455" s="150">
        <f>P456</f>
        <v>0</v>
      </c>
      <c r="Q455" s="417">
        <f>Q456</f>
        <v>0</v>
      </c>
      <c r="R455" s="530"/>
      <c r="S455" s="345" t="e">
        <f>#REF!/#REF!</f>
        <v>#REF!</v>
      </c>
    </row>
    <row r="456" spans="1:19" ht="12.75" hidden="1">
      <c r="A456" s="19" t="s">
        <v>315</v>
      </c>
      <c r="B456" s="1">
        <v>1</v>
      </c>
      <c r="C456" s="1"/>
      <c r="D456" s="1"/>
      <c r="E456" s="1"/>
      <c r="F456" s="1">
        <v>5</v>
      </c>
      <c r="G456" s="1"/>
      <c r="H456" s="1"/>
      <c r="I456" s="1"/>
      <c r="J456" s="1">
        <v>510</v>
      </c>
      <c r="K456" s="147">
        <v>4264</v>
      </c>
      <c r="L456" s="121" t="s">
        <v>118</v>
      </c>
      <c r="M456" s="157"/>
      <c r="N456" s="481">
        <v>0</v>
      </c>
      <c r="O456" s="150">
        <v>0</v>
      </c>
      <c r="P456" s="150">
        <v>0</v>
      </c>
      <c r="Q456" s="417">
        <v>0</v>
      </c>
      <c r="R456" s="530"/>
      <c r="S456" s="345" t="e">
        <f>#REF!/#REF!</f>
        <v>#REF!</v>
      </c>
    </row>
    <row r="457" spans="1:19" ht="12.75">
      <c r="A457" s="11"/>
      <c r="B457" s="11"/>
      <c r="C457" s="11"/>
      <c r="D457" s="11"/>
      <c r="E457" s="11"/>
      <c r="F457" s="11"/>
      <c r="G457" s="11"/>
      <c r="H457" s="11"/>
      <c r="I457" s="11"/>
      <c r="J457" s="11"/>
      <c r="K457" s="69"/>
      <c r="L457" s="685" t="s">
        <v>187</v>
      </c>
      <c r="M457" s="686"/>
      <c r="N457" s="471">
        <f>N444+N451</f>
        <v>15687</v>
      </c>
      <c r="O457" s="75">
        <f>O444+O451</f>
        <v>45000</v>
      </c>
      <c r="P457" s="335">
        <f>P444+P451</f>
        <v>50000</v>
      </c>
      <c r="Q457" s="378">
        <f>Q444+Q451</f>
        <v>24138</v>
      </c>
      <c r="R457" s="597">
        <f>Q457/N457</f>
        <v>1.5387263339070567</v>
      </c>
      <c r="S457" s="598">
        <f>Q457/P457</f>
        <v>0.48276</v>
      </c>
    </row>
    <row r="458" spans="1:19" ht="12.75">
      <c r="A458" s="3"/>
      <c r="B458" s="3"/>
      <c r="C458" s="3"/>
      <c r="D458" s="3"/>
      <c r="E458" s="3"/>
      <c r="F458" s="3"/>
      <c r="G458" s="3"/>
      <c r="H458" s="3"/>
      <c r="I458" s="3"/>
      <c r="J458" s="3"/>
      <c r="K458" s="46"/>
      <c r="L458" s="46"/>
      <c r="M458" s="46"/>
      <c r="N458" s="447"/>
      <c r="O458" s="47"/>
      <c r="P458" s="72"/>
      <c r="Q458" s="394"/>
      <c r="R458" s="347"/>
      <c r="S458" s="347"/>
    </row>
    <row r="459" spans="1:19" ht="12.75">
      <c r="A459" s="8"/>
      <c r="B459" s="8"/>
      <c r="C459" s="8"/>
      <c r="D459" s="8"/>
      <c r="E459" s="8"/>
      <c r="F459" s="8"/>
      <c r="G459" s="8"/>
      <c r="H459" s="8"/>
      <c r="I459" s="8"/>
      <c r="J459" s="8"/>
      <c r="K459" s="66" t="s">
        <v>301</v>
      </c>
      <c r="L459" s="676" t="s">
        <v>298</v>
      </c>
      <c r="M459" s="690"/>
      <c r="N459" s="456"/>
      <c r="O459" s="67"/>
      <c r="P459" s="127"/>
      <c r="Q459" s="400"/>
      <c r="R459" s="349"/>
      <c r="S459" s="349"/>
    </row>
    <row r="460" spans="1:19" ht="12.75">
      <c r="A460" s="20" t="s">
        <v>304</v>
      </c>
      <c r="B460" s="8"/>
      <c r="C460" s="8"/>
      <c r="D460" s="8"/>
      <c r="E460" s="8"/>
      <c r="F460" s="8"/>
      <c r="G460" s="8"/>
      <c r="H460" s="8"/>
      <c r="I460" s="8"/>
      <c r="J460" s="8"/>
      <c r="K460" s="64" t="s">
        <v>307</v>
      </c>
      <c r="L460" s="64" t="s">
        <v>382</v>
      </c>
      <c r="M460" s="64"/>
      <c r="N460" s="472"/>
      <c r="O460" s="21"/>
      <c r="P460" s="21"/>
      <c r="Q460" s="396"/>
      <c r="R460" s="341"/>
      <c r="S460" s="341"/>
    </row>
    <row r="461" spans="1:19" ht="12.75">
      <c r="A461" s="19" t="s">
        <v>305</v>
      </c>
      <c r="B461" s="1"/>
      <c r="C461" s="1"/>
      <c r="D461" s="1"/>
      <c r="E461" s="1"/>
      <c r="F461" s="1">
        <v>5</v>
      </c>
      <c r="G461" s="1"/>
      <c r="H461" s="1"/>
      <c r="I461" s="1"/>
      <c r="J461" s="1">
        <v>451</v>
      </c>
      <c r="K461" s="102">
        <v>4</v>
      </c>
      <c r="L461" s="704" t="s">
        <v>1</v>
      </c>
      <c r="M461" s="705"/>
      <c r="N461" s="460">
        <f>N465+N462</f>
        <v>896929</v>
      </c>
      <c r="O461" s="93">
        <f>O465+O462</f>
        <v>1170000</v>
      </c>
      <c r="P461" s="106">
        <f>P465+P462</f>
        <v>815500</v>
      </c>
      <c r="Q461" s="301">
        <f>Q465+Q462</f>
        <v>688034</v>
      </c>
      <c r="R461" s="525">
        <f aca="true" t="shared" si="72" ref="R461:R489">P461/O461</f>
        <v>0.697008547008547</v>
      </c>
      <c r="S461" s="345">
        <f aca="true" t="shared" si="73" ref="S461:S489">Q461/P461</f>
        <v>0.8436958920907419</v>
      </c>
    </row>
    <row r="462" spans="1:19" ht="12.75">
      <c r="A462" s="19" t="s">
        <v>305</v>
      </c>
      <c r="B462" s="1"/>
      <c r="C462" s="1"/>
      <c r="D462" s="1"/>
      <c r="E462" s="1"/>
      <c r="F462" s="1">
        <v>5</v>
      </c>
      <c r="G462" s="1"/>
      <c r="H462" s="1"/>
      <c r="I462" s="1"/>
      <c r="J462" s="1">
        <v>451</v>
      </c>
      <c r="K462" s="103">
        <v>41</v>
      </c>
      <c r="L462" s="295" t="s">
        <v>163</v>
      </c>
      <c r="M462" s="294"/>
      <c r="N462" s="460">
        <f>N463</f>
        <v>3900</v>
      </c>
      <c r="O462" s="106">
        <f>O463</f>
        <v>0</v>
      </c>
      <c r="P462" s="106">
        <f>P463+P464</f>
        <v>50000</v>
      </c>
      <c r="Q462" s="301">
        <f>Q463+Q464</f>
        <v>0</v>
      </c>
      <c r="R462" s="525" t="e">
        <f t="shared" si="72"/>
        <v>#DIV/0!</v>
      </c>
      <c r="S462" s="345">
        <f t="shared" si="73"/>
        <v>0</v>
      </c>
    </row>
    <row r="463" spans="1:19" ht="12.75">
      <c r="A463" s="19" t="s">
        <v>305</v>
      </c>
      <c r="B463" s="1"/>
      <c r="C463" s="1"/>
      <c r="D463" s="1"/>
      <c r="E463" s="1"/>
      <c r="F463" s="1">
        <v>5</v>
      </c>
      <c r="G463" s="1"/>
      <c r="H463" s="1"/>
      <c r="I463" s="1"/>
      <c r="J463" s="1">
        <v>451</v>
      </c>
      <c r="K463" s="103">
        <v>4111</v>
      </c>
      <c r="L463" s="295" t="s">
        <v>538</v>
      </c>
      <c r="M463" s="294"/>
      <c r="N463" s="458">
        <v>3900</v>
      </c>
      <c r="O463" s="106">
        <v>0</v>
      </c>
      <c r="P463" s="106">
        <v>0</v>
      </c>
      <c r="Q463" s="300">
        <v>0</v>
      </c>
      <c r="R463" s="525" t="e">
        <f t="shared" si="72"/>
        <v>#DIV/0!</v>
      </c>
      <c r="S463" s="345" t="e">
        <f t="shared" si="73"/>
        <v>#DIV/0!</v>
      </c>
    </row>
    <row r="464" spans="1:19" ht="12.75">
      <c r="A464" s="3" t="s">
        <v>305</v>
      </c>
      <c r="B464" s="1"/>
      <c r="C464" s="1"/>
      <c r="D464" s="1"/>
      <c r="E464" s="1"/>
      <c r="F464" s="1">
        <v>5</v>
      </c>
      <c r="G464" s="1"/>
      <c r="H464" s="1"/>
      <c r="I464" s="1"/>
      <c r="J464" s="1">
        <v>451</v>
      </c>
      <c r="K464" s="103">
        <v>4113</v>
      </c>
      <c r="L464" s="295" t="s">
        <v>543</v>
      </c>
      <c r="M464" s="294"/>
      <c r="N464" s="460">
        <v>0</v>
      </c>
      <c r="O464" s="106">
        <v>0</v>
      </c>
      <c r="P464" s="106">
        <v>50000</v>
      </c>
      <c r="Q464" s="301">
        <v>0</v>
      </c>
      <c r="R464" s="525" t="e">
        <f t="shared" si="72"/>
        <v>#DIV/0!</v>
      </c>
      <c r="S464" s="345">
        <f t="shared" si="73"/>
        <v>0</v>
      </c>
    </row>
    <row r="465" spans="1:19" ht="12.75">
      <c r="A465" s="19" t="s">
        <v>305</v>
      </c>
      <c r="B465" s="1"/>
      <c r="C465" s="1"/>
      <c r="D465" s="1"/>
      <c r="E465" s="1"/>
      <c r="F465" s="1">
        <v>5</v>
      </c>
      <c r="G465" s="1"/>
      <c r="H465" s="1"/>
      <c r="I465" s="1"/>
      <c r="J465" s="1">
        <v>451</v>
      </c>
      <c r="K465" s="103">
        <v>42</v>
      </c>
      <c r="L465" s="103" t="s">
        <v>29</v>
      </c>
      <c r="M465" s="103"/>
      <c r="N465" s="461">
        <f>N466</f>
        <v>893029</v>
      </c>
      <c r="O465" s="106">
        <f>O466</f>
        <v>1170000</v>
      </c>
      <c r="P465" s="106">
        <f>P466</f>
        <v>765500</v>
      </c>
      <c r="Q465" s="301">
        <f>Q466</f>
        <v>688034</v>
      </c>
      <c r="R465" s="525">
        <f t="shared" si="72"/>
        <v>0.6542735042735043</v>
      </c>
      <c r="S465" s="345">
        <f t="shared" si="73"/>
        <v>0.8988033964728935</v>
      </c>
    </row>
    <row r="466" spans="1:19" ht="12.75">
      <c r="A466" s="19" t="s">
        <v>305</v>
      </c>
      <c r="B466" s="1"/>
      <c r="C466" s="1"/>
      <c r="D466" s="1"/>
      <c r="E466" s="1"/>
      <c r="F466" s="1">
        <v>5</v>
      </c>
      <c r="G466" s="1"/>
      <c r="H466" s="1"/>
      <c r="I466" s="1"/>
      <c r="J466" s="1">
        <v>451</v>
      </c>
      <c r="K466" s="117">
        <v>421</v>
      </c>
      <c r="L466" s="117" t="s">
        <v>13</v>
      </c>
      <c r="M466" s="117"/>
      <c r="N466" s="457">
        <f>N467+N468+N469+N470+N471+N472+N473+N474+N475+N476+N477+N478+N481+N482+N484+N485+N486+N483+N480+N487+N488+N479</f>
        <v>893029</v>
      </c>
      <c r="O466" s="248">
        <f>O467+O468+O469+O470+O471+O472+O473+O474+O475+O476+O477+O478+O481+O482+O484+O485+O486+O483+O480+O487+O488</f>
        <v>1170000</v>
      </c>
      <c r="P466" s="106">
        <f>P467+P468+P469+P470+P471+P472+P473+P474+P475+P476+P477+P478+P481+P482+P484+P485+P486+P483+P480+P487+P488+P489+P479</f>
        <v>765500</v>
      </c>
      <c r="Q466" s="301">
        <f>Q467+Q468+Q469+Q470+Q471+Q472+Q473+Q474+Q475+Q476+Q477+Q478+Q481+Q482+Q484+Q485+Q486+Q483+Q480+Q487+Q488+Q489+Q479</f>
        <v>688034</v>
      </c>
      <c r="R466" s="525">
        <f t="shared" si="72"/>
        <v>0.6542735042735043</v>
      </c>
      <c r="S466" s="345">
        <f t="shared" si="73"/>
        <v>0.8988033964728935</v>
      </c>
    </row>
    <row r="467" spans="1:19" ht="12.75">
      <c r="A467" s="19" t="s">
        <v>305</v>
      </c>
      <c r="B467" s="1"/>
      <c r="C467" s="1"/>
      <c r="D467" s="1"/>
      <c r="E467" s="1"/>
      <c r="F467" s="1">
        <v>5</v>
      </c>
      <c r="G467" s="1"/>
      <c r="H467" s="1"/>
      <c r="I467" s="1"/>
      <c r="J467" s="1">
        <v>451</v>
      </c>
      <c r="K467" s="103">
        <v>4212</v>
      </c>
      <c r="L467" s="103" t="s">
        <v>132</v>
      </c>
      <c r="M467" s="103"/>
      <c r="N467" s="461">
        <v>0</v>
      </c>
      <c r="O467" s="106">
        <v>0</v>
      </c>
      <c r="P467" s="106">
        <v>0</v>
      </c>
      <c r="Q467" s="301">
        <v>0</v>
      </c>
      <c r="R467" s="525" t="e">
        <f t="shared" si="72"/>
        <v>#DIV/0!</v>
      </c>
      <c r="S467" s="345" t="e">
        <f t="shared" si="73"/>
        <v>#DIV/0!</v>
      </c>
    </row>
    <row r="468" spans="1:19" ht="12.75">
      <c r="A468" s="19" t="s">
        <v>305</v>
      </c>
      <c r="B468" s="1"/>
      <c r="C468" s="1"/>
      <c r="D468" s="1"/>
      <c r="E468" s="1"/>
      <c r="F468" s="1">
        <v>5</v>
      </c>
      <c r="G468" s="1"/>
      <c r="H468" s="1"/>
      <c r="I468" s="1"/>
      <c r="J468" s="1">
        <v>451</v>
      </c>
      <c r="K468" s="103">
        <v>4213</v>
      </c>
      <c r="L468" s="677" t="s">
        <v>528</v>
      </c>
      <c r="M468" s="678"/>
      <c r="N468" s="458">
        <v>510046</v>
      </c>
      <c r="O468" s="106">
        <v>50000</v>
      </c>
      <c r="P468" s="106">
        <v>0</v>
      </c>
      <c r="Q468" s="301">
        <v>0</v>
      </c>
      <c r="R468" s="525">
        <f t="shared" si="72"/>
        <v>0</v>
      </c>
      <c r="S468" s="345" t="e">
        <f t="shared" si="73"/>
        <v>#DIV/0!</v>
      </c>
    </row>
    <row r="469" spans="1:19" ht="21.75" customHeight="1">
      <c r="A469" s="19" t="s">
        <v>305</v>
      </c>
      <c r="B469" s="1"/>
      <c r="C469" s="1"/>
      <c r="D469" s="1"/>
      <c r="E469" s="1"/>
      <c r="F469" s="1">
        <v>5</v>
      </c>
      <c r="G469" s="1"/>
      <c r="H469" s="1"/>
      <c r="I469" s="1"/>
      <c r="J469" s="1">
        <v>451</v>
      </c>
      <c r="K469" s="103">
        <v>4213</v>
      </c>
      <c r="L469" s="104" t="s">
        <v>497</v>
      </c>
      <c r="M469" s="105"/>
      <c r="N469" s="458">
        <v>0</v>
      </c>
      <c r="O469" s="106">
        <v>0</v>
      </c>
      <c r="P469" s="106">
        <v>0</v>
      </c>
      <c r="Q469" s="301">
        <v>0</v>
      </c>
      <c r="R469" s="525" t="e">
        <f t="shared" si="72"/>
        <v>#DIV/0!</v>
      </c>
      <c r="S469" s="345" t="e">
        <f t="shared" si="73"/>
        <v>#DIV/0!</v>
      </c>
    </row>
    <row r="470" spans="1:19" ht="23.25" customHeight="1">
      <c r="A470" s="19" t="s">
        <v>305</v>
      </c>
      <c r="B470" s="1"/>
      <c r="C470" s="1"/>
      <c r="D470" s="1"/>
      <c r="E470" s="1"/>
      <c r="F470" s="1">
        <v>5</v>
      </c>
      <c r="G470" s="1"/>
      <c r="H470" s="1"/>
      <c r="I470" s="1"/>
      <c r="J470" s="1">
        <v>451</v>
      </c>
      <c r="K470" s="103">
        <v>4213</v>
      </c>
      <c r="L470" s="707" t="s">
        <v>670</v>
      </c>
      <c r="M470" s="700"/>
      <c r="N470" s="458">
        <v>0</v>
      </c>
      <c r="O470" s="106">
        <v>400000</v>
      </c>
      <c r="P470" s="373">
        <v>600500</v>
      </c>
      <c r="Q470" s="415">
        <v>573365</v>
      </c>
      <c r="R470" s="524">
        <f t="shared" si="72"/>
        <v>1.50125</v>
      </c>
      <c r="S470" s="345">
        <f t="shared" si="73"/>
        <v>0.9548126561199001</v>
      </c>
    </row>
    <row r="471" spans="1:19" ht="12.75" hidden="1">
      <c r="A471" s="19" t="s">
        <v>305</v>
      </c>
      <c r="B471" s="1"/>
      <c r="C471" s="1"/>
      <c r="D471" s="1"/>
      <c r="E471" s="1"/>
      <c r="F471" s="1">
        <v>5</v>
      </c>
      <c r="G471" s="1"/>
      <c r="H471" s="1"/>
      <c r="I471" s="1"/>
      <c r="J471" s="1">
        <v>451</v>
      </c>
      <c r="K471" s="103">
        <v>4213</v>
      </c>
      <c r="L471" s="104" t="s">
        <v>152</v>
      </c>
      <c r="M471" s="105"/>
      <c r="N471" s="458">
        <v>0</v>
      </c>
      <c r="O471" s="106">
        <v>0</v>
      </c>
      <c r="P471" s="106">
        <v>0</v>
      </c>
      <c r="Q471" s="301">
        <v>0</v>
      </c>
      <c r="R471" s="525" t="e">
        <f t="shared" si="72"/>
        <v>#DIV/0!</v>
      </c>
      <c r="S471" s="345" t="e">
        <f t="shared" si="73"/>
        <v>#DIV/0!</v>
      </c>
    </row>
    <row r="472" spans="1:19" ht="12.75" hidden="1">
      <c r="A472" s="19" t="s">
        <v>305</v>
      </c>
      <c r="B472" s="1"/>
      <c r="C472" s="1"/>
      <c r="D472" s="1"/>
      <c r="E472" s="1"/>
      <c r="F472" s="1">
        <v>5</v>
      </c>
      <c r="G472" s="1"/>
      <c r="H472" s="1"/>
      <c r="I472" s="1"/>
      <c r="J472" s="1">
        <v>451</v>
      </c>
      <c r="K472" s="103">
        <v>4213</v>
      </c>
      <c r="L472" s="103" t="s">
        <v>503</v>
      </c>
      <c r="M472" s="103"/>
      <c r="N472" s="461">
        <v>0</v>
      </c>
      <c r="O472" s="106">
        <v>0</v>
      </c>
      <c r="P472" s="106">
        <v>0</v>
      </c>
      <c r="Q472" s="301">
        <v>0</v>
      </c>
      <c r="R472" s="525" t="e">
        <f t="shared" si="72"/>
        <v>#DIV/0!</v>
      </c>
      <c r="S472" s="345" t="e">
        <f t="shared" si="73"/>
        <v>#DIV/0!</v>
      </c>
    </row>
    <row r="473" spans="1:19" ht="12.75" hidden="1">
      <c r="A473" s="19" t="s">
        <v>305</v>
      </c>
      <c r="B473" s="1"/>
      <c r="C473" s="1"/>
      <c r="D473" s="1"/>
      <c r="E473" s="1"/>
      <c r="F473" s="1">
        <v>5</v>
      </c>
      <c r="G473" s="1"/>
      <c r="H473" s="1"/>
      <c r="I473" s="1"/>
      <c r="J473" s="1">
        <v>451</v>
      </c>
      <c r="K473" s="103">
        <v>4213</v>
      </c>
      <c r="L473" s="103" t="s">
        <v>504</v>
      </c>
      <c r="M473" s="103"/>
      <c r="N473" s="461">
        <v>0</v>
      </c>
      <c r="O473" s="106">
        <v>0</v>
      </c>
      <c r="P473" s="106">
        <v>0</v>
      </c>
      <c r="Q473" s="301">
        <v>0</v>
      </c>
      <c r="R473" s="525" t="e">
        <f t="shared" si="72"/>
        <v>#DIV/0!</v>
      </c>
      <c r="S473" s="345" t="e">
        <f t="shared" si="73"/>
        <v>#DIV/0!</v>
      </c>
    </row>
    <row r="474" spans="1:19" ht="12.75" hidden="1">
      <c r="A474" s="19" t="s">
        <v>305</v>
      </c>
      <c r="B474" s="1"/>
      <c r="C474" s="1"/>
      <c r="D474" s="1"/>
      <c r="E474" s="1"/>
      <c r="F474" s="1">
        <v>5</v>
      </c>
      <c r="G474" s="1"/>
      <c r="H474" s="1"/>
      <c r="I474" s="1"/>
      <c r="J474" s="1">
        <v>451</v>
      </c>
      <c r="K474" s="103">
        <v>4213</v>
      </c>
      <c r="L474" s="103" t="s">
        <v>154</v>
      </c>
      <c r="M474" s="103"/>
      <c r="N474" s="461">
        <v>0</v>
      </c>
      <c r="O474" s="106">
        <v>0</v>
      </c>
      <c r="P474" s="106">
        <v>0</v>
      </c>
      <c r="Q474" s="301">
        <v>0</v>
      </c>
      <c r="R474" s="525" t="e">
        <f t="shared" si="72"/>
        <v>#DIV/0!</v>
      </c>
      <c r="S474" s="345" t="e">
        <f t="shared" si="73"/>
        <v>#DIV/0!</v>
      </c>
    </row>
    <row r="475" spans="1:19" ht="12.75" hidden="1">
      <c r="A475" s="19" t="s">
        <v>305</v>
      </c>
      <c r="B475" s="1"/>
      <c r="C475" s="1"/>
      <c r="D475" s="1"/>
      <c r="E475" s="1"/>
      <c r="F475" s="1">
        <v>5</v>
      </c>
      <c r="G475" s="1"/>
      <c r="H475" s="1"/>
      <c r="I475" s="1"/>
      <c r="J475" s="1">
        <v>451</v>
      </c>
      <c r="K475" s="103">
        <v>4213</v>
      </c>
      <c r="L475" s="118" t="s">
        <v>360</v>
      </c>
      <c r="M475" s="103"/>
      <c r="N475" s="461">
        <v>0</v>
      </c>
      <c r="O475" s="106">
        <v>0</v>
      </c>
      <c r="P475" s="106">
        <v>0</v>
      </c>
      <c r="Q475" s="301">
        <v>0</v>
      </c>
      <c r="R475" s="525" t="e">
        <f t="shared" si="72"/>
        <v>#DIV/0!</v>
      </c>
      <c r="S475" s="345" t="e">
        <f t="shared" si="73"/>
        <v>#DIV/0!</v>
      </c>
    </row>
    <row r="476" spans="1:19" ht="15" customHeight="1" hidden="1">
      <c r="A476" s="19" t="s">
        <v>305</v>
      </c>
      <c r="B476" s="1"/>
      <c r="C476" s="1"/>
      <c r="D476" s="1"/>
      <c r="E476" s="1"/>
      <c r="F476" s="1">
        <v>5</v>
      </c>
      <c r="G476" s="1"/>
      <c r="H476" s="1"/>
      <c r="I476" s="1"/>
      <c r="J476" s="1">
        <v>451</v>
      </c>
      <c r="K476" s="103">
        <v>4213</v>
      </c>
      <c r="L476" s="118" t="s">
        <v>361</v>
      </c>
      <c r="M476" s="103"/>
      <c r="N476" s="461">
        <v>0</v>
      </c>
      <c r="O476" s="106">
        <v>0</v>
      </c>
      <c r="P476" s="106">
        <v>0</v>
      </c>
      <c r="Q476" s="301">
        <v>0</v>
      </c>
      <c r="R476" s="525" t="e">
        <f t="shared" si="72"/>
        <v>#DIV/0!</v>
      </c>
      <c r="S476" s="345" t="e">
        <f t="shared" si="73"/>
        <v>#DIV/0!</v>
      </c>
    </row>
    <row r="477" spans="1:19" ht="14.25" customHeight="1">
      <c r="A477" s="19" t="s">
        <v>305</v>
      </c>
      <c r="B477" s="1"/>
      <c r="C477" s="1"/>
      <c r="D477" s="1"/>
      <c r="E477" s="1"/>
      <c r="F477" s="1">
        <v>5</v>
      </c>
      <c r="G477" s="1"/>
      <c r="H477" s="1"/>
      <c r="I477" s="1"/>
      <c r="J477" s="1">
        <v>451</v>
      </c>
      <c r="K477" s="103">
        <v>4214</v>
      </c>
      <c r="L477" s="140" t="s">
        <v>492</v>
      </c>
      <c r="M477" s="105"/>
      <c r="N477" s="458">
        <v>0</v>
      </c>
      <c r="O477" s="106">
        <v>0</v>
      </c>
      <c r="P477" s="106">
        <v>0</v>
      </c>
      <c r="Q477" s="301">
        <v>0</v>
      </c>
      <c r="R477" s="525" t="e">
        <f t="shared" si="72"/>
        <v>#DIV/0!</v>
      </c>
      <c r="S477" s="345" t="e">
        <f t="shared" si="73"/>
        <v>#DIV/0!</v>
      </c>
    </row>
    <row r="478" spans="1:19" ht="12.75">
      <c r="A478" s="19" t="s">
        <v>305</v>
      </c>
      <c r="B478" s="1"/>
      <c r="C478" s="1"/>
      <c r="D478" s="1"/>
      <c r="E478" s="1"/>
      <c r="F478" s="1">
        <v>5</v>
      </c>
      <c r="G478" s="1"/>
      <c r="H478" s="1"/>
      <c r="I478" s="1"/>
      <c r="J478" s="1">
        <v>451</v>
      </c>
      <c r="K478" s="103">
        <v>4214</v>
      </c>
      <c r="L478" s="140" t="s">
        <v>491</v>
      </c>
      <c r="M478" s="105"/>
      <c r="N478" s="458">
        <v>0</v>
      </c>
      <c r="O478" s="106">
        <v>50000</v>
      </c>
      <c r="P478" s="373">
        <v>0</v>
      </c>
      <c r="Q478" s="415">
        <v>0</v>
      </c>
      <c r="R478" s="524">
        <f t="shared" si="72"/>
        <v>0</v>
      </c>
      <c r="S478" s="345" t="e">
        <f t="shared" si="73"/>
        <v>#DIV/0!</v>
      </c>
    </row>
    <row r="479" spans="1:19" ht="12.75">
      <c r="A479" s="19" t="s">
        <v>305</v>
      </c>
      <c r="B479" s="1"/>
      <c r="C479" s="1"/>
      <c r="D479" s="1"/>
      <c r="E479" s="1"/>
      <c r="F479" s="1">
        <v>5</v>
      </c>
      <c r="G479" s="1"/>
      <c r="H479" s="1"/>
      <c r="I479" s="1"/>
      <c r="J479" s="1">
        <v>451</v>
      </c>
      <c r="K479" s="103">
        <v>4214</v>
      </c>
      <c r="L479" s="699" t="s">
        <v>556</v>
      </c>
      <c r="M479" s="700"/>
      <c r="N479" s="458">
        <v>310483</v>
      </c>
      <c r="O479" s="106">
        <v>0</v>
      </c>
      <c r="P479" s="106">
        <v>115000</v>
      </c>
      <c r="Q479" s="301">
        <v>114669</v>
      </c>
      <c r="R479" s="525" t="e">
        <f t="shared" si="72"/>
        <v>#DIV/0!</v>
      </c>
      <c r="S479" s="345">
        <f t="shared" si="73"/>
        <v>0.9971217391304348</v>
      </c>
    </row>
    <row r="480" spans="1:19" ht="24.75" customHeight="1">
      <c r="A480" s="19" t="s">
        <v>305</v>
      </c>
      <c r="B480" s="1"/>
      <c r="C480" s="1"/>
      <c r="D480" s="1"/>
      <c r="E480" s="1"/>
      <c r="F480" s="1">
        <v>5</v>
      </c>
      <c r="G480" s="1"/>
      <c r="H480" s="1"/>
      <c r="I480" s="1"/>
      <c r="J480" s="1">
        <v>474</v>
      </c>
      <c r="K480" s="103">
        <v>4214</v>
      </c>
      <c r="L480" s="707" t="s">
        <v>553</v>
      </c>
      <c r="M480" s="708"/>
      <c r="N480" s="479">
        <v>0</v>
      </c>
      <c r="O480" s="106">
        <v>400000</v>
      </c>
      <c r="P480" s="106">
        <v>0</v>
      </c>
      <c r="Q480" s="301">
        <v>0</v>
      </c>
      <c r="R480" s="525">
        <f t="shared" si="72"/>
        <v>0</v>
      </c>
      <c r="S480" s="345" t="e">
        <f t="shared" si="73"/>
        <v>#DIV/0!</v>
      </c>
    </row>
    <row r="481" spans="1:19" ht="12.75">
      <c r="A481" s="19" t="s">
        <v>305</v>
      </c>
      <c r="B481" s="1"/>
      <c r="C481" s="1"/>
      <c r="D481" s="1"/>
      <c r="E481" s="1"/>
      <c r="F481" s="1">
        <v>5</v>
      </c>
      <c r="G481" s="1"/>
      <c r="H481" s="1"/>
      <c r="I481" s="1"/>
      <c r="J481" s="1">
        <v>630</v>
      </c>
      <c r="K481" s="103">
        <v>4214</v>
      </c>
      <c r="L481" s="104" t="s">
        <v>572</v>
      </c>
      <c r="M481" s="105"/>
      <c r="N481" s="458">
        <v>0</v>
      </c>
      <c r="O481" s="33">
        <v>0</v>
      </c>
      <c r="P481" s="373">
        <v>0</v>
      </c>
      <c r="Q481" s="415">
        <v>0</v>
      </c>
      <c r="R481" s="524" t="e">
        <f t="shared" si="72"/>
        <v>#DIV/0!</v>
      </c>
      <c r="S481" s="345" t="e">
        <f t="shared" si="73"/>
        <v>#DIV/0!</v>
      </c>
    </row>
    <row r="482" spans="1:19" ht="12.75">
      <c r="A482" s="19" t="s">
        <v>305</v>
      </c>
      <c r="B482" s="1"/>
      <c r="C482" s="1"/>
      <c r="D482" s="1"/>
      <c r="E482" s="1"/>
      <c r="F482" s="1">
        <v>5</v>
      </c>
      <c r="G482" s="1"/>
      <c r="H482" s="1"/>
      <c r="I482" s="1"/>
      <c r="J482" s="1">
        <v>630</v>
      </c>
      <c r="K482" s="103">
        <v>4214</v>
      </c>
      <c r="L482" s="104" t="s">
        <v>568</v>
      </c>
      <c r="M482" s="105"/>
      <c r="N482" s="458">
        <v>0</v>
      </c>
      <c r="O482" s="106">
        <v>100000</v>
      </c>
      <c r="P482" s="106">
        <v>0</v>
      </c>
      <c r="Q482" s="301">
        <v>0</v>
      </c>
      <c r="R482" s="525">
        <f t="shared" si="72"/>
        <v>0</v>
      </c>
      <c r="S482" s="345" t="e">
        <f t="shared" si="73"/>
        <v>#DIV/0!</v>
      </c>
    </row>
    <row r="483" spans="1:19" ht="27" customHeight="1" hidden="1">
      <c r="A483" s="19" t="s">
        <v>305</v>
      </c>
      <c r="B483" s="1"/>
      <c r="C483" s="1"/>
      <c r="D483" s="1"/>
      <c r="E483" s="1"/>
      <c r="F483" s="1">
        <v>5</v>
      </c>
      <c r="G483" s="1"/>
      <c r="H483" s="1"/>
      <c r="I483" s="1"/>
      <c r="J483" s="1">
        <v>630</v>
      </c>
      <c r="K483" s="139">
        <v>4214</v>
      </c>
      <c r="L483" s="207" t="s">
        <v>497</v>
      </c>
      <c r="M483" s="271"/>
      <c r="N483" s="474">
        <v>0</v>
      </c>
      <c r="O483" s="129">
        <v>0</v>
      </c>
      <c r="P483" s="129">
        <v>0</v>
      </c>
      <c r="Q483" s="319">
        <v>0</v>
      </c>
      <c r="R483" s="527" t="e">
        <f t="shared" si="72"/>
        <v>#DIV/0!</v>
      </c>
      <c r="S483" s="345" t="e">
        <f t="shared" si="73"/>
        <v>#DIV/0!</v>
      </c>
    </row>
    <row r="484" spans="1:19" ht="12.75" customHeight="1">
      <c r="A484" s="19" t="s">
        <v>305</v>
      </c>
      <c r="B484" s="1"/>
      <c r="C484" s="1"/>
      <c r="D484" s="1"/>
      <c r="E484" s="1"/>
      <c r="F484" s="1">
        <v>5</v>
      </c>
      <c r="G484" s="1"/>
      <c r="H484" s="1"/>
      <c r="I484" s="1"/>
      <c r="J484" s="1">
        <v>630</v>
      </c>
      <c r="K484" s="139">
        <v>4214</v>
      </c>
      <c r="L484" s="270" t="s">
        <v>501</v>
      </c>
      <c r="M484" s="271"/>
      <c r="N484" s="305">
        <v>0</v>
      </c>
      <c r="O484" s="129">
        <v>50000</v>
      </c>
      <c r="P484" s="129">
        <v>0</v>
      </c>
      <c r="Q484" s="319">
        <v>0</v>
      </c>
      <c r="R484" s="527">
        <f t="shared" si="72"/>
        <v>0</v>
      </c>
      <c r="S484" s="345" t="e">
        <f t="shared" si="73"/>
        <v>#DIV/0!</v>
      </c>
    </row>
    <row r="485" spans="1:19" ht="12.75">
      <c r="A485" s="19" t="s">
        <v>541</v>
      </c>
      <c r="B485" s="1"/>
      <c r="C485" s="1"/>
      <c r="D485" s="1"/>
      <c r="E485" s="1"/>
      <c r="F485" s="1">
        <v>5</v>
      </c>
      <c r="G485" s="1"/>
      <c r="H485" s="1"/>
      <c r="I485" s="1"/>
      <c r="J485" s="1">
        <v>630</v>
      </c>
      <c r="K485" s="139">
        <v>4214</v>
      </c>
      <c r="L485" s="140" t="s">
        <v>303</v>
      </c>
      <c r="M485" s="105"/>
      <c r="N485" s="470">
        <v>0</v>
      </c>
      <c r="O485" s="129">
        <v>0</v>
      </c>
      <c r="P485" s="129">
        <v>0</v>
      </c>
      <c r="Q485" s="319">
        <v>0</v>
      </c>
      <c r="R485" s="527" t="e">
        <f t="shared" si="72"/>
        <v>#DIV/0!</v>
      </c>
      <c r="S485" s="345" t="e">
        <f t="shared" si="73"/>
        <v>#DIV/0!</v>
      </c>
    </row>
    <row r="486" spans="1:19" ht="12.75">
      <c r="A486" s="19" t="s">
        <v>542</v>
      </c>
      <c r="B486" s="1"/>
      <c r="C486" s="1"/>
      <c r="D486" s="1"/>
      <c r="E486" s="1"/>
      <c r="F486" s="1">
        <v>5</v>
      </c>
      <c r="G486" s="1"/>
      <c r="H486" s="1"/>
      <c r="I486" s="1"/>
      <c r="J486" s="1">
        <v>630</v>
      </c>
      <c r="K486" s="103">
        <v>4214</v>
      </c>
      <c r="L486" s="108" t="s">
        <v>515</v>
      </c>
      <c r="M486" s="109"/>
      <c r="N486" s="458">
        <v>72500</v>
      </c>
      <c r="O486" s="106">
        <v>0</v>
      </c>
      <c r="P486" s="106">
        <v>0</v>
      </c>
      <c r="Q486" s="301">
        <v>0</v>
      </c>
      <c r="R486" s="525" t="e">
        <f t="shared" si="72"/>
        <v>#DIV/0!</v>
      </c>
      <c r="S486" s="345" t="e">
        <f t="shared" si="73"/>
        <v>#DIV/0!</v>
      </c>
    </row>
    <row r="487" spans="1:19" ht="12.75">
      <c r="A487" s="3" t="s">
        <v>305</v>
      </c>
      <c r="B487" s="1"/>
      <c r="C487" s="1"/>
      <c r="D487" s="1"/>
      <c r="E487" s="1"/>
      <c r="F487" s="1">
        <v>5</v>
      </c>
      <c r="G487" s="1"/>
      <c r="H487" s="1"/>
      <c r="I487" s="1"/>
      <c r="J487" s="1">
        <v>630</v>
      </c>
      <c r="K487" s="139">
        <v>4214</v>
      </c>
      <c r="L487" s="295" t="s">
        <v>554</v>
      </c>
      <c r="M487" s="109"/>
      <c r="N487" s="470">
        <v>0</v>
      </c>
      <c r="O487" s="129">
        <v>20000</v>
      </c>
      <c r="P487" s="129">
        <v>0</v>
      </c>
      <c r="Q487" s="319">
        <v>0</v>
      </c>
      <c r="R487" s="527">
        <f t="shared" si="72"/>
        <v>0</v>
      </c>
      <c r="S487" s="345" t="e">
        <f t="shared" si="73"/>
        <v>#DIV/0!</v>
      </c>
    </row>
    <row r="488" spans="1:19" ht="12.75">
      <c r="A488" s="3" t="s">
        <v>305</v>
      </c>
      <c r="B488" s="1"/>
      <c r="C488" s="1"/>
      <c r="D488" s="1"/>
      <c r="E488" s="1"/>
      <c r="F488" s="1">
        <v>5</v>
      </c>
      <c r="G488" s="1"/>
      <c r="H488" s="1"/>
      <c r="I488" s="1"/>
      <c r="J488" s="1">
        <v>630</v>
      </c>
      <c r="K488" s="139">
        <v>4214</v>
      </c>
      <c r="L488" s="108" t="s">
        <v>516</v>
      </c>
      <c r="M488" s="109"/>
      <c r="N488" s="470">
        <v>0</v>
      </c>
      <c r="O488" s="129">
        <v>100000</v>
      </c>
      <c r="P488" s="129">
        <v>0</v>
      </c>
      <c r="Q488" s="319">
        <v>0</v>
      </c>
      <c r="R488" s="527">
        <f t="shared" si="72"/>
        <v>0</v>
      </c>
      <c r="S488" s="345" t="e">
        <f t="shared" si="73"/>
        <v>#DIV/0!</v>
      </c>
    </row>
    <row r="489" spans="1:19" ht="13.5" thickBot="1">
      <c r="A489" s="3" t="s">
        <v>305</v>
      </c>
      <c r="B489" s="1"/>
      <c r="C489" s="1"/>
      <c r="D489" s="1"/>
      <c r="E489" s="1"/>
      <c r="F489" s="1">
        <v>5</v>
      </c>
      <c r="G489" s="1"/>
      <c r="H489" s="1"/>
      <c r="I489" s="1"/>
      <c r="J489" s="1">
        <v>660</v>
      </c>
      <c r="K489" s="139">
        <v>4214</v>
      </c>
      <c r="L489" s="318" t="s">
        <v>555</v>
      </c>
      <c r="M489" s="273"/>
      <c r="N489" s="474">
        <v>0</v>
      </c>
      <c r="O489" s="129">
        <v>0</v>
      </c>
      <c r="P489" s="339">
        <v>50000</v>
      </c>
      <c r="Q489" s="416">
        <v>0</v>
      </c>
      <c r="R489" s="526" t="e">
        <f t="shared" si="72"/>
        <v>#DIV/0!</v>
      </c>
      <c r="S489" s="345">
        <f t="shared" si="73"/>
        <v>0</v>
      </c>
    </row>
    <row r="490" spans="1:19" ht="12.75">
      <c r="A490" s="11"/>
      <c r="B490" s="11"/>
      <c r="C490" s="11"/>
      <c r="D490" s="11"/>
      <c r="E490" s="11"/>
      <c r="F490" s="11"/>
      <c r="G490" s="11"/>
      <c r="H490" s="11"/>
      <c r="I490" s="11"/>
      <c r="J490" s="11"/>
      <c r="K490" s="98"/>
      <c r="L490" s="98" t="s">
        <v>121</v>
      </c>
      <c r="M490" s="98"/>
      <c r="N490" s="311">
        <f>N461</f>
        <v>896929</v>
      </c>
      <c r="O490" s="99">
        <f>O461</f>
        <v>1170000</v>
      </c>
      <c r="P490" s="338">
        <f>P461</f>
        <v>815500</v>
      </c>
      <c r="Q490" s="405">
        <f>Q461</f>
        <v>688034</v>
      </c>
      <c r="R490" s="602">
        <f>Q490/N490</f>
        <v>0.7670997369914453</v>
      </c>
      <c r="S490" s="603">
        <f>Q490/P490</f>
        <v>0.8436958920907419</v>
      </c>
    </row>
    <row r="491" spans="1:19" ht="19.5" customHeight="1">
      <c r="A491" s="3"/>
      <c r="B491" s="3"/>
      <c r="C491" s="3"/>
      <c r="D491" s="3"/>
      <c r="E491" s="3"/>
      <c r="F491" s="3"/>
      <c r="G491" s="3"/>
      <c r="H491" s="3"/>
      <c r="I491" s="3"/>
      <c r="J491" s="3"/>
      <c r="K491" s="46"/>
      <c r="L491" s="46"/>
      <c r="M491" s="46"/>
      <c r="N491" s="447"/>
      <c r="O491" s="47"/>
      <c r="P491" s="72"/>
      <c r="Q491" s="394"/>
      <c r="R491" s="347"/>
      <c r="S491" s="347"/>
    </row>
    <row r="492" spans="1:19" ht="12.75" hidden="1">
      <c r="A492" s="20" t="s">
        <v>312</v>
      </c>
      <c r="B492" s="8"/>
      <c r="C492" s="8"/>
      <c r="D492" s="8"/>
      <c r="E492" s="8"/>
      <c r="F492" s="8"/>
      <c r="G492" s="8"/>
      <c r="H492" s="8"/>
      <c r="I492" s="8"/>
      <c r="J492" s="8"/>
      <c r="K492" s="66" t="s">
        <v>310</v>
      </c>
      <c r="L492" s="676" t="s">
        <v>302</v>
      </c>
      <c r="M492" s="690"/>
      <c r="N492" s="456"/>
      <c r="O492" s="67"/>
      <c r="P492" s="127"/>
      <c r="Q492" s="400"/>
      <c r="R492" s="349"/>
      <c r="S492" s="349"/>
    </row>
    <row r="493" spans="1:19" ht="12.75" hidden="1">
      <c r="A493" s="20" t="s">
        <v>313</v>
      </c>
      <c r="B493" s="20"/>
      <c r="C493" s="20"/>
      <c r="D493" s="20"/>
      <c r="E493" s="20"/>
      <c r="F493" s="20"/>
      <c r="G493" s="20"/>
      <c r="H493" s="20"/>
      <c r="I493" s="20"/>
      <c r="J493" s="20">
        <v>640</v>
      </c>
      <c r="K493" s="64" t="s">
        <v>308</v>
      </c>
      <c r="L493" s="20" t="s">
        <v>383</v>
      </c>
      <c r="M493" s="20"/>
      <c r="N493" s="443"/>
      <c r="O493" s="158"/>
      <c r="P493" s="21"/>
      <c r="Q493" s="396"/>
      <c r="R493" s="341"/>
      <c r="S493" s="341"/>
    </row>
    <row r="494" spans="1:19" ht="12.75" hidden="1">
      <c r="A494" s="19" t="s">
        <v>313</v>
      </c>
      <c r="B494" s="1"/>
      <c r="C494" s="1"/>
      <c r="D494" s="1"/>
      <c r="E494" s="1"/>
      <c r="F494" s="1">
        <v>5</v>
      </c>
      <c r="G494" s="1"/>
      <c r="H494" s="1"/>
      <c r="I494" s="1"/>
      <c r="J494" s="1">
        <v>640</v>
      </c>
      <c r="K494" s="102">
        <v>4</v>
      </c>
      <c r="L494" s="102" t="s">
        <v>1</v>
      </c>
      <c r="M494" s="102"/>
      <c r="N494" s="457">
        <f aca="true" t="shared" si="74" ref="N494:Q496">N495</f>
        <v>0</v>
      </c>
      <c r="O494" s="25">
        <f t="shared" si="74"/>
        <v>0</v>
      </c>
      <c r="P494" s="106">
        <f t="shared" si="74"/>
        <v>0</v>
      </c>
      <c r="Q494" s="301">
        <f t="shared" si="74"/>
        <v>0</v>
      </c>
      <c r="R494" s="525"/>
      <c r="S494" s="345" t="e">
        <f>#REF!/#REF!</f>
        <v>#REF!</v>
      </c>
    </row>
    <row r="495" spans="1:19" ht="12.75" hidden="1">
      <c r="A495" s="19" t="s">
        <v>313</v>
      </c>
      <c r="B495" s="1"/>
      <c r="C495" s="1"/>
      <c r="D495" s="1"/>
      <c r="E495" s="1"/>
      <c r="F495" s="1">
        <v>5</v>
      </c>
      <c r="G495" s="1"/>
      <c r="H495" s="1"/>
      <c r="I495" s="1"/>
      <c r="J495" s="1">
        <v>640</v>
      </c>
      <c r="K495" s="103">
        <v>42</v>
      </c>
      <c r="L495" s="103" t="s">
        <v>28</v>
      </c>
      <c r="M495" s="103"/>
      <c r="N495" s="461">
        <f t="shared" si="74"/>
        <v>0</v>
      </c>
      <c r="O495" s="33">
        <f t="shared" si="74"/>
        <v>0</v>
      </c>
      <c r="P495" s="106">
        <f t="shared" si="74"/>
        <v>0</v>
      </c>
      <c r="Q495" s="301">
        <f t="shared" si="74"/>
        <v>0</v>
      </c>
      <c r="R495" s="525"/>
      <c r="S495" s="345" t="e">
        <f>#REF!/#REF!</f>
        <v>#REF!</v>
      </c>
    </row>
    <row r="496" spans="1:19" ht="12.75" hidden="1">
      <c r="A496" s="19" t="s">
        <v>313</v>
      </c>
      <c r="B496" s="1"/>
      <c r="C496" s="1"/>
      <c r="D496" s="1"/>
      <c r="E496" s="1"/>
      <c r="F496" s="1">
        <v>5</v>
      </c>
      <c r="G496" s="1"/>
      <c r="H496" s="1"/>
      <c r="I496" s="1"/>
      <c r="J496" s="1">
        <v>640</v>
      </c>
      <c r="K496" s="117">
        <v>421</v>
      </c>
      <c r="L496" s="117" t="s">
        <v>13</v>
      </c>
      <c r="M496" s="117"/>
      <c r="N496" s="457">
        <f t="shared" si="74"/>
        <v>0</v>
      </c>
      <c r="O496" s="251">
        <f t="shared" si="74"/>
        <v>0</v>
      </c>
      <c r="P496" s="106">
        <f t="shared" si="74"/>
        <v>0</v>
      </c>
      <c r="Q496" s="301">
        <f t="shared" si="74"/>
        <v>0</v>
      </c>
      <c r="R496" s="525"/>
      <c r="S496" s="345" t="e">
        <f>#REF!/#REF!</f>
        <v>#REF!</v>
      </c>
    </row>
    <row r="497" spans="1:19" ht="12.75" hidden="1">
      <c r="A497" s="19" t="s">
        <v>313</v>
      </c>
      <c r="B497" s="1"/>
      <c r="C497" s="1"/>
      <c r="D497" s="1"/>
      <c r="E497" s="1"/>
      <c r="F497" s="1">
        <v>5</v>
      </c>
      <c r="G497" s="1"/>
      <c r="H497" s="1"/>
      <c r="I497" s="1"/>
      <c r="J497" s="1">
        <v>640</v>
      </c>
      <c r="K497" s="103">
        <v>4214</v>
      </c>
      <c r="L497" s="118" t="s">
        <v>306</v>
      </c>
      <c r="M497" s="107"/>
      <c r="N497" s="461">
        <v>0</v>
      </c>
      <c r="O497" s="33">
        <v>0</v>
      </c>
      <c r="P497" s="106">
        <v>0</v>
      </c>
      <c r="Q497" s="301">
        <v>0</v>
      </c>
      <c r="R497" s="525"/>
      <c r="S497" s="345" t="e">
        <f>#REF!/#REF!</f>
        <v>#REF!</v>
      </c>
    </row>
    <row r="498" spans="1:19" ht="12.75" hidden="1">
      <c r="A498" s="11"/>
      <c r="B498" s="11"/>
      <c r="C498" s="11"/>
      <c r="D498" s="11"/>
      <c r="E498" s="11"/>
      <c r="F498" s="11"/>
      <c r="G498" s="11"/>
      <c r="H498" s="11"/>
      <c r="I498" s="11"/>
      <c r="J498" s="11"/>
      <c r="K498" s="98"/>
      <c r="L498" s="98" t="s">
        <v>121</v>
      </c>
      <c r="M498" s="98"/>
      <c r="N498" s="311">
        <f>N494</f>
        <v>0</v>
      </c>
      <c r="O498" s="99">
        <f>O494</f>
        <v>0</v>
      </c>
      <c r="P498" s="334">
        <f>P494</f>
        <v>0</v>
      </c>
      <c r="Q498" s="393">
        <f>Q494</f>
        <v>0</v>
      </c>
      <c r="R498" s="346"/>
      <c r="S498" s="345" t="e">
        <f>#REF!/#REF!</f>
        <v>#REF!</v>
      </c>
    </row>
    <row r="499" spans="1:19" ht="12.75" hidden="1">
      <c r="A499" s="143"/>
      <c r="B499" s="45"/>
      <c r="C499" s="45"/>
      <c r="D499" s="45"/>
      <c r="E499" s="45"/>
      <c r="F499" s="45"/>
      <c r="G499" s="45"/>
      <c r="H499" s="45"/>
      <c r="I499" s="45"/>
      <c r="J499" s="45"/>
      <c r="K499" s="45"/>
      <c r="L499" s="45"/>
      <c r="M499" s="45"/>
      <c r="N499" s="449"/>
      <c r="O499" s="72"/>
      <c r="P499" s="72"/>
      <c r="Q499" s="394"/>
      <c r="R499" s="347"/>
      <c r="S499" s="347"/>
    </row>
    <row r="500" spans="1:19" ht="12.75">
      <c r="A500" s="78"/>
      <c r="B500" s="125"/>
      <c r="C500" s="125"/>
      <c r="D500" s="125"/>
      <c r="E500" s="125"/>
      <c r="F500" s="125"/>
      <c r="G500" s="125"/>
      <c r="H500" s="125"/>
      <c r="I500" s="125"/>
      <c r="J500" s="125"/>
      <c r="K500" s="66" t="s">
        <v>310</v>
      </c>
      <c r="L500" s="65" t="s">
        <v>309</v>
      </c>
      <c r="M500" s="65"/>
      <c r="N500" s="456"/>
      <c r="O500" s="127"/>
      <c r="P500" s="127"/>
      <c r="Q500" s="400"/>
      <c r="R500" s="349"/>
      <c r="S500" s="349"/>
    </row>
    <row r="501" spans="1:19" ht="12.75">
      <c r="A501" s="78" t="s">
        <v>318</v>
      </c>
      <c r="B501" s="125"/>
      <c r="C501" s="125"/>
      <c r="D501" s="125"/>
      <c r="E501" s="125"/>
      <c r="F501" s="125"/>
      <c r="G501" s="125"/>
      <c r="H501" s="125"/>
      <c r="I501" s="125"/>
      <c r="J501" s="125"/>
      <c r="K501" s="66" t="s">
        <v>308</v>
      </c>
      <c r="L501" s="159" t="s">
        <v>384</v>
      </c>
      <c r="M501" s="159"/>
      <c r="N501" s="448"/>
      <c r="O501" s="127"/>
      <c r="P501" s="127"/>
      <c r="Q501" s="400"/>
      <c r="R501" s="349"/>
      <c r="S501" s="349"/>
    </row>
    <row r="502" spans="1:19" ht="12.75">
      <c r="A502" s="19" t="s">
        <v>319</v>
      </c>
      <c r="B502" s="1"/>
      <c r="C502" s="1"/>
      <c r="D502" s="1"/>
      <c r="E502" s="1"/>
      <c r="F502" s="1">
        <v>5</v>
      </c>
      <c r="G502" s="1"/>
      <c r="H502" s="1"/>
      <c r="I502" s="1"/>
      <c r="J502" s="1">
        <v>650</v>
      </c>
      <c r="K502" s="102">
        <v>3</v>
      </c>
      <c r="L502" s="117" t="s">
        <v>0</v>
      </c>
      <c r="M502" s="117"/>
      <c r="N502" s="457">
        <f aca="true" t="shared" si="75" ref="N502:Q503">N503</f>
        <v>175000</v>
      </c>
      <c r="O502" s="248">
        <f t="shared" si="75"/>
        <v>140000</v>
      </c>
      <c r="P502" s="106">
        <f t="shared" si="75"/>
        <v>320000</v>
      </c>
      <c r="Q502" s="301">
        <f t="shared" si="75"/>
        <v>345000</v>
      </c>
      <c r="R502" s="525">
        <f aca="true" t="shared" si="76" ref="R502:R524">P502/O502</f>
        <v>2.2857142857142856</v>
      </c>
      <c r="S502" s="345">
        <f aca="true" t="shared" si="77" ref="S502:S524">Q502/P502</f>
        <v>1.078125</v>
      </c>
    </row>
    <row r="503" spans="1:19" ht="12.75" hidden="1">
      <c r="A503" s="19" t="s">
        <v>319</v>
      </c>
      <c r="B503" s="1"/>
      <c r="C503" s="1"/>
      <c r="D503" s="1"/>
      <c r="E503" s="1"/>
      <c r="F503" s="1">
        <v>5</v>
      </c>
      <c r="G503" s="1"/>
      <c r="H503" s="1"/>
      <c r="I503" s="1"/>
      <c r="J503" s="1">
        <v>650</v>
      </c>
      <c r="K503" s="102">
        <v>32</v>
      </c>
      <c r="L503" s="118" t="s">
        <v>5</v>
      </c>
      <c r="M503" s="118"/>
      <c r="N503" s="461">
        <f t="shared" si="75"/>
        <v>175000</v>
      </c>
      <c r="O503" s="260">
        <f t="shared" si="75"/>
        <v>140000</v>
      </c>
      <c r="P503" s="106">
        <f t="shared" si="75"/>
        <v>320000</v>
      </c>
      <c r="Q503" s="301">
        <f t="shared" si="75"/>
        <v>345000</v>
      </c>
      <c r="R503" s="525">
        <f t="shared" si="76"/>
        <v>2.2857142857142856</v>
      </c>
      <c r="S503" s="345">
        <f t="shared" si="77"/>
        <v>1.078125</v>
      </c>
    </row>
    <row r="504" spans="1:19" ht="12.75" hidden="1">
      <c r="A504" s="19" t="s">
        <v>319</v>
      </c>
      <c r="B504" s="1"/>
      <c r="C504" s="1"/>
      <c r="D504" s="1"/>
      <c r="E504" s="1"/>
      <c r="F504" s="1">
        <v>5</v>
      </c>
      <c r="G504" s="1"/>
      <c r="H504" s="1"/>
      <c r="I504" s="1"/>
      <c r="J504" s="1">
        <v>650</v>
      </c>
      <c r="K504" s="102">
        <v>323</v>
      </c>
      <c r="L504" s="102" t="s">
        <v>7</v>
      </c>
      <c r="M504" s="102"/>
      <c r="N504" s="457">
        <f>N505+N506+N507+N508</f>
        <v>175000</v>
      </c>
      <c r="O504" s="93">
        <f>O505+O506+O507+O508</f>
        <v>140000</v>
      </c>
      <c r="P504" s="106">
        <f>P505+P506+P507+P508</f>
        <v>320000</v>
      </c>
      <c r="Q504" s="301">
        <f>Q505+Q506+Q507+Q508</f>
        <v>345000</v>
      </c>
      <c r="R504" s="525">
        <f t="shared" si="76"/>
        <v>2.2857142857142856</v>
      </c>
      <c r="S504" s="345">
        <f t="shared" si="77"/>
        <v>1.078125</v>
      </c>
    </row>
    <row r="505" spans="1:19" ht="12.75">
      <c r="A505" s="19" t="s">
        <v>319</v>
      </c>
      <c r="B505" s="1"/>
      <c r="C505" s="1"/>
      <c r="D505" s="1"/>
      <c r="E505" s="1"/>
      <c r="F505" s="1">
        <v>5</v>
      </c>
      <c r="G505" s="1"/>
      <c r="H505" s="1"/>
      <c r="I505" s="1"/>
      <c r="J505" s="1">
        <v>650</v>
      </c>
      <c r="K505" s="118">
        <v>3237</v>
      </c>
      <c r="L505" s="677" t="s">
        <v>470</v>
      </c>
      <c r="M505" s="678"/>
      <c r="N505" s="458">
        <v>24250</v>
      </c>
      <c r="O505" s="260">
        <v>40000</v>
      </c>
      <c r="P505" s="373">
        <v>120000</v>
      </c>
      <c r="Q505" s="415">
        <v>133875</v>
      </c>
      <c r="R505" s="524">
        <f t="shared" si="76"/>
        <v>3</v>
      </c>
      <c r="S505" s="345">
        <f t="shared" si="77"/>
        <v>1.115625</v>
      </c>
    </row>
    <row r="506" spans="1:19" ht="12.75">
      <c r="A506" s="19" t="s">
        <v>319</v>
      </c>
      <c r="B506" s="1"/>
      <c r="C506" s="1"/>
      <c r="D506" s="1"/>
      <c r="E506" s="1"/>
      <c r="F506" s="1">
        <v>5</v>
      </c>
      <c r="G506" s="1"/>
      <c r="H506" s="1"/>
      <c r="I506" s="1"/>
      <c r="J506" s="1">
        <v>650</v>
      </c>
      <c r="K506" s="118">
        <v>3237</v>
      </c>
      <c r="L506" s="118" t="s">
        <v>384</v>
      </c>
      <c r="M506" s="118"/>
      <c r="N506" s="461">
        <v>150750</v>
      </c>
      <c r="O506" s="260">
        <v>100000</v>
      </c>
      <c r="P506" s="373">
        <v>200000</v>
      </c>
      <c r="Q506" s="415">
        <v>211125</v>
      </c>
      <c r="R506" s="524">
        <f t="shared" si="76"/>
        <v>2</v>
      </c>
      <c r="S506" s="345">
        <f t="shared" si="77"/>
        <v>1.055625</v>
      </c>
    </row>
    <row r="507" spans="1:19" ht="12.75" hidden="1">
      <c r="A507" s="19" t="s">
        <v>319</v>
      </c>
      <c r="B507" s="1"/>
      <c r="C507" s="1"/>
      <c r="D507" s="1"/>
      <c r="E507" s="1"/>
      <c r="F507" s="1">
        <v>5</v>
      </c>
      <c r="G507" s="1"/>
      <c r="H507" s="1"/>
      <c r="I507" s="1"/>
      <c r="J507" s="1">
        <v>650</v>
      </c>
      <c r="K507" s="118">
        <v>3237</v>
      </c>
      <c r="L507" s="118" t="s">
        <v>471</v>
      </c>
      <c r="M507" s="118"/>
      <c r="N507" s="461">
        <v>0</v>
      </c>
      <c r="O507" s="260">
        <v>0</v>
      </c>
      <c r="P507" s="106">
        <v>0</v>
      </c>
      <c r="Q507" s="301">
        <v>0</v>
      </c>
      <c r="R507" s="525" t="e">
        <f t="shared" si="76"/>
        <v>#DIV/0!</v>
      </c>
      <c r="S507" s="345" t="e">
        <f t="shared" si="77"/>
        <v>#DIV/0!</v>
      </c>
    </row>
    <row r="508" spans="1:19" ht="12.75" hidden="1">
      <c r="A508" s="19" t="s">
        <v>319</v>
      </c>
      <c r="B508" s="1"/>
      <c r="C508" s="1"/>
      <c r="D508" s="1"/>
      <c r="E508" s="1"/>
      <c r="F508" s="1">
        <v>5</v>
      </c>
      <c r="G508" s="1"/>
      <c r="H508" s="1"/>
      <c r="I508" s="1"/>
      <c r="J508" s="1">
        <v>650</v>
      </c>
      <c r="K508" s="118">
        <v>3237</v>
      </c>
      <c r="L508" s="118" t="s">
        <v>472</v>
      </c>
      <c r="M508" s="118"/>
      <c r="N508" s="461">
        <v>0</v>
      </c>
      <c r="O508" s="260">
        <v>0</v>
      </c>
      <c r="P508" s="106">
        <v>0</v>
      </c>
      <c r="Q508" s="301">
        <v>0</v>
      </c>
      <c r="R508" s="525" t="e">
        <f t="shared" si="76"/>
        <v>#DIV/0!</v>
      </c>
      <c r="S508" s="345" t="e">
        <f t="shared" si="77"/>
        <v>#DIV/0!</v>
      </c>
    </row>
    <row r="509" spans="1:19" ht="12.75" hidden="1">
      <c r="A509" s="19" t="s">
        <v>319</v>
      </c>
      <c r="B509" s="1"/>
      <c r="C509" s="1"/>
      <c r="D509" s="1"/>
      <c r="E509" s="1"/>
      <c r="F509" s="1">
        <v>5</v>
      </c>
      <c r="G509" s="1"/>
      <c r="H509" s="1"/>
      <c r="I509" s="1"/>
      <c r="J509" s="1">
        <v>650</v>
      </c>
      <c r="K509" s="118">
        <v>3237</v>
      </c>
      <c r="L509" s="118" t="s">
        <v>505</v>
      </c>
      <c r="M509" s="118"/>
      <c r="N509" s="461"/>
      <c r="O509" s="260"/>
      <c r="P509" s="106"/>
      <c r="Q509" s="301"/>
      <c r="R509" s="525" t="e">
        <f t="shared" si="76"/>
        <v>#DIV/0!</v>
      </c>
      <c r="S509" s="345" t="e">
        <f t="shared" si="77"/>
        <v>#DIV/0!</v>
      </c>
    </row>
    <row r="510" spans="1:19" ht="12.75">
      <c r="A510" s="19" t="s">
        <v>319</v>
      </c>
      <c r="B510" s="1"/>
      <c r="C510" s="1"/>
      <c r="D510" s="1"/>
      <c r="E510" s="1"/>
      <c r="F510" s="1">
        <v>5</v>
      </c>
      <c r="G510" s="1"/>
      <c r="H510" s="1"/>
      <c r="I510" s="1"/>
      <c r="J510" s="1">
        <v>650</v>
      </c>
      <c r="K510" s="102">
        <v>4</v>
      </c>
      <c r="L510" s="102" t="s">
        <v>1</v>
      </c>
      <c r="M510" s="102"/>
      <c r="N510" s="457">
        <f aca="true" t="shared" si="78" ref="N510:Q511">N511</f>
        <v>49522</v>
      </c>
      <c r="O510" s="93">
        <f t="shared" si="78"/>
        <v>530000</v>
      </c>
      <c r="P510" s="106">
        <f t="shared" si="78"/>
        <v>605000</v>
      </c>
      <c r="Q510" s="301">
        <f t="shared" si="78"/>
        <v>248425</v>
      </c>
      <c r="R510" s="525">
        <f t="shared" si="76"/>
        <v>1.1415094339622642</v>
      </c>
      <c r="S510" s="345">
        <f t="shared" si="77"/>
        <v>0.4106198347107438</v>
      </c>
    </row>
    <row r="511" spans="1:19" ht="12.75">
      <c r="A511" s="19" t="s">
        <v>319</v>
      </c>
      <c r="B511" s="1"/>
      <c r="C511" s="1"/>
      <c r="D511" s="1"/>
      <c r="E511" s="1"/>
      <c r="F511" s="1">
        <v>5</v>
      </c>
      <c r="G511" s="1"/>
      <c r="H511" s="1"/>
      <c r="I511" s="1"/>
      <c r="J511" s="1">
        <v>650</v>
      </c>
      <c r="K511" s="103">
        <v>42</v>
      </c>
      <c r="L511" s="103" t="s">
        <v>28</v>
      </c>
      <c r="M511" s="103"/>
      <c r="N511" s="461">
        <f t="shared" si="78"/>
        <v>49522</v>
      </c>
      <c r="O511" s="106">
        <f t="shared" si="78"/>
        <v>530000</v>
      </c>
      <c r="P511" s="106">
        <f t="shared" si="78"/>
        <v>605000</v>
      </c>
      <c r="Q511" s="301">
        <f t="shared" si="78"/>
        <v>248425</v>
      </c>
      <c r="R511" s="525">
        <f t="shared" si="76"/>
        <v>1.1415094339622642</v>
      </c>
      <c r="S511" s="345">
        <f t="shared" si="77"/>
        <v>0.4106198347107438</v>
      </c>
    </row>
    <row r="512" spans="1:19" ht="12.75">
      <c r="A512" s="19" t="s">
        <v>319</v>
      </c>
      <c r="B512" s="19"/>
      <c r="C512" s="19"/>
      <c r="D512" s="1"/>
      <c r="E512" s="19"/>
      <c r="F512" s="19">
        <v>5</v>
      </c>
      <c r="G512" s="19"/>
      <c r="H512" s="19"/>
      <c r="I512" s="19"/>
      <c r="J512" s="19">
        <v>650</v>
      </c>
      <c r="K512" s="253">
        <v>426</v>
      </c>
      <c r="L512" s="683" t="s">
        <v>181</v>
      </c>
      <c r="M512" s="684"/>
      <c r="N512" s="513">
        <f>N513+N514+N515+N516+N517+N518+N519+N520+N524+N521+N522</f>
        <v>49522</v>
      </c>
      <c r="O512" s="254">
        <f>O513+O514+O515+O516+O517+O518+O519+O520+O524+O521+O522</f>
        <v>530000</v>
      </c>
      <c r="P512" s="172">
        <f>P513+P514+P515+P516+P517+P518+P519+P520+P524+P521+P522+P523</f>
        <v>605000</v>
      </c>
      <c r="Q512" s="399">
        <f>Q513+Q514+Q515+Q516+Q517+Q518+Q519+Q520+Q524+Q521+Q522+Q523</f>
        <v>248425</v>
      </c>
      <c r="R512" s="365">
        <f t="shared" si="76"/>
        <v>1.1415094339622642</v>
      </c>
      <c r="S512" s="345">
        <f t="shared" si="77"/>
        <v>0.4106198347107438</v>
      </c>
    </row>
    <row r="513" spans="1:19" ht="29.25" customHeight="1">
      <c r="A513" s="19" t="s">
        <v>319</v>
      </c>
      <c r="B513" s="1"/>
      <c r="C513" s="1"/>
      <c r="D513" s="1"/>
      <c r="E513" s="1"/>
      <c r="F513" s="1">
        <v>5</v>
      </c>
      <c r="G513" s="1"/>
      <c r="H513" s="1"/>
      <c r="I513" s="1"/>
      <c r="J513" s="1">
        <v>650</v>
      </c>
      <c r="K513" s="139">
        <v>4264</v>
      </c>
      <c r="L513" s="731" t="s">
        <v>514</v>
      </c>
      <c r="M513" s="732"/>
      <c r="N513" s="473">
        <v>0</v>
      </c>
      <c r="O513" s="129">
        <v>170000</v>
      </c>
      <c r="P513" s="129">
        <v>136000</v>
      </c>
      <c r="Q513" s="319">
        <v>80925</v>
      </c>
      <c r="R513" s="527">
        <f t="shared" si="76"/>
        <v>0.8</v>
      </c>
      <c r="S513" s="345">
        <f t="shared" si="77"/>
        <v>0.5950367647058824</v>
      </c>
    </row>
    <row r="514" spans="1:19" ht="54.75" customHeight="1">
      <c r="A514" s="19" t="s">
        <v>319</v>
      </c>
      <c r="B514" s="1"/>
      <c r="C514" s="1"/>
      <c r="D514" s="1"/>
      <c r="E514" s="1"/>
      <c r="F514" s="1">
        <v>5</v>
      </c>
      <c r="G514" s="1"/>
      <c r="H514" s="1"/>
      <c r="I514" s="1"/>
      <c r="J514" s="1">
        <v>650</v>
      </c>
      <c r="K514" s="139">
        <v>4264</v>
      </c>
      <c r="L514" s="707" t="s">
        <v>569</v>
      </c>
      <c r="M514" s="708"/>
      <c r="N514" s="473">
        <v>0</v>
      </c>
      <c r="O514" s="129">
        <v>80000</v>
      </c>
      <c r="P514" s="339">
        <v>350000</v>
      </c>
      <c r="Q514" s="416">
        <v>121500</v>
      </c>
      <c r="R514" s="526">
        <f t="shared" si="76"/>
        <v>4.375</v>
      </c>
      <c r="S514" s="345">
        <f t="shared" si="77"/>
        <v>0.34714285714285714</v>
      </c>
    </row>
    <row r="515" spans="1:19" ht="12.75">
      <c r="A515" s="19" t="s">
        <v>319</v>
      </c>
      <c r="B515" s="1"/>
      <c r="C515" s="1"/>
      <c r="D515" s="1"/>
      <c r="E515" s="1"/>
      <c r="F515" s="1">
        <v>5</v>
      </c>
      <c r="G515" s="1"/>
      <c r="H515" s="1"/>
      <c r="I515" s="1"/>
      <c r="J515" s="1">
        <v>650</v>
      </c>
      <c r="K515" s="139">
        <v>4264</v>
      </c>
      <c r="L515" s="677" t="s">
        <v>529</v>
      </c>
      <c r="M515" s="700"/>
      <c r="N515" s="470">
        <v>0</v>
      </c>
      <c r="O515" s="129">
        <v>50000</v>
      </c>
      <c r="P515" s="129">
        <v>0</v>
      </c>
      <c r="Q515" s="319">
        <v>0</v>
      </c>
      <c r="R515" s="527">
        <f t="shared" si="76"/>
        <v>0</v>
      </c>
      <c r="S515" s="345" t="e">
        <f t="shared" si="77"/>
        <v>#DIV/0!</v>
      </c>
    </row>
    <row r="516" spans="1:19" ht="12.75">
      <c r="A516" s="19" t="s">
        <v>319</v>
      </c>
      <c r="B516" s="1"/>
      <c r="C516" s="1"/>
      <c r="D516" s="1"/>
      <c r="E516" s="1"/>
      <c r="F516" s="1">
        <v>5</v>
      </c>
      <c r="G516" s="1"/>
      <c r="H516" s="1"/>
      <c r="I516" s="1"/>
      <c r="J516" s="1">
        <v>650</v>
      </c>
      <c r="K516" s="139">
        <v>4264</v>
      </c>
      <c r="L516" s="118" t="s">
        <v>530</v>
      </c>
      <c r="M516" s="139"/>
      <c r="N516" s="305">
        <v>0</v>
      </c>
      <c r="O516" s="129">
        <v>50000</v>
      </c>
      <c r="P516" s="129">
        <v>0</v>
      </c>
      <c r="Q516" s="319">
        <v>0</v>
      </c>
      <c r="R516" s="527">
        <f t="shared" si="76"/>
        <v>0</v>
      </c>
      <c r="S516" s="345" t="e">
        <f t="shared" si="77"/>
        <v>#DIV/0!</v>
      </c>
    </row>
    <row r="517" spans="1:19" ht="12.75">
      <c r="A517" s="19" t="s">
        <v>319</v>
      </c>
      <c r="B517" s="1"/>
      <c r="C517" s="1"/>
      <c r="D517" s="1"/>
      <c r="E517" s="1"/>
      <c r="F517" s="1">
        <v>5</v>
      </c>
      <c r="G517" s="1"/>
      <c r="H517" s="1"/>
      <c r="I517" s="1"/>
      <c r="J517" s="1">
        <v>650</v>
      </c>
      <c r="K517" s="139">
        <v>4264</v>
      </c>
      <c r="L517" s="103" t="s">
        <v>155</v>
      </c>
      <c r="M517" s="139"/>
      <c r="N517" s="305">
        <v>0</v>
      </c>
      <c r="O517" s="129">
        <v>50000</v>
      </c>
      <c r="P517" s="129">
        <v>0</v>
      </c>
      <c r="Q517" s="319">
        <v>0</v>
      </c>
      <c r="R517" s="527">
        <f t="shared" si="76"/>
        <v>0</v>
      </c>
      <c r="S517" s="345" t="e">
        <f t="shared" si="77"/>
        <v>#DIV/0!</v>
      </c>
    </row>
    <row r="518" spans="1:19" ht="12.75">
      <c r="A518" s="19" t="s">
        <v>319</v>
      </c>
      <c r="B518" s="1"/>
      <c r="C518" s="1"/>
      <c r="D518" s="1"/>
      <c r="E518" s="1"/>
      <c r="F518" s="1">
        <v>5</v>
      </c>
      <c r="G518" s="1"/>
      <c r="H518" s="1"/>
      <c r="I518" s="1"/>
      <c r="J518" s="1">
        <v>650</v>
      </c>
      <c r="K518" s="139">
        <v>4264</v>
      </c>
      <c r="L518" s="118" t="s">
        <v>311</v>
      </c>
      <c r="M518" s="139"/>
      <c r="N518" s="305">
        <v>0</v>
      </c>
      <c r="O518" s="129">
        <v>0</v>
      </c>
      <c r="P518" s="129">
        <v>0</v>
      </c>
      <c r="Q518" s="319">
        <v>0</v>
      </c>
      <c r="R518" s="527" t="e">
        <f t="shared" si="76"/>
        <v>#DIV/0!</v>
      </c>
      <c r="S518" s="345" t="e">
        <f t="shared" si="77"/>
        <v>#DIV/0!</v>
      </c>
    </row>
    <row r="519" spans="1:19" ht="36.75" customHeight="1">
      <c r="A519" s="19" t="s">
        <v>319</v>
      </c>
      <c r="B519" s="1"/>
      <c r="C519" s="1"/>
      <c r="D519" s="1"/>
      <c r="E519" s="1"/>
      <c r="F519" s="1">
        <v>5</v>
      </c>
      <c r="G519" s="1"/>
      <c r="H519" s="1"/>
      <c r="I519" s="1"/>
      <c r="J519" s="1">
        <v>650</v>
      </c>
      <c r="K519" s="139">
        <v>4264</v>
      </c>
      <c r="L519" s="707" t="s">
        <v>610</v>
      </c>
      <c r="M519" s="700"/>
      <c r="N519" s="470">
        <v>49522</v>
      </c>
      <c r="O519" s="129">
        <v>20000</v>
      </c>
      <c r="P519" s="129">
        <v>17000</v>
      </c>
      <c r="Q519" s="319">
        <v>16250</v>
      </c>
      <c r="R519" s="527">
        <f t="shared" si="76"/>
        <v>0.85</v>
      </c>
      <c r="S519" s="345">
        <f t="shared" si="77"/>
        <v>0.9558823529411765</v>
      </c>
    </row>
    <row r="520" spans="1:19" ht="16.5" customHeight="1">
      <c r="A520" s="19" t="s">
        <v>319</v>
      </c>
      <c r="B520" s="1"/>
      <c r="C520" s="1"/>
      <c r="D520" s="1"/>
      <c r="E520" s="1"/>
      <c r="F520" s="1">
        <v>5</v>
      </c>
      <c r="G520" s="1"/>
      <c r="H520" s="1"/>
      <c r="I520" s="1"/>
      <c r="J520" s="1">
        <v>650</v>
      </c>
      <c r="K520" s="139">
        <v>4264</v>
      </c>
      <c r="L520" s="103" t="s">
        <v>540</v>
      </c>
      <c r="M520" s="139"/>
      <c r="N520" s="305">
        <v>0</v>
      </c>
      <c r="O520" s="129">
        <v>0</v>
      </c>
      <c r="P520" s="129">
        <v>10000</v>
      </c>
      <c r="Q520" s="319">
        <v>0</v>
      </c>
      <c r="R520" s="527" t="e">
        <f t="shared" si="76"/>
        <v>#DIV/0!</v>
      </c>
      <c r="S520" s="345">
        <f t="shared" si="77"/>
        <v>0</v>
      </c>
    </row>
    <row r="521" spans="1:19" ht="27" customHeight="1">
      <c r="A521" s="19" t="s">
        <v>319</v>
      </c>
      <c r="B521" s="1"/>
      <c r="C521" s="1"/>
      <c r="D521" s="1"/>
      <c r="E521" s="1"/>
      <c r="F521" s="1">
        <v>5</v>
      </c>
      <c r="G521" s="1"/>
      <c r="H521" s="1"/>
      <c r="I521" s="1"/>
      <c r="J521" s="1">
        <v>650</v>
      </c>
      <c r="K521" s="139">
        <v>4264</v>
      </c>
      <c r="L521" s="731" t="s">
        <v>531</v>
      </c>
      <c r="M521" s="732"/>
      <c r="N521" s="473">
        <v>0</v>
      </c>
      <c r="O521" s="129">
        <v>50000</v>
      </c>
      <c r="P521" s="129">
        <v>30000</v>
      </c>
      <c r="Q521" s="319">
        <v>14750</v>
      </c>
      <c r="R521" s="527">
        <f t="shared" si="76"/>
        <v>0.6</v>
      </c>
      <c r="S521" s="345">
        <f t="shared" si="77"/>
        <v>0.49166666666666664</v>
      </c>
    </row>
    <row r="522" spans="1:19" ht="12.75">
      <c r="A522" s="19" t="s">
        <v>319</v>
      </c>
      <c r="B522" s="1"/>
      <c r="C522" s="1"/>
      <c r="D522" s="1"/>
      <c r="E522" s="1"/>
      <c r="F522" s="1">
        <v>5</v>
      </c>
      <c r="G522" s="1"/>
      <c r="H522" s="1"/>
      <c r="I522" s="1"/>
      <c r="J522" s="1">
        <v>650</v>
      </c>
      <c r="K522" s="139">
        <v>4264</v>
      </c>
      <c r="L522" s="169" t="s">
        <v>532</v>
      </c>
      <c r="M522" s="139"/>
      <c r="N522" s="305">
        <v>0</v>
      </c>
      <c r="O522" s="129">
        <v>30000</v>
      </c>
      <c r="P522" s="339">
        <v>35000</v>
      </c>
      <c r="Q522" s="416">
        <v>10000</v>
      </c>
      <c r="R522" s="526">
        <f t="shared" si="76"/>
        <v>1.1666666666666667</v>
      </c>
      <c r="S522" s="345">
        <f t="shared" si="77"/>
        <v>0.2857142857142857</v>
      </c>
    </row>
    <row r="523" spans="1:19" ht="12.75">
      <c r="A523" s="3" t="s">
        <v>319</v>
      </c>
      <c r="B523" s="1"/>
      <c r="C523" s="1"/>
      <c r="D523" s="1"/>
      <c r="E523" s="1"/>
      <c r="F523" s="1">
        <v>5</v>
      </c>
      <c r="G523" s="1"/>
      <c r="H523" s="1"/>
      <c r="I523" s="1"/>
      <c r="J523" s="1">
        <v>650</v>
      </c>
      <c r="K523" s="139">
        <v>4264</v>
      </c>
      <c r="L523" s="139" t="s">
        <v>562</v>
      </c>
      <c r="M523" s="139"/>
      <c r="N523" s="305">
        <v>0</v>
      </c>
      <c r="O523" s="129">
        <v>0</v>
      </c>
      <c r="P523" s="339">
        <v>27000</v>
      </c>
      <c r="Q523" s="416">
        <v>0</v>
      </c>
      <c r="R523" s="526" t="e">
        <f t="shared" si="76"/>
        <v>#DIV/0!</v>
      </c>
      <c r="S523" s="345">
        <f t="shared" si="77"/>
        <v>0</v>
      </c>
    </row>
    <row r="524" spans="1:19" ht="13.5" thickBot="1">
      <c r="A524" s="19" t="s">
        <v>319</v>
      </c>
      <c r="B524" s="1"/>
      <c r="C524" s="1"/>
      <c r="D524" s="1"/>
      <c r="E524" s="1"/>
      <c r="F524" s="1">
        <v>5</v>
      </c>
      <c r="G524" s="1"/>
      <c r="H524" s="1"/>
      <c r="I524" s="1"/>
      <c r="J524" s="1">
        <v>650</v>
      </c>
      <c r="K524" s="139">
        <v>4264</v>
      </c>
      <c r="L524" s="169" t="s">
        <v>533</v>
      </c>
      <c r="M524" s="139"/>
      <c r="N524" s="305">
        <v>0</v>
      </c>
      <c r="O524" s="129">
        <v>30000</v>
      </c>
      <c r="P524" s="129">
        <v>0</v>
      </c>
      <c r="Q524" s="319">
        <v>5000</v>
      </c>
      <c r="R524" s="527">
        <f t="shared" si="76"/>
        <v>0</v>
      </c>
      <c r="S524" s="345" t="e">
        <f t="shared" si="77"/>
        <v>#DIV/0!</v>
      </c>
    </row>
    <row r="525" spans="1:19" ht="12.75">
      <c r="A525" s="11"/>
      <c r="B525" s="11"/>
      <c r="C525" s="11"/>
      <c r="D525" s="11"/>
      <c r="E525" s="11"/>
      <c r="F525" s="11"/>
      <c r="G525" s="11"/>
      <c r="H525" s="11"/>
      <c r="I525" s="11"/>
      <c r="J525" s="11"/>
      <c r="K525" s="98"/>
      <c r="L525" s="98" t="s">
        <v>121</v>
      </c>
      <c r="M525" s="98"/>
      <c r="N525" s="311">
        <f>N510+N502</f>
        <v>224522</v>
      </c>
      <c r="O525" s="99">
        <f>O510+O502</f>
        <v>670000</v>
      </c>
      <c r="P525" s="338">
        <f>P510+P502</f>
        <v>925000</v>
      </c>
      <c r="Q525" s="405">
        <f>Q510+Q502</f>
        <v>593425</v>
      </c>
      <c r="R525" s="602">
        <f>Q525/N525</f>
        <v>2.6430594774676868</v>
      </c>
      <c r="S525" s="603">
        <f>Q525/P525</f>
        <v>0.6415405405405405</v>
      </c>
    </row>
    <row r="526" spans="1:19" ht="12.75">
      <c r="A526" s="1"/>
      <c r="B526" s="1"/>
      <c r="C526" s="1"/>
      <c r="D526" s="1"/>
      <c r="E526" s="1"/>
      <c r="F526" s="1"/>
      <c r="G526" s="1"/>
      <c r="H526" s="1"/>
      <c r="I526" s="1"/>
      <c r="J526" s="1"/>
      <c r="K526" s="121"/>
      <c r="L526" s="121"/>
      <c r="M526" s="121"/>
      <c r="N526" s="469"/>
      <c r="O526" s="123"/>
      <c r="P526" s="123"/>
      <c r="Q526" s="411"/>
      <c r="R526" s="605"/>
      <c r="S526" s="350"/>
    </row>
    <row r="527" spans="1:19" ht="12.75">
      <c r="A527" s="8"/>
      <c r="B527" s="8"/>
      <c r="C527" s="8"/>
      <c r="D527" s="8"/>
      <c r="E527" s="8"/>
      <c r="F527" s="8"/>
      <c r="G527" s="8"/>
      <c r="H527" s="8"/>
      <c r="I527" s="8"/>
      <c r="J527" s="8"/>
      <c r="K527" s="64" t="s">
        <v>317</v>
      </c>
      <c r="L527" s="709" t="s">
        <v>321</v>
      </c>
      <c r="M527" s="709"/>
      <c r="N527" s="472"/>
      <c r="O527" s="21"/>
      <c r="P527" s="21"/>
      <c r="Q527" s="396"/>
      <c r="R527" s="341"/>
      <c r="S527" s="341"/>
    </row>
    <row r="528" spans="1:19" ht="12.75">
      <c r="A528" s="20" t="s">
        <v>326</v>
      </c>
      <c r="B528" s="8"/>
      <c r="C528" s="8"/>
      <c r="D528" s="8"/>
      <c r="E528" s="8"/>
      <c r="F528" s="8"/>
      <c r="G528" s="8"/>
      <c r="H528" s="8"/>
      <c r="I528" s="8"/>
      <c r="J528" s="8">
        <v>911</v>
      </c>
      <c r="K528" s="64" t="s">
        <v>55</v>
      </c>
      <c r="L528" s="20" t="s">
        <v>62</v>
      </c>
      <c r="M528" s="64"/>
      <c r="N528" s="472"/>
      <c r="O528" s="21"/>
      <c r="P528" s="21"/>
      <c r="Q528" s="396"/>
      <c r="R528" s="341"/>
      <c r="S528" s="341"/>
    </row>
    <row r="529" spans="1:19" ht="12.75">
      <c r="A529" s="19" t="s">
        <v>326</v>
      </c>
      <c r="B529" s="1"/>
      <c r="C529" s="1"/>
      <c r="D529" s="1">
        <v>3</v>
      </c>
      <c r="E529" s="1"/>
      <c r="F529" s="1"/>
      <c r="G529" s="1"/>
      <c r="H529" s="1"/>
      <c r="I529" s="1"/>
      <c r="J529" s="1">
        <v>911</v>
      </c>
      <c r="K529" s="102">
        <v>3</v>
      </c>
      <c r="L529" s="102" t="s">
        <v>0</v>
      </c>
      <c r="M529" s="102"/>
      <c r="N529" s="457">
        <f>N530+N535</f>
        <v>47601</v>
      </c>
      <c r="O529" s="93">
        <f>O530+O535</f>
        <v>101000</v>
      </c>
      <c r="P529" s="106">
        <f>P530+P535</f>
        <v>76000</v>
      </c>
      <c r="Q529" s="301">
        <f>Q530+Q535</f>
        <v>69558</v>
      </c>
      <c r="R529" s="525">
        <f aca="true" t="shared" si="79" ref="R529:R539">P529/O529</f>
        <v>0.7524752475247525</v>
      </c>
      <c r="S529" s="345">
        <f aca="true" t="shared" si="80" ref="S529:S539">Q529/P529</f>
        <v>0.9152368421052631</v>
      </c>
    </row>
    <row r="530" spans="1:19" ht="12.75">
      <c r="A530" s="19" t="s">
        <v>326</v>
      </c>
      <c r="B530" s="1"/>
      <c r="C530" s="1"/>
      <c r="D530" s="1">
        <v>3</v>
      </c>
      <c r="E530" s="1"/>
      <c r="F530" s="1"/>
      <c r="G530" s="1"/>
      <c r="H530" s="1"/>
      <c r="I530" s="1"/>
      <c r="J530" s="1">
        <v>911</v>
      </c>
      <c r="K530" s="103">
        <v>32</v>
      </c>
      <c r="L530" s="104" t="s">
        <v>5</v>
      </c>
      <c r="M530" s="105"/>
      <c r="N530" s="458">
        <f>N531+N533</f>
        <v>0</v>
      </c>
      <c r="O530" s="106">
        <f>O531+O533</f>
        <v>3000</v>
      </c>
      <c r="P530" s="106">
        <f>P531+P533</f>
        <v>3000</v>
      </c>
      <c r="Q530" s="301">
        <f>Q531+Q533</f>
        <v>0</v>
      </c>
      <c r="R530" s="525">
        <f t="shared" si="79"/>
        <v>1</v>
      </c>
      <c r="S530" s="345">
        <f t="shared" si="80"/>
        <v>0</v>
      </c>
    </row>
    <row r="531" spans="1:19" ht="12.75">
      <c r="A531" s="19" t="s">
        <v>326</v>
      </c>
      <c r="B531" s="3"/>
      <c r="C531" s="3"/>
      <c r="D531" s="3">
        <v>3</v>
      </c>
      <c r="E531" s="3"/>
      <c r="F531" s="3"/>
      <c r="G531" s="3"/>
      <c r="H531" s="3"/>
      <c r="I531" s="3"/>
      <c r="J531" s="3">
        <v>911</v>
      </c>
      <c r="K531" s="117">
        <v>322</v>
      </c>
      <c r="L531" s="117" t="s">
        <v>26</v>
      </c>
      <c r="M531" s="117"/>
      <c r="N531" s="460">
        <f>N532</f>
        <v>0</v>
      </c>
      <c r="O531" s="268">
        <f>O532</f>
        <v>3000</v>
      </c>
      <c r="P531" s="32">
        <f>P532</f>
        <v>3000</v>
      </c>
      <c r="Q531" s="353">
        <f>Q532</f>
        <v>0</v>
      </c>
      <c r="R531" s="345">
        <f t="shared" si="79"/>
        <v>1</v>
      </c>
      <c r="S531" s="345">
        <f t="shared" si="80"/>
        <v>0</v>
      </c>
    </row>
    <row r="532" spans="1:19" ht="12.75">
      <c r="A532" s="19" t="s">
        <v>326</v>
      </c>
      <c r="B532" s="1"/>
      <c r="C532" s="1"/>
      <c r="D532" s="1">
        <v>3</v>
      </c>
      <c r="E532" s="1"/>
      <c r="F532" s="1"/>
      <c r="G532" s="1"/>
      <c r="H532" s="1"/>
      <c r="I532" s="1"/>
      <c r="J532" s="1">
        <v>911</v>
      </c>
      <c r="K532" s="103">
        <v>3221</v>
      </c>
      <c r="L532" s="104" t="s">
        <v>119</v>
      </c>
      <c r="M532" s="105"/>
      <c r="N532" s="458">
        <v>0</v>
      </c>
      <c r="O532" s="106">
        <v>3000</v>
      </c>
      <c r="P532" s="106">
        <v>3000</v>
      </c>
      <c r="Q532" s="301">
        <v>0</v>
      </c>
      <c r="R532" s="525">
        <f t="shared" si="79"/>
        <v>1</v>
      </c>
      <c r="S532" s="345">
        <f t="shared" si="80"/>
        <v>0</v>
      </c>
    </row>
    <row r="533" spans="1:19" ht="12.75" customHeight="1" hidden="1">
      <c r="A533" s="19" t="s">
        <v>326</v>
      </c>
      <c r="B533" s="1"/>
      <c r="C533" s="1"/>
      <c r="D533" s="1">
        <v>3</v>
      </c>
      <c r="E533" s="1"/>
      <c r="F533" s="1"/>
      <c r="G533" s="1"/>
      <c r="H533" s="1"/>
      <c r="I533" s="1"/>
      <c r="J533" s="1">
        <v>911</v>
      </c>
      <c r="K533" s="117">
        <v>323</v>
      </c>
      <c r="L533" s="683" t="s">
        <v>7</v>
      </c>
      <c r="M533" s="684"/>
      <c r="N533" s="329">
        <f>N534</f>
        <v>0</v>
      </c>
      <c r="O533" s="248">
        <f>O534</f>
        <v>0</v>
      </c>
      <c r="P533" s="106">
        <f>P534</f>
        <v>0</v>
      </c>
      <c r="Q533" s="301">
        <f>Q534</f>
        <v>0</v>
      </c>
      <c r="R533" s="525" t="e">
        <f t="shared" si="79"/>
        <v>#DIV/0!</v>
      </c>
      <c r="S533" s="345" t="e">
        <f t="shared" si="80"/>
        <v>#DIV/0!</v>
      </c>
    </row>
    <row r="534" spans="1:19" ht="12.75" customHeight="1" hidden="1">
      <c r="A534" s="19" t="s">
        <v>326</v>
      </c>
      <c r="B534" s="1"/>
      <c r="C534" s="1"/>
      <c r="D534" s="1">
        <v>3</v>
      </c>
      <c r="E534" s="1"/>
      <c r="F534" s="1"/>
      <c r="G534" s="1"/>
      <c r="H534" s="1"/>
      <c r="I534" s="1"/>
      <c r="J534" s="1">
        <v>911</v>
      </c>
      <c r="K534" s="103">
        <v>3237</v>
      </c>
      <c r="L534" s="104" t="s">
        <v>71</v>
      </c>
      <c r="M534" s="105"/>
      <c r="N534" s="458">
        <v>0</v>
      </c>
      <c r="O534" s="106">
        <v>0</v>
      </c>
      <c r="P534" s="106">
        <v>0</v>
      </c>
      <c r="Q534" s="301">
        <v>0</v>
      </c>
      <c r="R534" s="525" t="e">
        <f t="shared" si="79"/>
        <v>#DIV/0!</v>
      </c>
      <c r="S534" s="345" t="e">
        <f t="shared" si="80"/>
        <v>#DIV/0!</v>
      </c>
    </row>
    <row r="535" spans="1:19" ht="12.75">
      <c r="A535" s="19" t="s">
        <v>326</v>
      </c>
      <c r="B535" s="1"/>
      <c r="C535" s="1"/>
      <c r="D535" s="1">
        <v>3</v>
      </c>
      <c r="E535" s="1"/>
      <c r="F535" s="1"/>
      <c r="G535" s="1"/>
      <c r="H535" s="1"/>
      <c r="I535" s="1"/>
      <c r="J535" s="1">
        <v>911</v>
      </c>
      <c r="K535" s="103">
        <v>38</v>
      </c>
      <c r="L535" s="104" t="s">
        <v>104</v>
      </c>
      <c r="M535" s="105"/>
      <c r="N535" s="458">
        <f>N536</f>
        <v>47601</v>
      </c>
      <c r="O535" s="106">
        <f>O536</f>
        <v>98000</v>
      </c>
      <c r="P535" s="106">
        <f>P536</f>
        <v>73000</v>
      </c>
      <c r="Q535" s="301">
        <f>Q536</f>
        <v>69558</v>
      </c>
      <c r="R535" s="525">
        <f t="shared" si="79"/>
        <v>0.7448979591836735</v>
      </c>
      <c r="S535" s="345">
        <f t="shared" si="80"/>
        <v>0.9528493150684931</v>
      </c>
    </row>
    <row r="536" spans="1:19" ht="12.75">
      <c r="A536" s="19" t="s">
        <v>326</v>
      </c>
      <c r="B536" s="1"/>
      <c r="C536" s="1"/>
      <c r="D536" s="1">
        <v>3</v>
      </c>
      <c r="E536" s="1"/>
      <c r="F536" s="1"/>
      <c r="G536" s="1"/>
      <c r="H536" s="1"/>
      <c r="I536" s="1"/>
      <c r="J536" s="1">
        <v>911</v>
      </c>
      <c r="K536" s="117">
        <v>381</v>
      </c>
      <c r="L536" s="255" t="s">
        <v>362</v>
      </c>
      <c r="M536" s="256"/>
      <c r="N536" s="460">
        <f>N537+N539+N538</f>
        <v>47601</v>
      </c>
      <c r="O536" s="248">
        <f>O537+O539+O538</f>
        <v>98000</v>
      </c>
      <c r="P536" s="106">
        <f>P537+P539+P538</f>
        <v>73000</v>
      </c>
      <c r="Q536" s="301">
        <f>Q537+Q539+Q538</f>
        <v>69558</v>
      </c>
      <c r="R536" s="525">
        <f t="shared" si="79"/>
        <v>0.7448979591836735</v>
      </c>
      <c r="S536" s="345">
        <f t="shared" si="80"/>
        <v>0.9528493150684931</v>
      </c>
    </row>
    <row r="537" spans="1:19" ht="12.75">
      <c r="A537" s="19" t="s">
        <v>326</v>
      </c>
      <c r="B537" s="1"/>
      <c r="C537" s="1"/>
      <c r="D537" s="1">
        <v>3</v>
      </c>
      <c r="E537" s="1"/>
      <c r="F537" s="1"/>
      <c r="G537" s="1"/>
      <c r="H537" s="1"/>
      <c r="I537" s="1"/>
      <c r="J537" s="1">
        <v>911</v>
      </c>
      <c r="K537" s="103">
        <v>3811</v>
      </c>
      <c r="L537" s="103" t="s">
        <v>105</v>
      </c>
      <c r="M537" s="103"/>
      <c r="N537" s="461">
        <v>0</v>
      </c>
      <c r="O537" s="106">
        <v>8000</v>
      </c>
      <c r="P537" s="106">
        <v>8000</v>
      </c>
      <c r="Q537" s="301">
        <v>6516</v>
      </c>
      <c r="R537" s="525">
        <f t="shared" si="79"/>
        <v>1</v>
      </c>
      <c r="S537" s="345">
        <f t="shared" si="80"/>
        <v>0.8145</v>
      </c>
    </row>
    <row r="538" spans="1:19" ht="12.75">
      <c r="A538" s="19" t="s">
        <v>326</v>
      </c>
      <c r="B538" s="1"/>
      <c r="C538" s="1"/>
      <c r="D538" s="1">
        <v>3</v>
      </c>
      <c r="E538" s="1"/>
      <c r="F538" s="1"/>
      <c r="G538" s="1"/>
      <c r="H538" s="1"/>
      <c r="I538" s="1"/>
      <c r="J538" s="1">
        <v>911</v>
      </c>
      <c r="K538" s="139">
        <v>3811</v>
      </c>
      <c r="L538" s="169" t="s">
        <v>534</v>
      </c>
      <c r="M538" s="139"/>
      <c r="N538" s="305">
        <v>0</v>
      </c>
      <c r="O538" s="129">
        <v>60000</v>
      </c>
      <c r="P538" s="129">
        <v>0</v>
      </c>
      <c r="Q538" s="319">
        <v>0</v>
      </c>
      <c r="R538" s="527">
        <f t="shared" si="79"/>
        <v>0</v>
      </c>
      <c r="S538" s="345" t="e">
        <f t="shared" si="80"/>
        <v>#DIV/0!</v>
      </c>
    </row>
    <row r="539" spans="1:19" ht="24" customHeight="1" thickBot="1">
      <c r="A539" s="19" t="s">
        <v>326</v>
      </c>
      <c r="B539" s="1"/>
      <c r="C539" s="1"/>
      <c r="D539" s="1">
        <v>3</v>
      </c>
      <c r="E539" s="1"/>
      <c r="F539" s="1"/>
      <c r="G539" s="1"/>
      <c r="H539" s="1"/>
      <c r="I539" s="1"/>
      <c r="J539" s="1">
        <v>911</v>
      </c>
      <c r="K539" s="139">
        <v>3811</v>
      </c>
      <c r="L539" s="733" t="s">
        <v>611</v>
      </c>
      <c r="M539" s="698"/>
      <c r="N539" s="474">
        <v>47601</v>
      </c>
      <c r="O539" s="129">
        <v>30000</v>
      </c>
      <c r="P539" s="129">
        <v>65000</v>
      </c>
      <c r="Q539" s="319">
        <v>63042</v>
      </c>
      <c r="R539" s="527">
        <f t="shared" si="79"/>
        <v>2.1666666666666665</v>
      </c>
      <c r="S539" s="345">
        <f t="shared" si="80"/>
        <v>0.9698769230769231</v>
      </c>
    </row>
    <row r="540" spans="1:19" ht="12.75">
      <c r="A540" s="91"/>
      <c r="B540" s="11"/>
      <c r="C540" s="11"/>
      <c r="D540" s="11"/>
      <c r="E540" s="11"/>
      <c r="F540" s="11"/>
      <c r="G540" s="11"/>
      <c r="H540" s="11"/>
      <c r="I540" s="11"/>
      <c r="J540" s="11"/>
      <c r="K540" s="98"/>
      <c r="L540" s="98" t="s">
        <v>121</v>
      </c>
      <c r="M540" s="98"/>
      <c r="N540" s="311">
        <f>N529</f>
        <v>47601</v>
      </c>
      <c r="O540" s="99">
        <f>O529</f>
        <v>101000</v>
      </c>
      <c r="P540" s="338">
        <f>P529</f>
        <v>76000</v>
      </c>
      <c r="Q540" s="405">
        <f>Q529</f>
        <v>69558</v>
      </c>
      <c r="R540" s="602">
        <f>Q540/N540</f>
        <v>1.4612718220205458</v>
      </c>
      <c r="S540" s="603">
        <f>Q540/P540</f>
        <v>0.9152368421052631</v>
      </c>
    </row>
    <row r="541" spans="1:19" ht="12.75">
      <c r="A541" s="114"/>
      <c r="B541" s="3"/>
      <c r="C541" s="3"/>
      <c r="D541" s="3"/>
      <c r="E541" s="3"/>
      <c r="F541" s="3"/>
      <c r="G541" s="3"/>
      <c r="H541" s="3"/>
      <c r="I541" s="3"/>
      <c r="J541" s="3"/>
      <c r="K541" s="46"/>
      <c r="L541" s="46"/>
      <c r="M541" s="46"/>
      <c r="N541" s="447"/>
      <c r="O541" s="47"/>
      <c r="P541" s="72"/>
      <c r="Q541" s="394"/>
      <c r="R541" s="347"/>
      <c r="S541" s="347"/>
    </row>
    <row r="542" spans="1:19" ht="12.75">
      <c r="A542" s="20"/>
      <c r="B542" s="8"/>
      <c r="C542" s="8"/>
      <c r="D542" s="8"/>
      <c r="E542" s="8"/>
      <c r="F542" s="8"/>
      <c r="G542" s="8"/>
      <c r="H542" s="8"/>
      <c r="I542" s="8"/>
      <c r="J542" s="8"/>
      <c r="K542" s="64" t="s">
        <v>320</v>
      </c>
      <c r="L542" s="676" t="s">
        <v>324</v>
      </c>
      <c r="M542" s="676"/>
      <c r="N542" s="456"/>
      <c r="O542" s="21"/>
      <c r="P542" s="21"/>
      <c r="Q542" s="396"/>
      <c r="R542" s="341"/>
      <c r="S542" s="341"/>
    </row>
    <row r="543" spans="1:19" ht="12.75">
      <c r="A543" s="20" t="s">
        <v>327</v>
      </c>
      <c r="B543" s="8"/>
      <c r="C543" s="8"/>
      <c r="D543" s="8"/>
      <c r="E543" s="8"/>
      <c r="F543" s="8"/>
      <c r="G543" s="8"/>
      <c r="H543" s="8"/>
      <c r="I543" s="8"/>
      <c r="J543" s="8">
        <v>922</v>
      </c>
      <c r="K543" s="66" t="s">
        <v>25</v>
      </c>
      <c r="L543" s="142"/>
      <c r="M543" s="142"/>
      <c r="N543" s="456"/>
      <c r="O543" s="67"/>
      <c r="P543" s="127"/>
      <c r="Q543" s="400"/>
      <c r="R543" s="349"/>
      <c r="S543" s="349"/>
    </row>
    <row r="544" spans="1:19" ht="12.75">
      <c r="A544" s="143" t="s">
        <v>328</v>
      </c>
      <c r="B544" s="45"/>
      <c r="C544" s="45"/>
      <c r="D544" s="45">
        <v>3</v>
      </c>
      <c r="E544" s="45"/>
      <c r="F544" s="45"/>
      <c r="G544" s="45"/>
      <c r="H544" s="45"/>
      <c r="I544" s="45"/>
      <c r="J544" s="45">
        <v>922</v>
      </c>
      <c r="K544" s="23">
        <v>3</v>
      </c>
      <c r="L544" s="683" t="s">
        <v>0</v>
      </c>
      <c r="M544" s="752"/>
      <c r="N544" s="329">
        <f aca="true" t="shared" si="81" ref="N544:Q545">N545</f>
        <v>120830</v>
      </c>
      <c r="O544" s="24">
        <f t="shared" si="81"/>
        <v>105000</v>
      </c>
      <c r="P544" s="32">
        <f t="shared" si="81"/>
        <v>114000</v>
      </c>
      <c r="Q544" s="353">
        <f t="shared" si="81"/>
        <v>106993</v>
      </c>
      <c r="R544" s="345">
        <f>P544/O544</f>
        <v>1.0857142857142856</v>
      </c>
      <c r="S544" s="345">
        <f aca="true" t="shared" si="82" ref="S544:S549">Q544/P544</f>
        <v>0.9385350877192983</v>
      </c>
    </row>
    <row r="545" spans="1:19" ht="12.75">
      <c r="A545" s="143" t="s">
        <v>328</v>
      </c>
      <c r="B545" s="45"/>
      <c r="C545" s="45"/>
      <c r="D545" s="45">
        <v>3</v>
      </c>
      <c r="E545" s="45"/>
      <c r="F545" s="45"/>
      <c r="G545" s="45"/>
      <c r="H545" s="45"/>
      <c r="I545" s="45"/>
      <c r="J545" s="45">
        <v>922</v>
      </c>
      <c r="K545" s="103">
        <v>37</v>
      </c>
      <c r="L545" s="103" t="s">
        <v>31</v>
      </c>
      <c r="M545" s="160"/>
      <c r="N545" s="329">
        <f t="shared" si="81"/>
        <v>120830</v>
      </c>
      <c r="O545" s="24">
        <f t="shared" si="81"/>
        <v>105000</v>
      </c>
      <c r="P545" s="32">
        <f t="shared" si="81"/>
        <v>114000</v>
      </c>
      <c r="Q545" s="353">
        <f t="shared" si="81"/>
        <v>106993</v>
      </c>
      <c r="R545" s="345">
        <f>P545/O545</f>
        <v>1.0857142857142856</v>
      </c>
      <c r="S545" s="345">
        <f t="shared" si="82"/>
        <v>0.9385350877192983</v>
      </c>
    </row>
    <row r="546" spans="1:19" ht="12.75">
      <c r="A546" s="143" t="s">
        <v>328</v>
      </c>
      <c r="B546" s="3"/>
      <c r="C546" s="3"/>
      <c r="D546" s="3">
        <v>3</v>
      </c>
      <c r="E546" s="3"/>
      <c r="F546" s="3"/>
      <c r="G546" s="3"/>
      <c r="H546" s="3"/>
      <c r="I546" s="3"/>
      <c r="J546" s="3">
        <v>922</v>
      </c>
      <c r="K546" s="117">
        <v>372</v>
      </c>
      <c r="L546" s="117" t="s">
        <v>32</v>
      </c>
      <c r="M546" s="117"/>
      <c r="N546" s="457">
        <f>N547+N548</f>
        <v>120830</v>
      </c>
      <c r="O546" s="248">
        <f>O547+O548</f>
        <v>105000</v>
      </c>
      <c r="P546" s="106">
        <f>P547+P548</f>
        <v>114000</v>
      </c>
      <c r="Q546" s="301">
        <f>Q547+Q548</f>
        <v>106993</v>
      </c>
      <c r="R546" s="525">
        <f>P546/O546</f>
        <v>1.0857142857142856</v>
      </c>
      <c r="S546" s="345">
        <f t="shared" si="82"/>
        <v>0.9385350877192983</v>
      </c>
    </row>
    <row r="547" spans="1:19" ht="12.75">
      <c r="A547" s="143" t="s">
        <v>328</v>
      </c>
      <c r="B547" s="1"/>
      <c r="C547" s="1"/>
      <c r="D547" s="1">
        <v>3</v>
      </c>
      <c r="E547" s="1"/>
      <c r="F547" s="1"/>
      <c r="G547" s="1"/>
      <c r="H547" s="1"/>
      <c r="I547" s="1"/>
      <c r="J547" s="1">
        <v>922</v>
      </c>
      <c r="K547" s="103">
        <v>3721</v>
      </c>
      <c r="L547" s="103" t="s">
        <v>32</v>
      </c>
      <c r="M547" s="103"/>
      <c r="N547" s="461">
        <v>91430</v>
      </c>
      <c r="O547" s="106">
        <v>75000</v>
      </c>
      <c r="P547" s="106">
        <v>75000</v>
      </c>
      <c r="Q547" s="301">
        <v>68993</v>
      </c>
      <c r="R547" s="525">
        <f>P547/O547</f>
        <v>1</v>
      </c>
      <c r="S547" s="345">
        <f t="shared" si="82"/>
        <v>0.9199066666666667</v>
      </c>
    </row>
    <row r="548" spans="1:19" ht="13.5" thickBot="1">
      <c r="A548" s="143" t="s">
        <v>328</v>
      </c>
      <c r="B548" s="1"/>
      <c r="C548" s="1"/>
      <c r="D548" s="1">
        <v>3</v>
      </c>
      <c r="E548" s="1"/>
      <c r="F548" s="1"/>
      <c r="G548" s="1"/>
      <c r="H548" s="1"/>
      <c r="I548" s="1"/>
      <c r="J548" s="1">
        <v>922</v>
      </c>
      <c r="K548" s="139">
        <v>3721</v>
      </c>
      <c r="L548" s="169" t="s">
        <v>493</v>
      </c>
      <c r="M548" s="139"/>
      <c r="N548" s="305">
        <v>29400</v>
      </c>
      <c r="O548" s="129">
        <v>30000</v>
      </c>
      <c r="P548" s="129">
        <v>39000</v>
      </c>
      <c r="Q548" s="319">
        <v>38000</v>
      </c>
      <c r="R548" s="527">
        <f>P548/O548</f>
        <v>1.3</v>
      </c>
      <c r="S548" s="345">
        <f t="shared" si="82"/>
        <v>0.9743589743589743</v>
      </c>
    </row>
    <row r="549" spans="1:19" ht="12.75">
      <c r="A549" s="91"/>
      <c r="B549" s="11"/>
      <c r="C549" s="11"/>
      <c r="D549" s="11"/>
      <c r="E549" s="11"/>
      <c r="F549" s="11"/>
      <c r="G549" s="11"/>
      <c r="H549" s="11"/>
      <c r="I549" s="11"/>
      <c r="J549" s="11"/>
      <c r="K549" s="98"/>
      <c r="L549" s="98" t="s">
        <v>121</v>
      </c>
      <c r="M549" s="98"/>
      <c r="N549" s="311">
        <f>N544</f>
        <v>120830</v>
      </c>
      <c r="O549" s="99">
        <f>O544</f>
        <v>105000</v>
      </c>
      <c r="P549" s="338">
        <f>P544</f>
        <v>114000</v>
      </c>
      <c r="Q549" s="405">
        <f>Q544</f>
        <v>106993</v>
      </c>
      <c r="R549" s="602">
        <f>Q549/N549</f>
        <v>0.8854837374824133</v>
      </c>
      <c r="S549" s="603">
        <f t="shared" si="82"/>
        <v>0.9385350877192983</v>
      </c>
    </row>
    <row r="550" spans="1:19" ht="12.75">
      <c r="A550" s="114"/>
      <c r="B550" s="3"/>
      <c r="C550" s="3"/>
      <c r="D550" s="3"/>
      <c r="E550" s="3"/>
      <c r="F550" s="3"/>
      <c r="G550" s="3"/>
      <c r="H550" s="3"/>
      <c r="I550" s="3"/>
      <c r="J550" s="3"/>
      <c r="K550" s="46"/>
      <c r="L550" s="46"/>
      <c r="M550" s="46"/>
      <c r="N550" s="447"/>
      <c r="O550" s="47"/>
      <c r="P550" s="72"/>
      <c r="Q550" s="394"/>
      <c r="R550" s="347"/>
      <c r="S550" s="347"/>
    </row>
    <row r="551" spans="1:19" ht="12.75">
      <c r="A551" s="64"/>
      <c r="B551" s="64"/>
      <c r="C551" s="64"/>
      <c r="D551" s="64"/>
      <c r="E551" s="64"/>
      <c r="F551" s="64"/>
      <c r="G551" s="64"/>
      <c r="H551" s="64"/>
      <c r="I551" s="64"/>
      <c r="J551" s="64"/>
      <c r="K551" s="66" t="s">
        <v>322</v>
      </c>
      <c r="L551" s="676" t="s">
        <v>325</v>
      </c>
      <c r="M551" s="676"/>
      <c r="N551" s="456"/>
      <c r="O551" s="77"/>
      <c r="P551" s="127"/>
      <c r="Q551" s="400"/>
      <c r="R551" s="349"/>
      <c r="S551" s="349"/>
    </row>
    <row r="552" spans="1:19" ht="12.75">
      <c r="A552" s="20"/>
      <c r="B552" s="20"/>
      <c r="C552" s="20"/>
      <c r="D552" s="20"/>
      <c r="E552" s="20"/>
      <c r="F552" s="20"/>
      <c r="G552" s="20"/>
      <c r="H552" s="20"/>
      <c r="I552" s="20"/>
      <c r="J552" s="20"/>
      <c r="K552" s="78" t="s">
        <v>180</v>
      </c>
      <c r="L552" s="78"/>
      <c r="M552" s="78"/>
      <c r="N552" s="448"/>
      <c r="O552" s="136"/>
      <c r="P552" s="127"/>
      <c r="Q552" s="400"/>
      <c r="R552" s="349"/>
      <c r="S552" s="349"/>
    </row>
    <row r="553" spans="1:19" ht="12.75">
      <c r="A553" s="20" t="s">
        <v>329</v>
      </c>
      <c r="B553" s="8"/>
      <c r="C553" s="8"/>
      <c r="D553" s="8"/>
      <c r="E553" s="8"/>
      <c r="F553" s="8"/>
      <c r="G553" s="8"/>
      <c r="H553" s="8"/>
      <c r="I553" s="8"/>
      <c r="J553" s="8">
        <v>1040</v>
      </c>
      <c r="K553" s="64" t="s">
        <v>55</v>
      </c>
      <c r="L553" s="20" t="s">
        <v>63</v>
      </c>
      <c r="M553" s="64"/>
      <c r="N553" s="472"/>
      <c r="O553" s="21"/>
      <c r="P553" s="21"/>
      <c r="Q553" s="396"/>
      <c r="R553" s="341"/>
      <c r="S553" s="341"/>
    </row>
    <row r="554" spans="1:19" ht="12.75">
      <c r="A554" s="19" t="s">
        <v>330</v>
      </c>
      <c r="B554" s="1"/>
      <c r="C554" s="1"/>
      <c r="D554" s="1">
        <v>3</v>
      </c>
      <c r="E554" s="1"/>
      <c r="F554" s="1"/>
      <c r="G554" s="1"/>
      <c r="H554" s="1"/>
      <c r="I554" s="1"/>
      <c r="J554" s="1">
        <v>1040</v>
      </c>
      <c r="K554" s="102">
        <v>3</v>
      </c>
      <c r="L554" s="102" t="s">
        <v>0</v>
      </c>
      <c r="M554" s="102"/>
      <c r="N554" s="457">
        <f aca="true" t="shared" si="83" ref="N554:Q556">N555</f>
        <v>20000</v>
      </c>
      <c r="O554" s="25">
        <f t="shared" si="83"/>
        <v>30000</v>
      </c>
      <c r="P554" s="106">
        <f t="shared" si="83"/>
        <v>35000</v>
      </c>
      <c r="Q554" s="301">
        <f t="shared" si="83"/>
        <v>23000</v>
      </c>
      <c r="R554" s="525">
        <f aca="true" t="shared" si="84" ref="R554:S557">P554/O554</f>
        <v>1.1666666666666667</v>
      </c>
      <c r="S554" s="345">
        <f t="shared" si="84"/>
        <v>0.6571428571428571</v>
      </c>
    </row>
    <row r="555" spans="1:19" ht="12.75">
      <c r="A555" s="19" t="s">
        <v>330</v>
      </c>
      <c r="B555" s="1"/>
      <c r="C555" s="1"/>
      <c r="D555" s="1">
        <v>3</v>
      </c>
      <c r="E555" s="1"/>
      <c r="F555" s="1"/>
      <c r="G555" s="1"/>
      <c r="H555" s="1"/>
      <c r="I555" s="1"/>
      <c r="J555" s="1">
        <v>1040</v>
      </c>
      <c r="K555" s="103">
        <v>37</v>
      </c>
      <c r="L555" s="103" t="s">
        <v>33</v>
      </c>
      <c r="M555" s="103"/>
      <c r="N555" s="461">
        <f t="shared" si="83"/>
        <v>20000</v>
      </c>
      <c r="O555" s="33">
        <f t="shared" si="83"/>
        <v>30000</v>
      </c>
      <c r="P555" s="106">
        <f t="shared" si="83"/>
        <v>35000</v>
      </c>
      <c r="Q555" s="301">
        <f t="shared" si="83"/>
        <v>23000</v>
      </c>
      <c r="R555" s="525">
        <f t="shared" si="84"/>
        <v>1.1666666666666667</v>
      </c>
      <c r="S555" s="345">
        <f t="shared" si="84"/>
        <v>0.6571428571428571</v>
      </c>
    </row>
    <row r="556" spans="1:19" ht="12.75">
      <c r="A556" s="19" t="s">
        <v>330</v>
      </c>
      <c r="B556" s="1"/>
      <c r="C556" s="1"/>
      <c r="D556" s="1">
        <v>3</v>
      </c>
      <c r="E556" s="1"/>
      <c r="F556" s="1"/>
      <c r="G556" s="1"/>
      <c r="H556" s="1"/>
      <c r="I556" s="1"/>
      <c r="J556" s="1">
        <v>1040</v>
      </c>
      <c r="K556" s="117">
        <v>372</v>
      </c>
      <c r="L556" s="117" t="s">
        <v>32</v>
      </c>
      <c r="M556" s="117"/>
      <c r="N556" s="457">
        <f t="shared" si="83"/>
        <v>20000</v>
      </c>
      <c r="O556" s="251">
        <f t="shared" si="83"/>
        <v>30000</v>
      </c>
      <c r="P556" s="106">
        <f t="shared" si="83"/>
        <v>35000</v>
      </c>
      <c r="Q556" s="301">
        <f t="shared" si="83"/>
        <v>23000</v>
      </c>
      <c r="R556" s="525">
        <f t="shared" si="84"/>
        <v>1.1666666666666667</v>
      </c>
      <c r="S556" s="345">
        <f t="shared" si="84"/>
        <v>0.6571428571428571</v>
      </c>
    </row>
    <row r="557" spans="1:19" ht="13.5" thickBot="1">
      <c r="A557" s="19" t="s">
        <v>330</v>
      </c>
      <c r="B557" s="1"/>
      <c r="C557" s="1"/>
      <c r="D557" s="1">
        <v>3</v>
      </c>
      <c r="E557" s="1"/>
      <c r="F557" s="1"/>
      <c r="G557" s="1"/>
      <c r="H557" s="1"/>
      <c r="I557" s="1"/>
      <c r="J557" s="1">
        <v>1040</v>
      </c>
      <c r="K557" s="103">
        <v>3721</v>
      </c>
      <c r="L557" s="695" t="s">
        <v>32</v>
      </c>
      <c r="M557" s="696"/>
      <c r="N557" s="475">
        <v>20000</v>
      </c>
      <c r="O557" s="33">
        <v>30000</v>
      </c>
      <c r="P557" s="106">
        <v>35000</v>
      </c>
      <c r="Q557" s="301">
        <v>23000</v>
      </c>
      <c r="R557" s="525">
        <f t="shared" si="84"/>
        <v>1.1666666666666667</v>
      </c>
      <c r="S557" s="345">
        <f t="shared" si="84"/>
        <v>0.6571428571428571</v>
      </c>
    </row>
    <row r="558" spans="1:19" ht="12.75">
      <c r="A558" s="91"/>
      <c r="B558" s="11"/>
      <c r="C558" s="11"/>
      <c r="D558" s="11"/>
      <c r="E558" s="11"/>
      <c r="F558" s="11"/>
      <c r="G558" s="11"/>
      <c r="H558" s="11"/>
      <c r="I558" s="11"/>
      <c r="J558" s="11"/>
      <c r="K558" s="98"/>
      <c r="L558" s="98" t="s">
        <v>121</v>
      </c>
      <c r="M558" s="98"/>
      <c r="N558" s="311">
        <f>N554</f>
        <v>20000</v>
      </c>
      <c r="O558" s="99">
        <f>O554</f>
        <v>30000</v>
      </c>
      <c r="P558" s="338">
        <f>P554</f>
        <v>35000</v>
      </c>
      <c r="Q558" s="405">
        <f>Q554</f>
        <v>23000</v>
      </c>
      <c r="R558" s="602">
        <f>Q558/N558</f>
        <v>1.15</v>
      </c>
      <c r="S558" s="603">
        <f>Q558/P558</f>
        <v>0.6571428571428571</v>
      </c>
    </row>
    <row r="559" spans="1:19" ht="12.75">
      <c r="A559" s="88"/>
      <c r="B559" s="1"/>
      <c r="C559" s="1"/>
      <c r="D559" s="1"/>
      <c r="E559" s="1"/>
      <c r="F559" s="1"/>
      <c r="G559" s="1"/>
      <c r="H559" s="1"/>
      <c r="I559" s="1"/>
      <c r="J559" s="1"/>
      <c r="K559" s="115"/>
      <c r="L559" s="115"/>
      <c r="M559" s="115"/>
      <c r="N559" s="463"/>
      <c r="O559" s="112"/>
      <c r="P559" s="124"/>
      <c r="Q559" s="413"/>
      <c r="R559" s="350"/>
      <c r="S559" s="350"/>
    </row>
    <row r="560" spans="1:19" ht="12.75">
      <c r="A560" s="64"/>
      <c r="B560" s="64"/>
      <c r="C560" s="64"/>
      <c r="D560" s="64"/>
      <c r="E560" s="64"/>
      <c r="F560" s="64"/>
      <c r="G560" s="64"/>
      <c r="H560" s="64"/>
      <c r="I560" s="64"/>
      <c r="J560" s="64"/>
      <c r="K560" s="66" t="s">
        <v>323</v>
      </c>
      <c r="L560" s="676" t="s">
        <v>331</v>
      </c>
      <c r="M560" s="676"/>
      <c r="N560" s="456"/>
      <c r="O560" s="77"/>
      <c r="P560" s="127"/>
      <c r="Q560" s="400"/>
      <c r="R560" s="349"/>
      <c r="S560" s="349"/>
    </row>
    <row r="561" spans="1:19" ht="12.75">
      <c r="A561" s="20" t="s">
        <v>332</v>
      </c>
      <c r="B561" s="8">
        <v>1</v>
      </c>
      <c r="C561" s="8"/>
      <c r="D561" s="8">
        <v>3</v>
      </c>
      <c r="E561" s="8"/>
      <c r="F561" s="8"/>
      <c r="G561" s="8"/>
      <c r="H561" s="8"/>
      <c r="I561" s="8"/>
      <c r="J561" s="8">
        <v>820</v>
      </c>
      <c r="K561" s="64" t="s">
        <v>55</v>
      </c>
      <c r="L561" s="20" t="s">
        <v>64</v>
      </c>
      <c r="M561" s="64"/>
      <c r="N561" s="472"/>
      <c r="O561" s="21"/>
      <c r="P561" s="21"/>
      <c r="Q561" s="396"/>
      <c r="R561" s="341"/>
      <c r="S561" s="341"/>
    </row>
    <row r="562" spans="1:19" ht="12.75">
      <c r="A562" s="19" t="s">
        <v>332</v>
      </c>
      <c r="B562" s="1">
        <v>1</v>
      </c>
      <c r="C562" s="1"/>
      <c r="D562" s="3">
        <v>3</v>
      </c>
      <c r="E562" s="1"/>
      <c r="F562" s="1"/>
      <c r="G562" s="1"/>
      <c r="H562" s="1"/>
      <c r="I562" s="1"/>
      <c r="J562" s="1">
        <v>820</v>
      </c>
      <c r="K562" s="144">
        <v>3</v>
      </c>
      <c r="L562" s="144" t="s">
        <v>0</v>
      </c>
      <c r="M562" s="144"/>
      <c r="N562" s="306">
        <f aca="true" t="shared" si="85" ref="N562:Q563">N563</f>
        <v>130266</v>
      </c>
      <c r="O562" s="93">
        <f t="shared" si="85"/>
        <v>100000</v>
      </c>
      <c r="P562" s="106">
        <f t="shared" si="85"/>
        <v>120000</v>
      </c>
      <c r="Q562" s="301">
        <f t="shared" si="85"/>
        <v>100500</v>
      </c>
      <c r="R562" s="525">
        <f aca="true" t="shared" si="86" ref="R562:R568">P562/O562</f>
        <v>1.2</v>
      </c>
      <c r="S562" s="345">
        <f aca="true" t="shared" si="87" ref="S562:S568">Q562/P562</f>
        <v>0.8375</v>
      </c>
    </row>
    <row r="563" spans="1:19" ht="12.75">
      <c r="A563" s="19" t="s">
        <v>332</v>
      </c>
      <c r="B563" s="1">
        <v>1</v>
      </c>
      <c r="C563" s="1"/>
      <c r="D563" s="3">
        <v>3</v>
      </c>
      <c r="E563" s="1"/>
      <c r="F563" s="1"/>
      <c r="G563" s="1"/>
      <c r="H563" s="1"/>
      <c r="I563" s="1"/>
      <c r="J563" s="1">
        <v>820</v>
      </c>
      <c r="K563" s="145">
        <v>38</v>
      </c>
      <c r="L563" s="161" t="s">
        <v>104</v>
      </c>
      <c r="M563" s="162"/>
      <c r="N563" s="482">
        <f t="shared" si="85"/>
        <v>130266</v>
      </c>
      <c r="O563" s="106">
        <f t="shared" si="85"/>
        <v>100000</v>
      </c>
      <c r="P563" s="106">
        <f t="shared" si="85"/>
        <v>120000</v>
      </c>
      <c r="Q563" s="301">
        <f t="shared" si="85"/>
        <v>100500</v>
      </c>
      <c r="R563" s="525">
        <f t="shared" si="86"/>
        <v>1.2</v>
      </c>
      <c r="S563" s="345">
        <f t="shared" si="87"/>
        <v>0.8375</v>
      </c>
    </row>
    <row r="564" spans="1:19" ht="12.75">
      <c r="A564" s="19" t="s">
        <v>332</v>
      </c>
      <c r="B564" s="1">
        <v>1</v>
      </c>
      <c r="C564" s="1"/>
      <c r="D564" s="3">
        <v>3</v>
      </c>
      <c r="E564" s="1"/>
      <c r="F564" s="1"/>
      <c r="G564" s="1"/>
      <c r="H564" s="1"/>
      <c r="I564" s="1"/>
      <c r="J564" s="1">
        <v>820</v>
      </c>
      <c r="K564" s="259">
        <v>381</v>
      </c>
      <c r="L564" s="691" t="s">
        <v>333</v>
      </c>
      <c r="M564" s="692"/>
      <c r="N564" s="517">
        <f>N565+N566+N567+N568</f>
        <v>130266</v>
      </c>
      <c r="O564" s="248">
        <f>O565+O566+O567+O568</f>
        <v>100000</v>
      </c>
      <c r="P564" s="106">
        <f>P565+P566+P567+P568</f>
        <v>120000</v>
      </c>
      <c r="Q564" s="301">
        <f>Q565+Q566+Q567+Q568</f>
        <v>100500</v>
      </c>
      <c r="R564" s="525">
        <f t="shared" si="86"/>
        <v>1.2</v>
      </c>
      <c r="S564" s="345">
        <f t="shared" si="87"/>
        <v>0.8375</v>
      </c>
    </row>
    <row r="565" spans="1:19" ht="12.75">
      <c r="A565" s="19" t="s">
        <v>332</v>
      </c>
      <c r="B565" s="1">
        <v>1</v>
      </c>
      <c r="C565" s="1"/>
      <c r="D565" s="3">
        <v>3</v>
      </c>
      <c r="E565" s="1"/>
      <c r="F565" s="1"/>
      <c r="G565" s="1"/>
      <c r="H565" s="1"/>
      <c r="I565" s="1"/>
      <c r="J565" s="1">
        <v>820</v>
      </c>
      <c r="K565" s="145">
        <v>3811</v>
      </c>
      <c r="L565" s="145" t="s">
        <v>363</v>
      </c>
      <c r="M565" s="145"/>
      <c r="N565" s="307">
        <v>39000</v>
      </c>
      <c r="O565" s="106">
        <v>50000</v>
      </c>
      <c r="P565" s="106">
        <v>50000</v>
      </c>
      <c r="Q565" s="301">
        <v>38000</v>
      </c>
      <c r="R565" s="525">
        <f t="shared" si="86"/>
        <v>1</v>
      </c>
      <c r="S565" s="345">
        <f t="shared" si="87"/>
        <v>0.76</v>
      </c>
    </row>
    <row r="566" spans="1:19" ht="12.75">
      <c r="A566" s="19" t="s">
        <v>332</v>
      </c>
      <c r="B566" s="1">
        <v>1</v>
      </c>
      <c r="C566" s="1"/>
      <c r="D566" s="3">
        <v>3</v>
      </c>
      <c r="E566" s="1"/>
      <c r="F566" s="1"/>
      <c r="G566" s="1"/>
      <c r="H566" s="1"/>
      <c r="I566" s="1"/>
      <c r="J566" s="1">
        <v>820</v>
      </c>
      <c r="K566" s="145">
        <v>3811</v>
      </c>
      <c r="L566" s="736" t="s">
        <v>364</v>
      </c>
      <c r="M566" s="737"/>
      <c r="N566" s="483">
        <v>91266</v>
      </c>
      <c r="O566" s="129">
        <v>50000</v>
      </c>
      <c r="P566" s="129">
        <v>50000</v>
      </c>
      <c r="Q566" s="319">
        <v>42500</v>
      </c>
      <c r="R566" s="527">
        <f t="shared" si="86"/>
        <v>1</v>
      </c>
      <c r="S566" s="345">
        <f t="shared" si="87"/>
        <v>0.85</v>
      </c>
    </row>
    <row r="567" spans="1:19" ht="12.75">
      <c r="A567" s="19" t="s">
        <v>332</v>
      </c>
      <c r="B567" s="1">
        <v>1</v>
      </c>
      <c r="C567" s="1"/>
      <c r="D567" s="3">
        <v>3</v>
      </c>
      <c r="E567" s="1"/>
      <c r="F567" s="1"/>
      <c r="G567" s="1"/>
      <c r="H567" s="1"/>
      <c r="I567" s="1"/>
      <c r="J567" s="1">
        <v>820</v>
      </c>
      <c r="K567" s="163">
        <v>3811</v>
      </c>
      <c r="L567" s="164" t="s">
        <v>365</v>
      </c>
      <c r="M567" s="165"/>
      <c r="N567" s="484">
        <v>0</v>
      </c>
      <c r="O567" s="129">
        <v>0</v>
      </c>
      <c r="P567" s="129">
        <v>20000</v>
      </c>
      <c r="Q567" s="319">
        <v>20000</v>
      </c>
      <c r="R567" s="527" t="e">
        <f t="shared" si="86"/>
        <v>#DIV/0!</v>
      </c>
      <c r="S567" s="345">
        <f t="shared" si="87"/>
        <v>1</v>
      </c>
    </row>
    <row r="568" spans="1:19" ht="13.5" thickBot="1">
      <c r="A568" s="19" t="s">
        <v>332</v>
      </c>
      <c r="B568" s="1">
        <v>1</v>
      </c>
      <c r="C568" s="1"/>
      <c r="D568" s="3">
        <v>3</v>
      </c>
      <c r="E568" s="1"/>
      <c r="F568" s="1"/>
      <c r="G568" s="1"/>
      <c r="H568" s="1"/>
      <c r="I568" s="1"/>
      <c r="J568" s="1">
        <v>820</v>
      </c>
      <c r="K568" s="166">
        <v>3811</v>
      </c>
      <c r="L568" s="167" t="s">
        <v>366</v>
      </c>
      <c r="M568" s="168"/>
      <c r="N568" s="538">
        <v>0</v>
      </c>
      <c r="O568" s="129">
        <v>0</v>
      </c>
      <c r="P568" s="129">
        <v>0</v>
      </c>
      <c r="Q568" s="319">
        <v>0</v>
      </c>
      <c r="R568" s="527" t="e">
        <f t="shared" si="86"/>
        <v>#DIV/0!</v>
      </c>
      <c r="S568" s="345" t="e">
        <f t="shared" si="87"/>
        <v>#DIV/0!</v>
      </c>
    </row>
    <row r="569" spans="1:19" ht="12.75">
      <c r="A569" s="91"/>
      <c r="B569" s="11"/>
      <c r="C569" s="11"/>
      <c r="D569" s="11"/>
      <c r="E569" s="11"/>
      <c r="F569" s="11"/>
      <c r="G569" s="11"/>
      <c r="H569" s="11"/>
      <c r="I569" s="11"/>
      <c r="J569" s="11"/>
      <c r="K569" s="43"/>
      <c r="L569" s="43" t="s">
        <v>121</v>
      </c>
      <c r="M569" s="43"/>
      <c r="N569" s="328">
        <f>N562</f>
        <v>130266</v>
      </c>
      <c r="O569" s="99">
        <f>O562</f>
        <v>100000</v>
      </c>
      <c r="P569" s="338">
        <f>P562</f>
        <v>120000</v>
      </c>
      <c r="Q569" s="405">
        <f>Q562</f>
        <v>100500</v>
      </c>
      <c r="R569" s="602">
        <f>Q569/N569</f>
        <v>0.771498318824559</v>
      </c>
      <c r="S569" s="603">
        <f>Q569/P569</f>
        <v>0.8375</v>
      </c>
    </row>
    <row r="570" spans="1:19" ht="12.75">
      <c r="A570" s="88"/>
      <c r="B570" s="1"/>
      <c r="C570" s="1"/>
      <c r="D570" s="1"/>
      <c r="E570" s="1"/>
      <c r="F570" s="1"/>
      <c r="G570" s="1"/>
      <c r="H570" s="1"/>
      <c r="I570" s="1"/>
      <c r="J570" s="1"/>
      <c r="K570" s="115"/>
      <c r="L570" s="115"/>
      <c r="M570" s="115"/>
      <c r="N570" s="463"/>
      <c r="O570" s="112"/>
      <c r="P570" s="124"/>
      <c r="Q570" s="413"/>
      <c r="R570" s="350"/>
      <c r="S570" s="350" t="e">
        <f>P570/#REF!</f>
        <v>#REF!</v>
      </c>
    </row>
    <row r="571" spans="1:19" ht="12.75">
      <c r="A571" s="21"/>
      <c r="B571" s="8"/>
      <c r="C571" s="8"/>
      <c r="D571" s="8"/>
      <c r="E571" s="8"/>
      <c r="F571" s="8"/>
      <c r="G571" s="8"/>
      <c r="H571" s="8"/>
      <c r="I571" s="8"/>
      <c r="J571" s="8"/>
      <c r="K571" s="66" t="s">
        <v>511</v>
      </c>
      <c r="L571" s="676" t="s">
        <v>334</v>
      </c>
      <c r="M571" s="690"/>
      <c r="N571" s="456"/>
      <c r="O571" s="67"/>
      <c r="P571" s="127"/>
      <c r="Q571" s="400"/>
      <c r="R571" s="349"/>
      <c r="S571" s="349"/>
    </row>
    <row r="572" spans="1:19" ht="12.75">
      <c r="A572" s="20" t="s">
        <v>335</v>
      </c>
      <c r="B572" s="8"/>
      <c r="C572" s="8"/>
      <c r="D572" s="8"/>
      <c r="E572" s="8"/>
      <c r="F572" s="8"/>
      <c r="G572" s="8"/>
      <c r="H572" s="8"/>
      <c r="I572" s="8"/>
      <c r="J572" s="8">
        <v>810</v>
      </c>
      <c r="K572" s="64" t="s">
        <v>53</v>
      </c>
      <c r="L572" s="20" t="s">
        <v>65</v>
      </c>
      <c r="M572" s="64"/>
      <c r="N572" s="472"/>
      <c r="O572" s="21"/>
      <c r="P572" s="21"/>
      <c r="Q572" s="396"/>
      <c r="R572" s="341"/>
      <c r="S572" s="341"/>
    </row>
    <row r="573" spans="1:19" ht="12.75">
      <c r="A573" s="101" t="s">
        <v>336</v>
      </c>
      <c r="B573" s="1"/>
      <c r="C573" s="1"/>
      <c r="D573" s="1">
        <v>3</v>
      </c>
      <c r="E573" s="1"/>
      <c r="F573" s="1"/>
      <c r="G573" s="1"/>
      <c r="H573" s="1"/>
      <c r="I573" s="1"/>
      <c r="J573" s="1">
        <v>810</v>
      </c>
      <c r="K573" s="102">
        <v>3</v>
      </c>
      <c r="L573" s="102" t="s">
        <v>0</v>
      </c>
      <c r="M573" s="102"/>
      <c r="N573" s="457">
        <f>N574+N577</f>
        <v>50000</v>
      </c>
      <c r="O573" s="93">
        <f>O574+O577</f>
        <v>50000</v>
      </c>
      <c r="P573" s="106">
        <f>P574+P577</f>
        <v>70000</v>
      </c>
      <c r="Q573" s="301">
        <f>Q574+Q577</f>
        <v>51420</v>
      </c>
      <c r="R573" s="525">
        <f aca="true" t="shared" si="88" ref="R573:R579">P573/O573</f>
        <v>1.4</v>
      </c>
      <c r="S573" s="345">
        <f aca="true" t="shared" si="89" ref="S573:S579">Q573/P573</f>
        <v>0.7345714285714285</v>
      </c>
    </row>
    <row r="574" spans="1:19" ht="12.75">
      <c r="A574" s="101" t="s">
        <v>336</v>
      </c>
      <c r="B574" s="1"/>
      <c r="C574" s="1"/>
      <c r="D574" s="1">
        <v>3</v>
      </c>
      <c r="E574" s="1"/>
      <c r="F574" s="1"/>
      <c r="G574" s="1"/>
      <c r="H574" s="1"/>
      <c r="I574" s="1"/>
      <c r="J574" s="1">
        <v>810</v>
      </c>
      <c r="K574" s="103">
        <v>32</v>
      </c>
      <c r="L574" s="104" t="s">
        <v>5</v>
      </c>
      <c r="M574" s="105"/>
      <c r="N574" s="458">
        <f aca="true" t="shared" si="90" ref="N574:Q575">N575</f>
        <v>0</v>
      </c>
      <c r="O574" s="106">
        <f t="shared" si="90"/>
        <v>5000</v>
      </c>
      <c r="P574" s="106">
        <f t="shared" si="90"/>
        <v>5000</v>
      </c>
      <c r="Q574" s="301">
        <f t="shared" si="90"/>
        <v>0</v>
      </c>
      <c r="R574" s="525">
        <f t="shared" si="88"/>
        <v>1</v>
      </c>
      <c r="S574" s="345">
        <f t="shared" si="89"/>
        <v>0</v>
      </c>
    </row>
    <row r="575" spans="1:19" ht="12.75">
      <c r="A575" s="101" t="s">
        <v>336</v>
      </c>
      <c r="B575" s="1"/>
      <c r="C575" s="1"/>
      <c r="D575" s="1">
        <v>3</v>
      </c>
      <c r="E575" s="1"/>
      <c r="F575" s="1"/>
      <c r="G575" s="1"/>
      <c r="H575" s="1"/>
      <c r="I575" s="1"/>
      <c r="J575" s="1">
        <v>810</v>
      </c>
      <c r="K575" s="117">
        <v>323</v>
      </c>
      <c r="L575" s="117" t="s">
        <v>7</v>
      </c>
      <c r="M575" s="250"/>
      <c r="N575" s="457">
        <f t="shared" si="90"/>
        <v>0</v>
      </c>
      <c r="O575" s="248">
        <f t="shared" si="90"/>
        <v>5000</v>
      </c>
      <c r="P575" s="106">
        <f t="shared" si="90"/>
        <v>5000</v>
      </c>
      <c r="Q575" s="301">
        <f t="shared" si="90"/>
        <v>0</v>
      </c>
      <c r="R575" s="525">
        <f t="shared" si="88"/>
        <v>1</v>
      </c>
      <c r="S575" s="345">
        <f t="shared" si="89"/>
        <v>0</v>
      </c>
    </row>
    <row r="576" spans="1:19" ht="12.75">
      <c r="A576" s="101" t="s">
        <v>336</v>
      </c>
      <c r="B576" s="1"/>
      <c r="C576" s="1"/>
      <c r="D576" s="1">
        <v>3</v>
      </c>
      <c r="E576" s="1"/>
      <c r="F576" s="1"/>
      <c r="G576" s="1"/>
      <c r="H576" s="1"/>
      <c r="I576" s="1"/>
      <c r="J576" s="1">
        <v>810</v>
      </c>
      <c r="K576" s="103">
        <v>3232</v>
      </c>
      <c r="L576" s="103" t="s">
        <v>120</v>
      </c>
      <c r="M576" s="107"/>
      <c r="N576" s="461">
        <v>0</v>
      </c>
      <c r="O576" s="106">
        <v>5000</v>
      </c>
      <c r="P576" s="106">
        <v>5000</v>
      </c>
      <c r="Q576" s="301">
        <v>0</v>
      </c>
      <c r="R576" s="525">
        <f t="shared" si="88"/>
        <v>1</v>
      </c>
      <c r="S576" s="345">
        <f t="shared" si="89"/>
        <v>0</v>
      </c>
    </row>
    <row r="577" spans="1:19" ht="12.75">
      <c r="A577" s="101" t="s">
        <v>336</v>
      </c>
      <c r="B577" s="1"/>
      <c r="C577" s="1"/>
      <c r="D577" s="1">
        <v>3</v>
      </c>
      <c r="E577" s="1"/>
      <c r="F577" s="1"/>
      <c r="G577" s="1"/>
      <c r="H577" s="1"/>
      <c r="I577" s="1"/>
      <c r="J577" s="1">
        <v>810</v>
      </c>
      <c r="K577" s="103">
        <v>38</v>
      </c>
      <c r="L577" s="103" t="s">
        <v>11</v>
      </c>
      <c r="M577" s="103"/>
      <c r="N577" s="461">
        <f aca="true" t="shared" si="91" ref="N577:Q578">N578</f>
        <v>50000</v>
      </c>
      <c r="O577" s="106">
        <f t="shared" si="91"/>
        <v>45000</v>
      </c>
      <c r="P577" s="106">
        <f t="shared" si="91"/>
        <v>65000</v>
      </c>
      <c r="Q577" s="301">
        <f t="shared" si="91"/>
        <v>51420</v>
      </c>
      <c r="R577" s="525">
        <f t="shared" si="88"/>
        <v>1.4444444444444444</v>
      </c>
      <c r="S577" s="345">
        <f t="shared" si="89"/>
        <v>0.7910769230769231</v>
      </c>
    </row>
    <row r="578" spans="1:19" ht="12.75">
      <c r="A578" s="101" t="s">
        <v>336</v>
      </c>
      <c r="B578" s="1"/>
      <c r="C578" s="1"/>
      <c r="D578" s="1">
        <v>3</v>
      </c>
      <c r="E578" s="1"/>
      <c r="F578" s="1"/>
      <c r="G578" s="1"/>
      <c r="H578" s="1"/>
      <c r="I578" s="1"/>
      <c r="J578" s="1">
        <v>810</v>
      </c>
      <c r="K578" s="117">
        <v>381</v>
      </c>
      <c r="L578" s="245" t="s">
        <v>12</v>
      </c>
      <c r="M578" s="246"/>
      <c r="N578" s="515">
        <f t="shared" si="91"/>
        <v>50000</v>
      </c>
      <c r="O578" s="248">
        <f t="shared" si="91"/>
        <v>45000</v>
      </c>
      <c r="P578" s="106">
        <f t="shared" si="91"/>
        <v>65000</v>
      </c>
      <c r="Q578" s="301">
        <f t="shared" si="91"/>
        <v>51420</v>
      </c>
      <c r="R578" s="525">
        <f t="shared" si="88"/>
        <v>1.4444444444444444</v>
      </c>
      <c r="S578" s="345">
        <f t="shared" si="89"/>
        <v>0.7910769230769231</v>
      </c>
    </row>
    <row r="579" spans="1:19" ht="13.5" thickBot="1">
      <c r="A579" s="101" t="s">
        <v>336</v>
      </c>
      <c r="B579" s="1"/>
      <c r="C579" s="1"/>
      <c r="D579" s="1">
        <v>3</v>
      </c>
      <c r="E579" s="1"/>
      <c r="F579" s="1"/>
      <c r="G579" s="1"/>
      <c r="H579" s="1"/>
      <c r="I579" s="1"/>
      <c r="J579" s="1">
        <v>810</v>
      </c>
      <c r="K579" s="103">
        <v>3811</v>
      </c>
      <c r="L579" s="697" t="s">
        <v>337</v>
      </c>
      <c r="M579" s="696"/>
      <c r="N579" s="475">
        <v>50000</v>
      </c>
      <c r="O579" s="106">
        <v>45000</v>
      </c>
      <c r="P579" s="106">
        <v>65000</v>
      </c>
      <c r="Q579" s="301">
        <v>51420</v>
      </c>
      <c r="R579" s="525">
        <f t="shared" si="88"/>
        <v>1.4444444444444444</v>
      </c>
      <c r="S579" s="345">
        <f t="shared" si="89"/>
        <v>0.7910769230769231</v>
      </c>
    </row>
    <row r="580" spans="1:19" ht="12.75">
      <c r="A580" s="91"/>
      <c r="B580" s="11"/>
      <c r="C580" s="11"/>
      <c r="D580" s="11"/>
      <c r="E580" s="11"/>
      <c r="F580" s="11"/>
      <c r="G580" s="11"/>
      <c r="H580" s="11"/>
      <c r="I580" s="11"/>
      <c r="J580" s="11"/>
      <c r="K580" s="98"/>
      <c r="L580" s="98" t="s">
        <v>121</v>
      </c>
      <c r="M580" s="98"/>
      <c r="N580" s="311">
        <f>N573</f>
        <v>50000</v>
      </c>
      <c r="O580" s="99">
        <f>O573</f>
        <v>50000</v>
      </c>
      <c r="P580" s="338">
        <f>P573</f>
        <v>70000</v>
      </c>
      <c r="Q580" s="405">
        <f>Q573</f>
        <v>51420</v>
      </c>
      <c r="R580" s="602">
        <f>Q580/N580</f>
        <v>1.0284</v>
      </c>
      <c r="S580" s="603">
        <f>Q580/P580</f>
        <v>0.7345714285714285</v>
      </c>
    </row>
    <row r="581" spans="1:19" ht="12.75">
      <c r="A581" s="1"/>
      <c r="B581" s="1"/>
      <c r="C581" s="1"/>
      <c r="D581" s="1"/>
      <c r="E581" s="1"/>
      <c r="F581" s="1"/>
      <c r="G581" s="1"/>
      <c r="H581" s="1"/>
      <c r="I581" s="1"/>
      <c r="J581" s="1"/>
      <c r="K581" s="115"/>
      <c r="L581" s="115"/>
      <c r="M581" s="115"/>
      <c r="N581" s="463"/>
      <c r="O581" s="112"/>
      <c r="P581" s="124"/>
      <c r="Q581" s="413"/>
      <c r="R581" s="350"/>
      <c r="S581" s="350"/>
    </row>
    <row r="582" spans="1:19" ht="12.75">
      <c r="A582" s="8"/>
      <c r="B582" s="8"/>
      <c r="C582" s="8"/>
      <c r="D582" s="8"/>
      <c r="E582" s="8"/>
      <c r="F582" s="8"/>
      <c r="G582" s="8"/>
      <c r="H582" s="8"/>
      <c r="I582" s="8"/>
      <c r="J582" s="8"/>
      <c r="K582" s="64" t="s">
        <v>512</v>
      </c>
      <c r="L582" s="22" t="s">
        <v>115</v>
      </c>
      <c r="M582" s="22"/>
      <c r="N582" s="472"/>
      <c r="O582" s="53"/>
      <c r="P582" s="21"/>
      <c r="Q582" s="396"/>
      <c r="R582" s="341"/>
      <c r="S582" s="341"/>
    </row>
    <row r="583" spans="1:19" ht="12.75">
      <c r="A583" s="20" t="s">
        <v>339</v>
      </c>
      <c r="B583" s="8"/>
      <c r="C583" s="8"/>
      <c r="D583" s="8"/>
      <c r="E583" s="8"/>
      <c r="F583" s="8"/>
      <c r="G583" s="8"/>
      <c r="H583" s="8"/>
      <c r="I583" s="8"/>
      <c r="J583" s="8">
        <v>360</v>
      </c>
      <c r="K583" s="64" t="s">
        <v>53</v>
      </c>
      <c r="L583" s="8" t="s">
        <v>116</v>
      </c>
      <c r="M583" s="8"/>
      <c r="N583" s="443"/>
      <c r="O583" s="21"/>
      <c r="P583" s="21"/>
      <c r="Q583" s="396"/>
      <c r="R583" s="341"/>
      <c r="S583" s="341"/>
    </row>
    <row r="584" spans="1:19" ht="12.75">
      <c r="A584" s="101" t="s">
        <v>340</v>
      </c>
      <c r="B584" s="1"/>
      <c r="C584" s="1"/>
      <c r="D584" s="1">
        <v>3</v>
      </c>
      <c r="E584" s="1"/>
      <c r="F584" s="1"/>
      <c r="G584" s="1"/>
      <c r="H584" s="1"/>
      <c r="I584" s="1"/>
      <c r="J584" s="1">
        <v>360</v>
      </c>
      <c r="K584" s="102">
        <v>3</v>
      </c>
      <c r="L584" s="102" t="s">
        <v>0</v>
      </c>
      <c r="M584" s="102"/>
      <c r="N584" s="457">
        <f aca="true" t="shared" si="92" ref="N584:Q586">N585</f>
        <v>0</v>
      </c>
      <c r="O584" s="25">
        <f t="shared" si="92"/>
        <v>2000</v>
      </c>
      <c r="P584" s="106">
        <f t="shared" si="92"/>
        <v>0</v>
      </c>
      <c r="Q584" s="301">
        <f t="shared" si="92"/>
        <v>0</v>
      </c>
      <c r="R584" s="525">
        <f aca="true" t="shared" si="93" ref="R584:S587">P584/O584</f>
        <v>0</v>
      </c>
      <c r="S584" s="345" t="e">
        <f t="shared" si="93"/>
        <v>#DIV/0!</v>
      </c>
    </row>
    <row r="585" spans="1:19" ht="12.75">
      <c r="A585" s="101" t="s">
        <v>340</v>
      </c>
      <c r="B585" s="1"/>
      <c r="C585" s="1"/>
      <c r="D585" s="1">
        <v>3</v>
      </c>
      <c r="E585" s="1"/>
      <c r="F585" s="1"/>
      <c r="G585" s="1"/>
      <c r="H585" s="1"/>
      <c r="I585" s="1"/>
      <c r="J585" s="1">
        <v>360</v>
      </c>
      <c r="K585" s="103">
        <v>38</v>
      </c>
      <c r="L585" s="104" t="s">
        <v>11</v>
      </c>
      <c r="M585" s="105"/>
      <c r="N585" s="458">
        <f t="shared" si="92"/>
        <v>0</v>
      </c>
      <c r="O585" s="33">
        <f t="shared" si="92"/>
        <v>2000</v>
      </c>
      <c r="P585" s="106">
        <f t="shared" si="92"/>
        <v>0</v>
      </c>
      <c r="Q585" s="301">
        <f t="shared" si="92"/>
        <v>0</v>
      </c>
      <c r="R585" s="525">
        <f t="shared" si="93"/>
        <v>0</v>
      </c>
      <c r="S585" s="345" t="e">
        <f t="shared" si="93"/>
        <v>#DIV/0!</v>
      </c>
    </row>
    <row r="586" spans="1:19" ht="12.75">
      <c r="A586" s="101" t="s">
        <v>340</v>
      </c>
      <c r="B586" s="1"/>
      <c r="C586" s="1"/>
      <c r="D586" s="1">
        <v>3</v>
      </c>
      <c r="E586" s="1"/>
      <c r="F586" s="1"/>
      <c r="G586" s="1"/>
      <c r="H586" s="1"/>
      <c r="I586" s="1"/>
      <c r="J586" s="1">
        <v>360</v>
      </c>
      <c r="K586" s="257">
        <v>381</v>
      </c>
      <c r="L586" s="255" t="s">
        <v>12</v>
      </c>
      <c r="M586" s="261"/>
      <c r="N586" s="518">
        <f t="shared" si="92"/>
        <v>0</v>
      </c>
      <c r="O586" s="262">
        <f t="shared" si="92"/>
        <v>2000</v>
      </c>
      <c r="P586" s="129">
        <f t="shared" si="92"/>
        <v>0</v>
      </c>
      <c r="Q586" s="319">
        <f t="shared" si="92"/>
        <v>0</v>
      </c>
      <c r="R586" s="527">
        <f t="shared" si="93"/>
        <v>0</v>
      </c>
      <c r="S586" s="345" t="e">
        <f t="shared" si="93"/>
        <v>#DIV/0!</v>
      </c>
    </row>
    <row r="587" spans="1:19" ht="13.5" thickBot="1">
      <c r="A587" s="101" t="s">
        <v>340</v>
      </c>
      <c r="B587" s="1"/>
      <c r="C587" s="1"/>
      <c r="D587" s="1">
        <v>3</v>
      </c>
      <c r="E587" s="1"/>
      <c r="F587" s="1"/>
      <c r="G587" s="1"/>
      <c r="H587" s="1"/>
      <c r="I587" s="1"/>
      <c r="J587" s="1">
        <v>360</v>
      </c>
      <c r="K587" s="169">
        <v>3811</v>
      </c>
      <c r="L587" s="171" t="s">
        <v>96</v>
      </c>
      <c r="M587" s="170"/>
      <c r="N587" s="470">
        <v>0</v>
      </c>
      <c r="O587" s="128">
        <v>2000</v>
      </c>
      <c r="P587" s="129">
        <v>0</v>
      </c>
      <c r="Q587" s="319">
        <v>0</v>
      </c>
      <c r="R587" s="527">
        <f t="shared" si="93"/>
        <v>0</v>
      </c>
      <c r="S587" s="345" t="e">
        <f t="shared" si="93"/>
        <v>#DIV/0!</v>
      </c>
    </row>
    <row r="588" spans="1:19" ht="12.75">
      <c r="A588" s="91"/>
      <c r="B588" s="11"/>
      <c r="C588" s="11"/>
      <c r="D588" s="11"/>
      <c r="E588" s="11"/>
      <c r="F588" s="11"/>
      <c r="G588" s="11"/>
      <c r="H588" s="11"/>
      <c r="I588" s="11"/>
      <c r="J588" s="11"/>
      <c r="K588" s="98"/>
      <c r="L588" s="98" t="s">
        <v>121</v>
      </c>
      <c r="M588" s="98"/>
      <c r="N588" s="311">
        <f>N584</f>
        <v>0</v>
      </c>
      <c r="O588" s="99">
        <f>O584</f>
        <v>2000</v>
      </c>
      <c r="P588" s="338">
        <f>P584</f>
        <v>0</v>
      </c>
      <c r="Q588" s="405">
        <f>Q584</f>
        <v>0</v>
      </c>
      <c r="R588" s="602" t="e">
        <f>Q588/N588</f>
        <v>#DIV/0!</v>
      </c>
      <c r="S588" s="603" t="e">
        <f>Q588/P588</f>
        <v>#DIV/0!</v>
      </c>
    </row>
    <row r="589" spans="1:19" ht="12.75">
      <c r="A589" s="88"/>
      <c r="B589" s="1"/>
      <c r="C589" s="1"/>
      <c r="D589" s="1"/>
      <c r="E589" s="1"/>
      <c r="F589" s="1"/>
      <c r="G589" s="1"/>
      <c r="H589" s="1"/>
      <c r="I589" s="1"/>
      <c r="J589" s="1"/>
      <c r="K589" s="115"/>
      <c r="L589" s="115"/>
      <c r="M589" s="115"/>
      <c r="N589" s="463"/>
      <c r="O589" s="112"/>
      <c r="P589" s="124"/>
      <c r="Q589" s="413"/>
      <c r="R589" s="350"/>
      <c r="S589" s="350"/>
    </row>
    <row r="590" spans="1:19" ht="12.75">
      <c r="A590" s="64"/>
      <c r="B590" s="64"/>
      <c r="C590" s="64"/>
      <c r="D590" s="64"/>
      <c r="E590" s="64"/>
      <c r="F590" s="64"/>
      <c r="G590" s="64"/>
      <c r="H590" s="64"/>
      <c r="I590" s="64"/>
      <c r="J590" s="64"/>
      <c r="K590" s="66" t="s">
        <v>338</v>
      </c>
      <c r="L590" s="66" t="s">
        <v>341</v>
      </c>
      <c r="M590" s="66"/>
      <c r="N590" s="456"/>
      <c r="O590" s="77"/>
      <c r="P590" s="127"/>
      <c r="Q590" s="400"/>
      <c r="R590" s="349"/>
      <c r="S590" s="349"/>
    </row>
    <row r="591" spans="1:19" ht="14.25" customHeight="1">
      <c r="A591" s="20" t="s">
        <v>342</v>
      </c>
      <c r="B591" s="8"/>
      <c r="C591" s="8"/>
      <c r="D591" s="8"/>
      <c r="E591" s="8"/>
      <c r="F591" s="8"/>
      <c r="G591" s="8"/>
      <c r="H591" s="8"/>
      <c r="I591" s="8"/>
      <c r="J591" s="8"/>
      <c r="K591" s="64" t="s">
        <v>25</v>
      </c>
      <c r="L591" s="20" t="s">
        <v>66</v>
      </c>
      <c r="M591" s="64"/>
      <c r="N591" s="472"/>
      <c r="O591" s="156"/>
      <c r="P591" s="21"/>
      <c r="Q591" s="396"/>
      <c r="R591" s="341"/>
      <c r="S591" s="341"/>
    </row>
    <row r="592" spans="1:19" ht="12.75">
      <c r="A592" s="101" t="s">
        <v>344</v>
      </c>
      <c r="B592" s="1"/>
      <c r="C592" s="1"/>
      <c r="D592" s="1">
        <v>3</v>
      </c>
      <c r="E592" s="1"/>
      <c r="F592" s="1"/>
      <c r="G592" s="1"/>
      <c r="H592" s="1"/>
      <c r="I592" s="1"/>
      <c r="J592" s="1">
        <v>1070</v>
      </c>
      <c r="K592" s="102">
        <v>3</v>
      </c>
      <c r="L592" s="102" t="s">
        <v>0</v>
      </c>
      <c r="M592" s="102"/>
      <c r="N592" s="457">
        <f aca="true" t="shared" si="94" ref="N592:Q593">N593</f>
        <v>83011</v>
      </c>
      <c r="O592" s="93">
        <f t="shared" si="94"/>
        <v>60000</v>
      </c>
      <c r="P592" s="106">
        <f t="shared" si="94"/>
        <v>86000</v>
      </c>
      <c r="Q592" s="301">
        <f t="shared" si="94"/>
        <v>70000</v>
      </c>
      <c r="R592" s="525">
        <f>P592/O592</f>
        <v>1.4333333333333333</v>
      </c>
      <c r="S592" s="345">
        <f aca="true" t="shared" si="95" ref="S592:S597">Q592/P592</f>
        <v>0.813953488372093</v>
      </c>
    </row>
    <row r="593" spans="1:19" ht="12.75">
      <c r="A593" s="101" t="s">
        <v>344</v>
      </c>
      <c r="B593" s="1"/>
      <c r="C593" s="1"/>
      <c r="D593" s="1">
        <v>3</v>
      </c>
      <c r="E593" s="1"/>
      <c r="F593" s="1"/>
      <c r="G593" s="1"/>
      <c r="H593" s="1"/>
      <c r="I593" s="1"/>
      <c r="J593" s="1">
        <v>1070</v>
      </c>
      <c r="K593" s="103">
        <v>37</v>
      </c>
      <c r="L593" s="103" t="s">
        <v>31</v>
      </c>
      <c r="M593" s="103"/>
      <c r="N593" s="461">
        <f t="shared" si="94"/>
        <v>83011</v>
      </c>
      <c r="O593" s="106">
        <f t="shared" si="94"/>
        <v>60000</v>
      </c>
      <c r="P593" s="106">
        <f t="shared" si="94"/>
        <v>86000</v>
      </c>
      <c r="Q593" s="301">
        <f t="shared" si="94"/>
        <v>70000</v>
      </c>
      <c r="R593" s="525">
        <f>P593/O593</f>
        <v>1.4333333333333333</v>
      </c>
      <c r="S593" s="345">
        <f t="shared" si="95"/>
        <v>0.813953488372093</v>
      </c>
    </row>
    <row r="594" spans="1:19" ht="12.75">
      <c r="A594" s="101" t="s">
        <v>344</v>
      </c>
      <c r="B594" s="1"/>
      <c r="C594" s="1"/>
      <c r="D594" s="1">
        <v>3</v>
      </c>
      <c r="E594" s="1"/>
      <c r="F594" s="1"/>
      <c r="G594" s="1"/>
      <c r="H594" s="1"/>
      <c r="I594" s="1"/>
      <c r="J594" s="1">
        <v>1070</v>
      </c>
      <c r="K594" s="117">
        <v>372</v>
      </c>
      <c r="L594" s="117" t="s">
        <v>35</v>
      </c>
      <c r="M594" s="117"/>
      <c r="N594" s="457">
        <f>N595+N597</f>
        <v>83011</v>
      </c>
      <c r="O594" s="248">
        <f>O595+O597</f>
        <v>60000</v>
      </c>
      <c r="P594" s="106">
        <f>P595+P597+P596</f>
        <v>86000</v>
      </c>
      <c r="Q594" s="301">
        <f>Q595+Q597+Q596</f>
        <v>70000</v>
      </c>
      <c r="R594" s="525">
        <f>P594/O594</f>
        <v>1.4333333333333333</v>
      </c>
      <c r="S594" s="345">
        <f t="shared" si="95"/>
        <v>0.813953488372093</v>
      </c>
    </row>
    <row r="595" spans="1:19" ht="12.75">
      <c r="A595" s="101" t="s">
        <v>344</v>
      </c>
      <c r="B595" s="1"/>
      <c r="C595" s="1"/>
      <c r="D595" s="1">
        <v>3</v>
      </c>
      <c r="E595" s="1"/>
      <c r="F595" s="1"/>
      <c r="G595" s="1"/>
      <c r="H595" s="1"/>
      <c r="I595" s="1"/>
      <c r="J595" s="1">
        <v>1070</v>
      </c>
      <c r="K595" s="169">
        <v>3721</v>
      </c>
      <c r="L595" s="169" t="s">
        <v>367</v>
      </c>
      <c r="M595" s="169"/>
      <c r="N595" s="305">
        <v>70700</v>
      </c>
      <c r="O595" s="129">
        <v>40000</v>
      </c>
      <c r="P595" s="339">
        <v>72000</v>
      </c>
      <c r="Q595" s="416">
        <v>61000</v>
      </c>
      <c r="R595" s="526">
        <f>P595/O595</f>
        <v>1.8</v>
      </c>
      <c r="S595" s="345">
        <f t="shared" si="95"/>
        <v>0.8472222222222222</v>
      </c>
    </row>
    <row r="596" spans="1:19" ht="12.75">
      <c r="A596" s="4" t="s">
        <v>344</v>
      </c>
      <c r="B596" s="1"/>
      <c r="C596" s="1"/>
      <c r="D596" s="1">
        <v>3</v>
      </c>
      <c r="E596" s="1"/>
      <c r="F596" s="1"/>
      <c r="G596" s="1"/>
      <c r="H596" s="1"/>
      <c r="I596" s="1"/>
      <c r="J596" s="1">
        <v>1070</v>
      </c>
      <c r="K596" s="169">
        <v>3721</v>
      </c>
      <c r="L596" s="139" t="s">
        <v>574</v>
      </c>
      <c r="M596" s="169"/>
      <c r="N596" s="305">
        <v>0</v>
      </c>
      <c r="O596" s="129">
        <v>0</v>
      </c>
      <c r="P596" s="339">
        <v>0</v>
      </c>
      <c r="Q596" s="416">
        <v>0</v>
      </c>
      <c r="R596" s="526" t="e">
        <f>P596/O596</f>
        <v>#DIV/0!</v>
      </c>
      <c r="S596" s="345" t="e">
        <f t="shared" si="95"/>
        <v>#DIV/0!</v>
      </c>
    </row>
    <row r="597" spans="1:19" ht="13.5" thickBot="1">
      <c r="A597" s="101" t="s">
        <v>344</v>
      </c>
      <c r="B597" s="1"/>
      <c r="C597" s="1"/>
      <c r="D597" s="1">
        <v>3</v>
      </c>
      <c r="E597" s="1"/>
      <c r="F597" s="1"/>
      <c r="G597" s="1"/>
      <c r="H597" s="1"/>
      <c r="I597" s="1"/>
      <c r="J597" s="1">
        <v>1070</v>
      </c>
      <c r="K597" s="169">
        <v>3721</v>
      </c>
      <c r="L597" s="169" t="s">
        <v>490</v>
      </c>
      <c r="M597" s="169"/>
      <c r="N597" s="305">
        <v>12311</v>
      </c>
      <c r="O597" s="129">
        <v>20000</v>
      </c>
      <c r="P597" s="129">
        <v>14000</v>
      </c>
      <c r="Q597" s="319">
        <v>9000</v>
      </c>
      <c r="R597" s="527">
        <f>Q597/N597</f>
        <v>0.7310535293639834</v>
      </c>
      <c r="S597" s="345">
        <f t="shared" si="95"/>
        <v>0.6428571428571429</v>
      </c>
    </row>
    <row r="598" spans="1:19" ht="12.75">
      <c r="A598" s="91"/>
      <c r="B598" s="11"/>
      <c r="C598" s="11"/>
      <c r="D598" s="11"/>
      <c r="E598" s="11"/>
      <c r="F598" s="11"/>
      <c r="G598" s="11"/>
      <c r="H598" s="11"/>
      <c r="I598" s="11"/>
      <c r="J598" s="11"/>
      <c r="K598" s="98"/>
      <c r="L598" s="98" t="s">
        <v>121</v>
      </c>
      <c r="M598" s="98"/>
      <c r="N598" s="311">
        <f>N592</f>
        <v>83011</v>
      </c>
      <c r="O598" s="99">
        <f>O592</f>
        <v>60000</v>
      </c>
      <c r="P598" s="338">
        <f>P592</f>
        <v>86000</v>
      </c>
      <c r="Q598" s="405">
        <f>Q592</f>
        <v>70000</v>
      </c>
      <c r="R598" s="602">
        <f>Q598/N598</f>
        <v>0.8432617363963812</v>
      </c>
      <c r="S598" s="603">
        <f>Q598/P598</f>
        <v>0.813953488372093</v>
      </c>
    </row>
    <row r="599" spans="1:19" ht="12.75">
      <c r="A599" s="88"/>
      <c r="B599" s="1"/>
      <c r="C599" s="1"/>
      <c r="D599" s="1"/>
      <c r="E599" s="1"/>
      <c r="F599" s="1"/>
      <c r="G599" s="1"/>
      <c r="H599" s="1"/>
      <c r="I599" s="1"/>
      <c r="J599" s="1"/>
      <c r="K599" s="115"/>
      <c r="L599" s="115"/>
      <c r="M599" s="115"/>
      <c r="N599" s="463"/>
      <c r="O599" s="112"/>
      <c r="P599" s="124"/>
      <c r="Q599" s="413"/>
      <c r="R599" s="350"/>
      <c r="S599" s="350"/>
    </row>
    <row r="600" spans="1:19" ht="12.75">
      <c r="A600" s="20" t="s">
        <v>345</v>
      </c>
      <c r="B600" s="8"/>
      <c r="C600" s="8"/>
      <c r="D600" s="8"/>
      <c r="E600" s="8"/>
      <c r="F600" s="8"/>
      <c r="G600" s="8"/>
      <c r="H600" s="8"/>
      <c r="I600" s="8"/>
      <c r="J600" s="131" t="s">
        <v>133</v>
      </c>
      <c r="K600" s="64" t="s">
        <v>25</v>
      </c>
      <c r="L600" s="20" t="s">
        <v>535</v>
      </c>
      <c r="M600" s="64"/>
      <c r="N600" s="472"/>
      <c r="O600" s="21"/>
      <c r="P600" s="21"/>
      <c r="Q600" s="396"/>
      <c r="R600" s="341"/>
      <c r="S600" s="341"/>
    </row>
    <row r="601" spans="1:19" ht="12.75">
      <c r="A601" s="19" t="s">
        <v>345</v>
      </c>
      <c r="B601" s="1"/>
      <c r="C601" s="1"/>
      <c r="D601" s="1">
        <v>3</v>
      </c>
      <c r="E601" s="1"/>
      <c r="F601" s="1"/>
      <c r="G601" s="1"/>
      <c r="H601" s="1"/>
      <c r="I601" s="1"/>
      <c r="J601" s="130" t="s">
        <v>133</v>
      </c>
      <c r="K601" s="102">
        <v>3</v>
      </c>
      <c r="L601" s="102" t="s">
        <v>0</v>
      </c>
      <c r="M601" s="102"/>
      <c r="N601" s="457">
        <f aca="true" t="shared" si="96" ref="N601:Q603">N602</f>
        <v>472150</v>
      </c>
      <c r="O601" s="24">
        <f t="shared" si="96"/>
        <v>500000</v>
      </c>
      <c r="P601" s="32">
        <f t="shared" si="96"/>
        <v>430000</v>
      </c>
      <c r="Q601" s="353">
        <f t="shared" si="96"/>
        <v>451250</v>
      </c>
      <c r="R601" s="345">
        <f aca="true" t="shared" si="97" ref="R601:S604">P601/O601</f>
        <v>0.86</v>
      </c>
      <c r="S601" s="345">
        <f t="shared" si="97"/>
        <v>1.0494186046511629</v>
      </c>
    </row>
    <row r="602" spans="1:19" ht="12.75">
      <c r="A602" s="19" t="s">
        <v>345</v>
      </c>
      <c r="B602" s="1"/>
      <c r="C602" s="1"/>
      <c r="D602" s="1">
        <v>3</v>
      </c>
      <c r="E602" s="1"/>
      <c r="F602" s="1"/>
      <c r="G602" s="1"/>
      <c r="H602" s="1"/>
      <c r="I602" s="1"/>
      <c r="J602" s="130" t="s">
        <v>133</v>
      </c>
      <c r="K602" s="103">
        <v>37</v>
      </c>
      <c r="L602" s="103" t="s">
        <v>31</v>
      </c>
      <c r="M602" s="103"/>
      <c r="N602" s="461">
        <f t="shared" si="96"/>
        <v>472150</v>
      </c>
      <c r="O602" s="32">
        <f t="shared" si="96"/>
        <v>500000</v>
      </c>
      <c r="P602" s="32">
        <f t="shared" si="96"/>
        <v>430000</v>
      </c>
      <c r="Q602" s="353">
        <f t="shared" si="96"/>
        <v>451250</v>
      </c>
      <c r="R602" s="345">
        <f t="shared" si="97"/>
        <v>0.86</v>
      </c>
      <c r="S602" s="345">
        <f t="shared" si="97"/>
        <v>1.0494186046511629</v>
      </c>
    </row>
    <row r="603" spans="1:19" ht="12.75">
      <c r="A603" s="19" t="s">
        <v>345</v>
      </c>
      <c r="B603" s="1"/>
      <c r="C603" s="1"/>
      <c r="D603" s="1">
        <v>3</v>
      </c>
      <c r="E603" s="1"/>
      <c r="F603" s="1"/>
      <c r="G603" s="1"/>
      <c r="H603" s="1"/>
      <c r="I603" s="1"/>
      <c r="J603" s="130" t="s">
        <v>133</v>
      </c>
      <c r="K603" s="118">
        <v>372</v>
      </c>
      <c r="L603" s="118" t="s">
        <v>35</v>
      </c>
      <c r="M603" s="118"/>
      <c r="N603" s="461">
        <f t="shared" si="96"/>
        <v>472150</v>
      </c>
      <c r="O603" s="32">
        <f t="shared" si="96"/>
        <v>500000</v>
      </c>
      <c r="P603" s="32">
        <f t="shared" si="96"/>
        <v>430000</v>
      </c>
      <c r="Q603" s="353">
        <f t="shared" si="96"/>
        <v>451250</v>
      </c>
      <c r="R603" s="345">
        <f t="shared" si="97"/>
        <v>0.86</v>
      </c>
      <c r="S603" s="345">
        <f t="shared" si="97"/>
        <v>1.0494186046511629</v>
      </c>
    </row>
    <row r="604" spans="1:19" ht="13.5" thickBot="1">
      <c r="A604" s="19" t="s">
        <v>345</v>
      </c>
      <c r="B604" s="1"/>
      <c r="C604" s="1"/>
      <c r="D604" s="1">
        <v>3</v>
      </c>
      <c r="E604" s="1"/>
      <c r="F604" s="1"/>
      <c r="G604" s="1"/>
      <c r="H604" s="1"/>
      <c r="I604" s="1"/>
      <c r="J604" s="130" t="s">
        <v>133</v>
      </c>
      <c r="K604" s="169">
        <v>3721</v>
      </c>
      <c r="L604" s="697" t="s">
        <v>367</v>
      </c>
      <c r="M604" s="698"/>
      <c r="N604" s="474">
        <v>472150</v>
      </c>
      <c r="O604" s="172">
        <v>500000</v>
      </c>
      <c r="P604" s="172">
        <v>430000</v>
      </c>
      <c r="Q604" s="399">
        <v>451250</v>
      </c>
      <c r="R604" s="365">
        <f t="shared" si="97"/>
        <v>0.86</v>
      </c>
      <c r="S604" s="345">
        <f t="shared" si="97"/>
        <v>1.0494186046511629</v>
      </c>
    </row>
    <row r="605" spans="1:19" ht="12.75">
      <c r="A605" s="91"/>
      <c r="B605" s="11"/>
      <c r="C605" s="11"/>
      <c r="D605" s="11"/>
      <c r="E605" s="11"/>
      <c r="F605" s="11"/>
      <c r="G605" s="11"/>
      <c r="H605" s="11"/>
      <c r="I605" s="11"/>
      <c r="J605" s="11"/>
      <c r="K605" s="98"/>
      <c r="L605" s="98" t="s">
        <v>121</v>
      </c>
      <c r="M605" s="98"/>
      <c r="N605" s="311">
        <f>N601</f>
        <v>472150</v>
      </c>
      <c r="O605" s="99">
        <f>O601</f>
        <v>500000</v>
      </c>
      <c r="P605" s="338">
        <f>P601</f>
        <v>430000</v>
      </c>
      <c r="Q605" s="405">
        <f>Q601</f>
        <v>451250</v>
      </c>
      <c r="R605" s="602">
        <f>Q605/N605</f>
        <v>0.9557344064386318</v>
      </c>
      <c r="S605" s="603">
        <f>Q605/P605</f>
        <v>1.0494186046511629</v>
      </c>
    </row>
    <row r="606" spans="1:19" ht="12.75">
      <c r="A606" s="114"/>
      <c r="B606" s="3"/>
      <c r="C606" s="3"/>
      <c r="D606" s="3"/>
      <c r="E606" s="3"/>
      <c r="F606" s="3"/>
      <c r="G606" s="3"/>
      <c r="H606" s="3"/>
      <c r="I606" s="3"/>
      <c r="J606" s="3"/>
      <c r="K606" s="46"/>
      <c r="L606" s="46"/>
      <c r="M606" s="46"/>
      <c r="N606" s="447"/>
      <c r="O606" s="47"/>
      <c r="P606" s="72"/>
      <c r="Q606" s="394"/>
      <c r="R606" s="347"/>
      <c r="S606" s="347"/>
    </row>
    <row r="607" spans="1:19" ht="12.75">
      <c r="A607" s="20" t="s">
        <v>347</v>
      </c>
      <c r="B607" s="8"/>
      <c r="C607" s="8"/>
      <c r="D607" s="8"/>
      <c r="E607" s="8"/>
      <c r="F607" s="8"/>
      <c r="G607" s="8"/>
      <c r="H607" s="8"/>
      <c r="I607" s="8"/>
      <c r="J607" s="8">
        <v>1012</v>
      </c>
      <c r="K607" s="64" t="s">
        <v>25</v>
      </c>
      <c r="L607" s="703" t="s">
        <v>346</v>
      </c>
      <c r="M607" s="703"/>
      <c r="N607" s="448"/>
      <c r="O607" s="21"/>
      <c r="P607" s="21"/>
      <c r="Q607" s="396"/>
      <c r="R607" s="341"/>
      <c r="S607" s="341"/>
    </row>
    <row r="608" spans="1:19" ht="12.75">
      <c r="A608" s="101" t="s">
        <v>347</v>
      </c>
      <c r="B608" s="1"/>
      <c r="C608" s="1"/>
      <c r="D608" s="1">
        <v>3</v>
      </c>
      <c r="E608" s="1"/>
      <c r="F608" s="1">
        <v>5</v>
      </c>
      <c r="G608" s="1"/>
      <c r="H608" s="1"/>
      <c r="I608" s="1"/>
      <c r="J608" s="1">
        <v>1012</v>
      </c>
      <c r="K608" s="102">
        <v>3</v>
      </c>
      <c r="L608" s="102" t="s">
        <v>0</v>
      </c>
      <c r="M608" s="102"/>
      <c r="N608" s="457">
        <f>N609+N615+N626</f>
        <v>207935</v>
      </c>
      <c r="O608" s="93">
        <f>O609+O615+O626</f>
        <v>93000</v>
      </c>
      <c r="P608" s="106">
        <f>P609+P615+P626</f>
        <v>0</v>
      </c>
      <c r="Q608" s="301">
        <f>Q609+Q615+Q626</f>
        <v>0</v>
      </c>
      <c r="R608" s="525">
        <f aca="true" t="shared" si="98" ref="R608:R633">P608/O608</f>
        <v>0</v>
      </c>
      <c r="S608" s="345" t="e">
        <f aca="true" t="shared" si="99" ref="S608:S633">Q608/P608</f>
        <v>#DIV/0!</v>
      </c>
    </row>
    <row r="609" spans="1:19" ht="12.75">
      <c r="A609" s="101" t="s">
        <v>347</v>
      </c>
      <c r="B609" s="1"/>
      <c r="C609" s="1"/>
      <c r="D609" s="1">
        <v>3</v>
      </c>
      <c r="E609" s="1"/>
      <c r="F609" s="1">
        <v>5</v>
      </c>
      <c r="G609" s="1"/>
      <c r="H609" s="1"/>
      <c r="I609" s="1"/>
      <c r="J609" s="1">
        <v>1012</v>
      </c>
      <c r="K609" s="103">
        <v>31</v>
      </c>
      <c r="L609" s="103" t="s">
        <v>2</v>
      </c>
      <c r="M609" s="103"/>
      <c r="N609" s="461">
        <f>N610+N612</f>
        <v>116825</v>
      </c>
      <c r="O609" s="106">
        <f>O610+O612</f>
        <v>88500</v>
      </c>
      <c r="P609" s="106">
        <f>P610+P612</f>
        <v>0</v>
      </c>
      <c r="Q609" s="301">
        <f>Q610+Q612</f>
        <v>0</v>
      </c>
      <c r="R609" s="525">
        <f t="shared" si="98"/>
        <v>0</v>
      </c>
      <c r="S609" s="345" t="e">
        <f t="shared" si="99"/>
        <v>#DIV/0!</v>
      </c>
    </row>
    <row r="610" spans="1:19" ht="12.75">
      <c r="A610" s="101" t="s">
        <v>347</v>
      </c>
      <c r="B610" s="1"/>
      <c r="C610" s="1"/>
      <c r="D610" s="1">
        <v>3</v>
      </c>
      <c r="E610" s="1"/>
      <c r="F610" s="1">
        <v>5</v>
      </c>
      <c r="G610" s="1"/>
      <c r="H610" s="1"/>
      <c r="I610" s="1"/>
      <c r="J610" s="1">
        <v>1012</v>
      </c>
      <c r="K610" s="117">
        <v>311</v>
      </c>
      <c r="L610" s="255" t="s">
        <v>371</v>
      </c>
      <c r="M610" s="256"/>
      <c r="N610" s="460">
        <f>N611</f>
        <v>99840</v>
      </c>
      <c r="O610" s="248">
        <f>O611</f>
        <v>75000</v>
      </c>
      <c r="P610" s="106">
        <f>P611</f>
        <v>0</v>
      </c>
      <c r="Q610" s="301">
        <f>Q611</f>
        <v>0</v>
      </c>
      <c r="R610" s="525">
        <f t="shared" si="98"/>
        <v>0</v>
      </c>
      <c r="S610" s="345" t="e">
        <f t="shared" si="99"/>
        <v>#DIV/0!</v>
      </c>
    </row>
    <row r="611" spans="1:19" ht="12.75">
      <c r="A611" s="101" t="s">
        <v>347</v>
      </c>
      <c r="B611" s="1"/>
      <c r="C611" s="1"/>
      <c r="D611" s="1">
        <v>3</v>
      </c>
      <c r="E611" s="1"/>
      <c r="F611" s="1">
        <v>5</v>
      </c>
      <c r="G611" s="1"/>
      <c r="H611" s="1"/>
      <c r="I611" s="1"/>
      <c r="J611" s="1">
        <v>1012</v>
      </c>
      <c r="K611" s="103">
        <v>3111</v>
      </c>
      <c r="L611" s="104" t="s">
        <v>75</v>
      </c>
      <c r="M611" s="105"/>
      <c r="N611" s="458">
        <v>99840</v>
      </c>
      <c r="O611" s="106">
        <v>75000</v>
      </c>
      <c r="P611" s="106">
        <v>0</v>
      </c>
      <c r="Q611" s="301">
        <v>0</v>
      </c>
      <c r="R611" s="525">
        <f t="shared" si="98"/>
        <v>0</v>
      </c>
      <c r="S611" s="345" t="e">
        <f t="shared" si="99"/>
        <v>#DIV/0!</v>
      </c>
    </row>
    <row r="612" spans="1:19" ht="12.75">
      <c r="A612" s="101" t="s">
        <v>347</v>
      </c>
      <c r="B612" s="1"/>
      <c r="C612" s="1"/>
      <c r="D612" s="1">
        <v>3</v>
      </c>
      <c r="E612" s="1"/>
      <c r="F612" s="1">
        <v>5</v>
      </c>
      <c r="G612" s="1"/>
      <c r="H612" s="1"/>
      <c r="I612" s="1"/>
      <c r="J612" s="1">
        <v>1012</v>
      </c>
      <c r="K612" s="117">
        <v>313</v>
      </c>
      <c r="L612" s="255" t="s">
        <v>4</v>
      </c>
      <c r="M612" s="256"/>
      <c r="N612" s="460">
        <f>N613+N614</f>
        <v>16985</v>
      </c>
      <c r="O612" s="248">
        <f>O613+O614</f>
        <v>13500</v>
      </c>
      <c r="P612" s="106">
        <f>P613+P614</f>
        <v>0</v>
      </c>
      <c r="Q612" s="301">
        <f>Q613+Q614</f>
        <v>0</v>
      </c>
      <c r="R612" s="525">
        <f t="shared" si="98"/>
        <v>0</v>
      </c>
      <c r="S612" s="345" t="e">
        <f t="shared" si="99"/>
        <v>#DIV/0!</v>
      </c>
    </row>
    <row r="613" spans="1:19" ht="12.75">
      <c r="A613" s="101" t="s">
        <v>347</v>
      </c>
      <c r="B613" s="1"/>
      <c r="C613" s="1"/>
      <c r="D613" s="1">
        <v>3</v>
      </c>
      <c r="E613" s="1"/>
      <c r="F613" s="1">
        <v>5</v>
      </c>
      <c r="G613" s="1"/>
      <c r="H613" s="1"/>
      <c r="I613" s="1"/>
      <c r="J613" s="1">
        <v>1012</v>
      </c>
      <c r="K613" s="103">
        <v>3132</v>
      </c>
      <c r="L613" s="104" t="s">
        <v>284</v>
      </c>
      <c r="M613" s="105"/>
      <c r="N613" s="458">
        <v>15288</v>
      </c>
      <c r="O613" s="106">
        <v>12000</v>
      </c>
      <c r="P613" s="106">
        <v>0</v>
      </c>
      <c r="Q613" s="301">
        <v>0</v>
      </c>
      <c r="R613" s="525">
        <f t="shared" si="98"/>
        <v>0</v>
      </c>
      <c r="S613" s="345" t="e">
        <f t="shared" si="99"/>
        <v>#DIV/0!</v>
      </c>
    </row>
    <row r="614" spans="1:19" ht="12.75">
      <c r="A614" s="101" t="s">
        <v>347</v>
      </c>
      <c r="B614" s="1"/>
      <c r="C614" s="1"/>
      <c r="D614" s="1">
        <v>3</v>
      </c>
      <c r="E614" s="1"/>
      <c r="F614" s="1">
        <v>5</v>
      </c>
      <c r="G614" s="1"/>
      <c r="H614" s="1"/>
      <c r="I614" s="1"/>
      <c r="J614" s="1">
        <v>1012</v>
      </c>
      <c r="K614" s="103">
        <v>3133</v>
      </c>
      <c r="L614" s="173" t="s">
        <v>372</v>
      </c>
      <c r="M614" s="105"/>
      <c r="N614" s="458">
        <v>1697</v>
      </c>
      <c r="O614" s="106">
        <v>1500</v>
      </c>
      <c r="P614" s="106">
        <v>0</v>
      </c>
      <c r="Q614" s="301">
        <v>0</v>
      </c>
      <c r="R614" s="525">
        <f t="shared" si="98"/>
        <v>0</v>
      </c>
      <c r="S614" s="345" t="e">
        <f t="shared" si="99"/>
        <v>#DIV/0!</v>
      </c>
    </row>
    <row r="615" spans="1:19" ht="12.75">
      <c r="A615" s="101" t="s">
        <v>347</v>
      </c>
      <c r="B615" s="1"/>
      <c r="C615" s="1"/>
      <c r="D615" s="1">
        <v>3</v>
      </c>
      <c r="E615" s="1"/>
      <c r="F615" s="1">
        <v>5</v>
      </c>
      <c r="G615" s="1"/>
      <c r="H615" s="1"/>
      <c r="I615" s="1"/>
      <c r="J615" s="1">
        <v>1012</v>
      </c>
      <c r="K615" s="103">
        <v>32</v>
      </c>
      <c r="L615" s="104" t="s">
        <v>5</v>
      </c>
      <c r="M615" s="105"/>
      <c r="N615" s="458">
        <f>N616+N618+N622</f>
        <v>2314</v>
      </c>
      <c r="O615" s="106">
        <f>O616+O618+O622</f>
        <v>4500</v>
      </c>
      <c r="P615" s="106">
        <f>P616+P618+P622</f>
        <v>0</v>
      </c>
      <c r="Q615" s="301">
        <f>Q616+Q618+Q622</f>
        <v>0</v>
      </c>
      <c r="R615" s="525">
        <f t="shared" si="98"/>
        <v>0</v>
      </c>
      <c r="S615" s="345" t="e">
        <f t="shared" si="99"/>
        <v>#DIV/0!</v>
      </c>
    </row>
    <row r="616" spans="1:19" ht="12.75">
      <c r="A616" s="101" t="s">
        <v>347</v>
      </c>
      <c r="B616" s="1"/>
      <c r="C616" s="1"/>
      <c r="D616" s="1">
        <v>3</v>
      </c>
      <c r="E616" s="1"/>
      <c r="F616" s="1">
        <v>5</v>
      </c>
      <c r="G616" s="1"/>
      <c r="H616" s="1"/>
      <c r="I616" s="1"/>
      <c r="J616" s="1">
        <v>1012</v>
      </c>
      <c r="K616" s="117">
        <v>321</v>
      </c>
      <c r="L616" s="255" t="s">
        <v>6</v>
      </c>
      <c r="M616" s="256"/>
      <c r="N616" s="460">
        <f>N617</f>
        <v>0</v>
      </c>
      <c r="O616" s="248">
        <f>O617</f>
        <v>0</v>
      </c>
      <c r="P616" s="106">
        <f>P617</f>
        <v>0</v>
      </c>
      <c r="Q616" s="301">
        <f>Q617</f>
        <v>0</v>
      </c>
      <c r="R616" s="525" t="e">
        <f t="shared" si="98"/>
        <v>#DIV/0!</v>
      </c>
      <c r="S616" s="345" t="e">
        <f t="shared" si="99"/>
        <v>#DIV/0!</v>
      </c>
    </row>
    <row r="617" spans="1:19" ht="12.75">
      <c r="A617" s="101" t="s">
        <v>347</v>
      </c>
      <c r="B617" s="1"/>
      <c r="C617" s="1"/>
      <c r="D617" s="1">
        <v>3</v>
      </c>
      <c r="E617" s="1"/>
      <c r="F617" s="1">
        <v>5</v>
      </c>
      <c r="G617" s="1"/>
      <c r="H617" s="1"/>
      <c r="I617" s="1"/>
      <c r="J617" s="1">
        <v>1012</v>
      </c>
      <c r="K617" s="103">
        <v>3212</v>
      </c>
      <c r="L617" s="104" t="s">
        <v>77</v>
      </c>
      <c r="M617" s="105"/>
      <c r="N617" s="458">
        <v>0</v>
      </c>
      <c r="O617" s="106">
        <v>0</v>
      </c>
      <c r="P617" s="106">
        <v>0</v>
      </c>
      <c r="Q617" s="301">
        <v>0</v>
      </c>
      <c r="R617" s="525" t="e">
        <f t="shared" si="98"/>
        <v>#DIV/0!</v>
      </c>
      <c r="S617" s="345" t="e">
        <f t="shared" si="99"/>
        <v>#DIV/0!</v>
      </c>
    </row>
    <row r="618" spans="1:19" ht="12.75">
      <c r="A618" s="101" t="s">
        <v>347</v>
      </c>
      <c r="B618" s="1"/>
      <c r="C618" s="1"/>
      <c r="D618" s="1">
        <v>3</v>
      </c>
      <c r="E618" s="1"/>
      <c r="F618" s="1">
        <v>5</v>
      </c>
      <c r="G618" s="1"/>
      <c r="H618" s="1"/>
      <c r="I618" s="1"/>
      <c r="J618" s="1">
        <v>1012</v>
      </c>
      <c r="K618" s="117">
        <v>322</v>
      </c>
      <c r="L618" s="255" t="s">
        <v>26</v>
      </c>
      <c r="M618" s="256"/>
      <c r="N618" s="460">
        <f>N619+N620+N621</f>
        <v>2314</v>
      </c>
      <c r="O618" s="248">
        <f>O619+O620+O621</f>
        <v>4500</v>
      </c>
      <c r="P618" s="106">
        <f>P619+P620+P621</f>
        <v>0</v>
      </c>
      <c r="Q618" s="301">
        <f>Q619+Q620+Q621</f>
        <v>0</v>
      </c>
      <c r="R618" s="525">
        <f t="shared" si="98"/>
        <v>0</v>
      </c>
      <c r="S618" s="345" t="e">
        <f t="shared" si="99"/>
        <v>#DIV/0!</v>
      </c>
    </row>
    <row r="619" spans="1:19" ht="12.75">
      <c r="A619" s="101" t="s">
        <v>347</v>
      </c>
      <c r="B619" s="1"/>
      <c r="C619" s="1"/>
      <c r="D619" s="1">
        <v>3</v>
      </c>
      <c r="E619" s="1"/>
      <c r="F619" s="1">
        <v>5</v>
      </c>
      <c r="G619" s="1"/>
      <c r="H619" s="1"/>
      <c r="I619" s="1"/>
      <c r="J619" s="1">
        <v>1012</v>
      </c>
      <c r="K619" s="103">
        <v>3221</v>
      </c>
      <c r="L619" s="104" t="s">
        <v>79</v>
      </c>
      <c r="M619" s="105"/>
      <c r="N619" s="458">
        <v>1373</v>
      </c>
      <c r="O619" s="106">
        <v>3000</v>
      </c>
      <c r="P619" s="106">
        <v>0</v>
      </c>
      <c r="Q619" s="301">
        <v>0</v>
      </c>
      <c r="R619" s="525">
        <f t="shared" si="98"/>
        <v>0</v>
      </c>
      <c r="S619" s="345" t="e">
        <f t="shared" si="99"/>
        <v>#DIV/0!</v>
      </c>
    </row>
    <row r="620" spans="1:19" ht="12.75">
      <c r="A620" s="101" t="s">
        <v>347</v>
      </c>
      <c r="B620" s="1"/>
      <c r="C620" s="1"/>
      <c r="D620" s="1">
        <v>3</v>
      </c>
      <c r="E620" s="1"/>
      <c r="F620" s="1">
        <v>5</v>
      </c>
      <c r="G620" s="1"/>
      <c r="H620" s="1"/>
      <c r="I620" s="1"/>
      <c r="J620" s="1">
        <v>1012</v>
      </c>
      <c r="K620" s="103">
        <v>3223</v>
      </c>
      <c r="L620" s="104" t="s">
        <v>80</v>
      </c>
      <c r="M620" s="105"/>
      <c r="N620" s="458">
        <v>941</v>
      </c>
      <c r="O620" s="106">
        <v>1500</v>
      </c>
      <c r="P620" s="106">
        <v>0</v>
      </c>
      <c r="Q620" s="301">
        <v>0</v>
      </c>
      <c r="R620" s="525">
        <f t="shared" si="98"/>
        <v>0</v>
      </c>
      <c r="S620" s="345" t="e">
        <f t="shared" si="99"/>
        <v>#DIV/0!</v>
      </c>
    </row>
    <row r="621" spans="1:19" ht="12.75">
      <c r="A621" s="101" t="s">
        <v>347</v>
      </c>
      <c r="B621" s="1"/>
      <c r="C621" s="1"/>
      <c r="D621" s="1">
        <v>3</v>
      </c>
      <c r="E621" s="1"/>
      <c r="F621" s="1">
        <v>5</v>
      </c>
      <c r="G621" s="1"/>
      <c r="H621" s="1"/>
      <c r="I621" s="1"/>
      <c r="J621" s="1">
        <v>1012</v>
      </c>
      <c r="K621" s="103">
        <v>3225</v>
      </c>
      <c r="L621" s="104" t="s">
        <v>81</v>
      </c>
      <c r="M621" s="105"/>
      <c r="N621" s="458">
        <v>0</v>
      </c>
      <c r="O621" s="106">
        <v>0</v>
      </c>
      <c r="P621" s="106">
        <v>0</v>
      </c>
      <c r="Q621" s="301">
        <v>0</v>
      </c>
      <c r="R621" s="525" t="e">
        <f t="shared" si="98"/>
        <v>#DIV/0!</v>
      </c>
      <c r="S621" s="345" t="e">
        <f t="shared" si="99"/>
        <v>#DIV/0!</v>
      </c>
    </row>
    <row r="622" spans="1:19" ht="12.75">
      <c r="A622" s="101" t="s">
        <v>347</v>
      </c>
      <c r="B622" s="1"/>
      <c r="C622" s="1"/>
      <c r="D622" s="1">
        <v>3</v>
      </c>
      <c r="E622" s="1"/>
      <c r="F622" s="1">
        <v>5</v>
      </c>
      <c r="G622" s="1"/>
      <c r="H622" s="1"/>
      <c r="I622" s="1"/>
      <c r="J622" s="1">
        <v>1012</v>
      </c>
      <c r="K622" s="117">
        <v>323</v>
      </c>
      <c r="L622" s="255" t="s">
        <v>7</v>
      </c>
      <c r="M622" s="256"/>
      <c r="N622" s="460">
        <f>N623+N624+N625</f>
        <v>0</v>
      </c>
      <c r="O622" s="248">
        <f>O623+O624+O625</f>
        <v>0</v>
      </c>
      <c r="P622" s="106">
        <f>P623+P624+P625</f>
        <v>0</v>
      </c>
      <c r="Q622" s="301">
        <f>Q623+Q624+Q625</f>
        <v>0</v>
      </c>
      <c r="R622" s="525" t="e">
        <f t="shared" si="98"/>
        <v>#DIV/0!</v>
      </c>
      <c r="S622" s="345" t="e">
        <f t="shared" si="99"/>
        <v>#DIV/0!</v>
      </c>
    </row>
    <row r="623" spans="1:19" ht="12.75">
      <c r="A623" s="101" t="s">
        <v>347</v>
      </c>
      <c r="B623" s="1"/>
      <c r="C623" s="1"/>
      <c r="D623" s="1">
        <v>3</v>
      </c>
      <c r="E623" s="1"/>
      <c r="F623" s="1">
        <v>5</v>
      </c>
      <c r="G623" s="1"/>
      <c r="H623" s="1"/>
      <c r="I623" s="1"/>
      <c r="J623" s="1">
        <v>1012</v>
      </c>
      <c r="K623" s="103">
        <v>3233</v>
      </c>
      <c r="L623" s="104" t="s">
        <v>72</v>
      </c>
      <c r="M623" s="105"/>
      <c r="N623" s="458">
        <v>0</v>
      </c>
      <c r="O623" s="106">
        <v>0</v>
      </c>
      <c r="P623" s="106">
        <v>0</v>
      </c>
      <c r="Q623" s="301">
        <v>0</v>
      </c>
      <c r="R623" s="525" t="e">
        <f t="shared" si="98"/>
        <v>#DIV/0!</v>
      </c>
      <c r="S623" s="345" t="e">
        <f t="shared" si="99"/>
        <v>#DIV/0!</v>
      </c>
    </row>
    <row r="624" spans="1:19" ht="12.75">
      <c r="A624" s="101" t="s">
        <v>347</v>
      </c>
      <c r="B624" s="1"/>
      <c r="C624" s="1"/>
      <c r="D624" s="1">
        <v>3</v>
      </c>
      <c r="E624" s="1"/>
      <c r="F624" s="1">
        <v>5</v>
      </c>
      <c r="G624" s="1"/>
      <c r="H624" s="1"/>
      <c r="I624" s="1"/>
      <c r="J624" s="1">
        <v>1012</v>
      </c>
      <c r="K624" s="103">
        <v>3236</v>
      </c>
      <c r="L624" s="104" t="s">
        <v>108</v>
      </c>
      <c r="M624" s="105"/>
      <c r="N624" s="458">
        <v>0</v>
      </c>
      <c r="O624" s="106">
        <v>0</v>
      </c>
      <c r="P624" s="106">
        <v>0</v>
      </c>
      <c r="Q624" s="301">
        <v>0</v>
      </c>
      <c r="R624" s="525" t="e">
        <f t="shared" si="98"/>
        <v>#DIV/0!</v>
      </c>
      <c r="S624" s="345" t="e">
        <f t="shared" si="99"/>
        <v>#DIV/0!</v>
      </c>
    </row>
    <row r="625" spans="1:19" ht="12.75">
      <c r="A625" s="4" t="s">
        <v>347</v>
      </c>
      <c r="B625" s="1"/>
      <c r="C625" s="1"/>
      <c r="D625" s="1">
        <v>3</v>
      </c>
      <c r="E625" s="1"/>
      <c r="F625" s="1">
        <v>5</v>
      </c>
      <c r="G625" s="1"/>
      <c r="H625" s="1"/>
      <c r="I625" s="1"/>
      <c r="J625" s="1">
        <v>1012</v>
      </c>
      <c r="K625" s="139">
        <v>3237</v>
      </c>
      <c r="L625" s="104" t="s">
        <v>508</v>
      </c>
      <c r="M625" s="141"/>
      <c r="N625" s="470">
        <v>0</v>
      </c>
      <c r="O625" s="129">
        <v>0</v>
      </c>
      <c r="P625" s="129">
        <v>0</v>
      </c>
      <c r="Q625" s="319">
        <v>0</v>
      </c>
      <c r="R625" s="527" t="e">
        <f t="shared" si="98"/>
        <v>#DIV/0!</v>
      </c>
      <c r="S625" s="345" t="e">
        <f t="shared" si="99"/>
        <v>#DIV/0!</v>
      </c>
    </row>
    <row r="626" spans="1:19" ht="12.75">
      <c r="A626" s="101" t="s">
        <v>347</v>
      </c>
      <c r="B626" s="1"/>
      <c r="C626" s="1"/>
      <c r="D626" s="1">
        <v>3</v>
      </c>
      <c r="E626" s="1"/>
      <c r="F626" s="1">
        <v>5</v>
      </c>
      <c r="G626" s="1"/>
      <c r="H626" s="1"/>
      <c r="I626" s="1"/>
      <c r="J626" s="1">
        <v>1012</v>
      </c>
      <c r="K626" s="139">
        <v>38</v>
      </c>
      <c r="L626" s="140" t="s">
        <v>104</v>
      </c>
      <c r="M626" s="141"/>
      <c r="N626" s="470">
        <f>N627</f>
        <v>88796</v>
      </c>
      <c r="O626" s="128">
        <f>O627</f>
        <v>0</v>
      </c>
      <c r="P626" s="129">
        <f>P627</f>
        <v>0</v>
      </c>
      <c r="Q626" s="319">
        <f>Q627</f>
        <v>0</v>
      </c>
      <c r="R626" s="527" t="e">
        <f t="shared" si="98"/>
        <v>#DIV/0!</v>
      </c>
      <c r="S626" s="345" t="e">
        <f t="shared" si="99"/>
        <v>#DIV/0!</v>
      </c>
    </row>
    <row r="627" spans="1:19" ht="12.75">
      <c r="A627" s="101" t="s">
        <v>347</v>
      </c>
      <c r="B627" s="1"/>
      <c r="C627" s="1"/>
      <c r="D627" s="1">
        <v>3</v>
      </c>
      <c r="E627" s="1"/>
      <c r="F627" s="1">
        <v>5</v>
      </c>
      <c r="G627" s="1"/>
      <c r="H627" s="1"/>
      <c r="I627" s="1"/>
      <c r="J627" s="1">
        <v>1012</v>
      </c>
      <c r="K627" s="257">
        <v>381</v>
      </c>
      <c r="L627" s="255" t="s">
        <v>333</v>
      </c>
      <c r="M627" s="263"/>
      <c r="N627" s="518">
        <f>N628+N629</f>
        <v>88796</v>
      </c>
      <c r="O627" s="262">
        <f>O628+O629</f>
        <v>0</v>
      </c>
      <c r="P627" s="129">
        <f>P628+P629</f>
        <v>0</v>
      </c>
      <c r="Q627" s="319">
        <f>Q628+Q629</f>
        <v>0</v>
      </c>
      <c r="R627" s="527" t="e">
        <f t="shared" si="98"/>
        <v>#DIV/0!</v>
      </c>
      <c r="S627" s="345" t="e">
        <f t="shared" si="99"/>
        <v>#DIV/0!</v>
      </c>
    </row>
    <row r="628" spans="1:19" ht="12.75">
      <c r="A628" s="101" t="s">
        <v>347</v>
      </c>
      <c r="B628" s="1"/>
      <c r="C628" s="1"/>
      <c r="D628" s="1">
        <v>3</v>
      </c>
      <c r="E628" s="1"/>
      <c r="F628" s="1">
        <v>5</v>
      </c>
      <c r="G628" s="1"/>
      <c r="H628" s="1"/>
      <c r="I628" s="1"/>
      <c r="J628" s="1">
        <v>1012</v>
      </c>
      <c r="K628" s="139">
        <v>3811</v>
      </c>
      <c r="L628" s="140" t="s">
        <v>368</v>
      </c>
      <c r="M628" s="141"/>
      <c r="N628" s="470">
        <v>0</v>
      </c>
      <c r="O628" s="128">
        <v>0</v>
      </c>
      <c r="P628" s="129">
        <v>0</v>
      </c>
      <c r="Q628" s="319">
        <v>0</v>
      </c>
      <c r="R628" s="527" t="e">
        <f t="shared" si="98"/>
        <v>#DIV/0!</v>
      </c>
      <c r="S628" s="345" t="e">
        <f t="shared" si="99"/>
        <v>#DIV/0!</v>
      </c>
    </row>
    <row r="629" spans="1:19" ht="12.75">
      <c r="A629" s="101" t="s">
        <v>347</v>
      </c>
      <c r="B629" s="1"/>
      <c r="C629" s="1"/>
      <c r="D629" s="1">
        <v>3</v>
      </c>
      <c r="E629" s="1"/>
      <c r="F629" s="1">
        <v>5</v>
      </c>
      <c r="G629" s="1"/>
      <c r="H629" s="1"/>
      <c r="I629" s="1"/>
      <c r="J629" s="1">
        <v>1012</v>
      </c>
      <c r="K629" s="139">
        <v>3811</v>
      </c>
      <c r="L629" s="140" t="s">
        <v>369</v>
      </c>
      <c r="M629" s="141"/>
      <c r="N629" s="470">
        <v>88796</v>
      </c>
      <c r="O629" s="128">
        <v>0</v>
      </c>
      <c r="P629" s="129">
        <v>0</v>
      </c>
      <c r="Q629" s="319">
        <v>0</v>
      </c>
      <c r="R629" s="527" t="e">
        <f t="shared" si="98"/>
        <v>#DIV/0!</v>
      </c>
      <c r="S629" s="345" t="e">
        <f t="shared" si="99"/>
        <v>#DIV/0!</v>
      </c>
    </row>
    <row r="630" spans="1:19" ht="12.75">
      <c r="A630" s="101" t="s">
        <v>347</v>
      </c>
      <c r="B630" s="1"/>
      <c r="C630" s="1"/>
      <c r="D630" s="1">
        <v>3</v>
      </c>
      <c r="E630" s="1"/>
      <c r="F630" s="1">
        <v>5</v>
      </c>
      <c r="G630" s="1"/>
      <c r="H630" s="1"/>
      <c r="I630" s="1"/>
      <c r="J630" s="1">
        <v>1012</v>
      </c>
      <c r="K630" s="139">
        <v>4</v>
      </c>
      <c r="L630" s="104" t="s">
        <v>1</v>
      </c>
      <c r="M630" s="141"/>
      <c r="N630" s="470">
        <f aca="true" t="shared" si="100" ref="N630:Q632">N631</f>
        <v>0</v>
      </c>
      <c r="O630" s="128">
        <f t="shared" si="100"/>
        <v>0</v>
      </c>
      <c r="P630" s="129">
        <f t="shared" si="100"/>
        <v>0</v>
      </c>
      <c r="Q630" s="319">
        <f t="shared" si="100"/>
        <v>0</v>
      </c>
      <c r="R630" s="527" t="e">
        <f t="shared" si="98"/>
        <v>#DIV/0!</v>
      </c>
      <c r="S630" s="345" t="e">
        <f t="shared" si="99"/>
        <v>#DIV/0!</v>
      </c>
    </row>
    <row r="631" spans="1:19" ht="12.75">
      <c r="A631" s="101" t="s">
        <v>347</v>
      </c>
      <c r="B631" s="1"/>
      <c r="C631" s="1"/>
      <c r="D631" s="1">
        <v>3</v>
      </c>
      <c r="E631" s="1"/>
      <c r="F631" s="1">
        <v>5</v>
      </c>
      <c r="G631" s="1"/>
      <c r="H631" s="1"/>
      <c r="I631" s="1"/>
      <c r="J631" s="1">
        <v>1012</v>
      </c>
      <c r="K631" s="139">
        <v>42</v>
      </c>
      <c r="L631" s="104" t="s">
        <v>28</v>
      </c>
      <c r="M631" s="141"/>
      <c r="N631" s="470">
        <f t="shared" si="100"/>
        <v>0</v>
      </c>
      <c r="O631" s="128">
        <f t="shared" si="100"/>
        <v>0</v>
      </c>
      <c r="P631" s="129">
        <f t="shared" si="100"/>
        <v>0</v>
      </c>
      <c r="Q631" s="319">
        <f t="shared" si="100"/>
        <v>0</v>
      </c>
      <c r="R631" s="527" t="e">
        <f t="shared" si="98"/>
        <v>#DIV/0!</v>
      </c>
      <c r="S631" s="345" t="e">
        <f t="shared" si="99"/>
        <v>#DIV/0!</v>
      </c>
    </row>
    <row r="632" spans="1:19" ht="12.75">
      <c r="A632" s="101" t="s">
        <v>347</v>
      </c>
      <c r="B632" s="1"/>
      <c r="C632" s="1"/>
      <c r="D632" s="1">
        <v>3</v>
      </c>
      <c r="E632" s="1"/>
      <c r="F632" s="1">
        <v>5</v>
      </c>
      <c r="G632" s="1"/>
      <c r="H632" s="1"/>
      <c r="I632" s="1"/>
      <c r="J632" s="1">
        <v>1012</v>
      </c>
      <c r="K632" s="257">
        <v>423</v>
      </c>
      <c r="L632" s="255" t="s">
        <v>15</v>
      </c>
      <c r="M632" s="263"/>
      <c r="N632" s="518">
        <f t="shared" si="100"/>
        <v>0</v>
      </c>
      <c r="O632" s="262">
        <f t="shared" si="100"/>
        <v>0</v>
      </c>
      <c r="P632" s="129">
        <f t="shared" si="100"/>
        <v>0</v>
      </c>
      <c r="Q632" s="319">
        <f t="shared" si="100"/>
        <v>0</v>
      </c>
      <c r="R632" s="527" t="e">
        <f t="shared" si="98"/>
        <v>#DIV/0!</v>
      </c>
      <c r="S632" s="345" t="e">
        <f t="shared" si="99"/>
        <v>#DIV/0!</v>
      </c>
    </row>
    <row r="633" spans="1:19" ht="13.5" thickBot="1">
      <c r="A633" s="101" t="s">
        <v>347</v>
      </c>
      <c r="B633" s="1"/>
      <c r="C633" s="1"/>
      <c r="D633" s="1">
        <v>3</v>
      </c>
      <c r="E633" s="1"/>
      <c r="F633" s="1">
        <v>5</v>
      </c>
      <c r="G633" s="1"/>
      <c r="H633" s="1"/>
      <c r="I633" s="1"/>
      <c r="J633" s="1">
        <v>1012</v>
      </c>
      <c r="K633" s="139">
        <v>4231</v>
      </c>
      <c r="L633" s="152" t="s">
        <v>370</v>
      </c>
      <c r="M633" s="141"/>
      <c r="N633" s="470">
        <v>0</v>
      </c>
      <c r="O633" s="128">
        <v>0</v>
      </c>
      <c r="P633" s="129">
        <v>0</v>
      </c>
      <c r="Q633" s="319">
        <v>0</v>
      </c>
      <c r="R633" s="527" t="e">
        <f t="shared" si="98"/>
        <v>#DIV/0!</v>
      </c>
      <c r="S633" s="345" t="e">
        <f t="shared" si="99"/>
        <v>#DIV/0!</v>
      </c>
    </row>
    <row r="634" spans="1:19" ht="12.75">
      <c r="A634" s="91"/>
      <c r="B634" s="11"/>
      <c r="C634" s="11"/>
      <c r="D634" s="11"/>
      <c r="E634" s="11"/>
      <c r="F634" s="11"/>
      <c r="G634" s="11"/>
      <c r="H634" s="11"/>
      <c r="I634" s="11"/>
      <c r="J634" s="11"/>
      <c r="K634" s="98"/>
      <c r="L634" s="98" t="s">
        <v>121</v>
      </c>
      <c r="M634" s="98"/>
      <c r="N634" s="311">
        <f>N608+N630</f>
        <v>207935</v>
      </c>
      <c r="O634" s="99">
        <f>O608+O630</f>
        <v>93000</v>
      </c>
      <c r="P634" s="338">
        <f>P608+P630</f>
        <v>0</v>
      </c>
      <c r="Q634" s="405">
        <f>Q608+Q630</f>
        <v>0</v>
      </c>
      <c r="R634" s="602">
        <f>Q634/N634</f>
        <v>0</v>
      </c>
      <c r="S634" s="603" t="e">
        <f>Q634/P634</f>
        <v>#DIV/0!</v>
      </c>
    </row>
    <row r="635" spans="1:19" ht="12.75">
      <c r="A635" s="88"/>
      <c r="B635" s="1"/>
      <c r="C635" s="1"/>
      <c r="D635" s="1"/>
      <c r="E635" s="1"/>
      <c r="F635" s="1"/>
      <c r="G635" s="1"/>
      <c r="H635" s="1"/>
      <c r="I635" s="1"/>
      <c r="J635" s="1"/>
      <c r="K635" s="115"/>
      <c r="L635" s="115"/>
      <c r="M635" s="115"/>
      <c r="N635" s="463"/>
      <c r="O635" s="112"/>
      <c r="P635" s="124"/>
      <c r="Q635" s="413"/>
      <c r="R635" s="350"/>
      <c r="S635" s="350"/>
    </row>
    <row r="636" spans="1:19" ht="12.75">
      <c r="A636" s="8"/>
      <c r="B636" s="8"/>
      <c r="C636" s="8"/>
      <c r="D636" s="8"/>
      <c r="E636" s="8"/>
      <c r="F636" s="8"/>
      <c r="G636" s="8"/>
      <c r="H636" s="8"/>
      <c r="I636" s="8"/>
      <c r="J636" s="8"/>
      <c r="K636" s="66" t="s">
        <v>343</v>
      </c>
      <c r="L636" s="676" t="s">
        <v>348</v>
      </c>
      <c r="M636" s="676"/>
      <c r="N636" s="676"/>
      <c r="O636" s="676"/>
      <c r="P636" s="127"/>
      <c r="Q636" s="400"/>
      <c r="R636" s="349"/>
      <c r="S636" s="349"/>
    </row>
    <row r="637" spans="1:19" ht="12.75">
      <c r="A637" s="20" t="s">
        <v>349</v>
      </c>
      <c r="B637" s="8"/>
      <c r="C637" s="8"/>
      <c r="D637" s="8"/>
      <c r="E637" s="8"/>
      <c r="F637" s="8"/>
      <c r="G637" s="8"/>
      <c r="H637" s="8"/>
      <c r="I637" s="8"/>
      <c r="J637" s="8"/>
      <c r="K637" s="142"/>
      <c r="L637" s="78" t="s">
        <v>177</v>
      </c>
      <c r="M637" s="142"/>
      <c r="N637" s="456"/>
      <c r="O637" s="67"/>
      <c r="P637" s="127"/>
      <c r="Q637" s="400"/>
      <c r="R637" s="349"/>
      <c r="S637" s="349"/>
    </row>
    <row r="638" spans="1:19" ht="12.75">
      <c r="A638" s="20" t="s">
        <v>350</v>
      </c>
      <c r="B638" s="8"/>
      <c r="C638" s="8"/>
      <c r="D638" s="8"/>
      <c r="E638" s="8"/>
      <c r="F638" s="8"/>
      <c r="G638" s="8"/>
      <c r="H638" s="8"/>
      <c r="I638" s="8"/>
      <c r="J638" s="8">
        <v>760</v>
      </c>
      <c r="K638" s="64" t="s">
        <v>25</v>
      </c>
      <c r="L638" s="20" t="s">
        <v>106</v>
      </c>
      <c r="M638" s="174"/>
      <c r="N638" s="472"/>
      <c r="O638" s="21"/>
      <c r="P638" s="21"/>
      <c r="Q638" s="396"/>
      <c r="R638" s="341"/>
      <c r="S638" s="341"/>
    </row>
    <row r="639" spans="1:19" ht="12.75">
      <c r="A639" s="20" t="s">
        <v>350</v>
      </c>
      <c r="B639" s="1">
        <v>1</v>
      </c>
      <c r="C639" s="1"/>
      <c r="D639" s="1">
        <v>3</v>
      </c>
      <c r="E639" s="1"/>
      <c r="F639" s="1"/>
      <c r="G639" s="1"/>
      <c r="H639" s="1"/>
      <c r="I639" s="1"/>
      <c r="J639" s="1">
        <v>760</v>
      </c>
      <c r="K639" s="102">
        <v>3</v>
      </c>
      <c r="L639" s="102" t="s">
        <v>0</v>
      </c>
      <c r="M639" s="102"/>
      <c r="N639" s="457">
        <f aca="true" t="shared" si="101" ref="N639:Q640">N640</f>
        <v>50150</v>
      </c>
      <c r="O639" s="93">
        <f t="shared" si="101"/>
        <v>68000</v>
      </c>
      <c r="P639" s="106">
        <f t="shared" si="101"/>
        <v>105000</v>
      </c>
      <c r="Q639" s="301">
        <f t="shared" si="101"/>
        <v>93330</v>
      </c>
      <c r="R639" s="525">
        <f aca="true" t="shared" si="102" ref="R639:R644">P639/O639</f>
        <v>1.5441176470588236</v>
      </c>
      <c r="S639" s="345">
        <f aca="true" t="shared" si="103" ref="S639:S646">Q639/P639</f>
        <v>0.8888571428571429</v>
      </c>
    </row>
    <row r="640" spans="1:19" ht="12.75">
      <c r="A640" s="20" t="s">
        <v>350</v>
      </c>
      <c r="B640" s="1">
        <v>1</v>
      </c>
      <c r="C640" s="1"/>
      <c r="D640" s="1">
        <v>3</v>
      </c>
      <c r="E640" s="1"/>
      <c r="F640" s="1"/>
      <c r="G640" s="1"/>
      <c r="H640" s="1"/>
      <c r="I640" s="1"/>
      <c r="J640" s="1">
        <v>760</v>
      </c>
      <c r="K640" s="103">
        <v>32</v>
      </c>
      <c r="L640" s="104" t="s">
        <v>5</v>
      </c>
      <c r="M640" s="105"/>
      <c r="N640" s="458">
        <f t="shared" si="101"/>
        <v>50150</v>
      </c>
      <c r="O640" s="106">
        <f t="shared" si="101"/>
        <v>68000</v>
      </c>
      <c r="P640" s="106">
        <f t="shared" si="101"/>
        <v>105000</v>
      </c>
      <c r="Q640" s="301">
        <f t="shared" si="101"/>
        <v>93330</v>
      </c>
      <c r="R640" s="525">
        <f t="shared" si="102"/>
        <v>1.5441176470588236</v>
      </c>
      <c r="S640" s="345">
        <f t="shared" si="103"/>
        <v>0.8888571428571429</v>
      </c>
    </row>
    <row r="641" spans="1:19" ht="12.75">
      <c r="A641" s="20" t="s">
        <v>350</v>
      </c>
      <c r="B641" s="1">
        <v>1</v>
      </c>
      <c r="C641" s="1"/>
      <c r="D641" s="1">
        <v>3</v>
      </c>
      <c r="E641" s="1"/>
      <c r="F641" s="1"/>
      <c r="G641" s="1"/>
      <c r="H641" s="1"/>
      <c r="I641" s="1"/>
      <c r="J641" s="1">
        <v>760</v>
      </c>
      <c r="K641" s="103">
        <v>323</v>
      </c>
      <c r="L641" s="104" t="s">
        <v>7</v>
      </c>
      <c r="M641" s="105"/>
      <c r="N641" s="458">
        <f>N642+N643+N644</f>
        <v>50150</v>
      </c>
      <c r="O641" s="106">
        <f>O642+O643+O644</f>
        <v>68000</v>
      </c>
      <c r="P641" s="106">
        <f>P642+P643+P644</f>
        <v>105000</v>
      </c>
      <c r="Q641" s="301">
        <f>Q642+Q643+Q644</f>
        <v>93330</v>
      </c>
      <c r="R641" s="525">
        <f t="shared" si="102"/>
        <v>1.5441176470588236</v>
      </c>
      <c r="S641" s="345">
        <f t="shared" si="103"/>
        <v>0.8888571428571429</v>
      </c>
    </row>
    <row r="642" spans="1:19" ht="12.75">
      <c r="A642" s="20" t="s">
        <v>350</v>
      </c>
      <c r="B642" s="1">
        <v>1</v>
      </c>
      <c r="C642" s="1"/>
      <c r="D642" s="1">
        <v>3</v>
      </c>
      <c r="E642" s="1"/>
      <c r="F642" s="1"/>
      <c r="G642" s="1"/>
      <c r="H642" s="1"/>
      <c r="I642" s="1"/>
      <c r="J642" s="1">
        <v>760</v>
      </c>
      <c r="K642" s="103">
        <v>3234</v>
      </c>
      <c r="L642" s="699" t="s">
        <v>107</v>
      </c>
      <c r="M642" s="700"/>
      <c r="N642" s="458">
        <v>42500</v>
      </c>
      <c r="O642" s="106">
        <v>43000</v>
      </c>
      <c r="P642" s="106">
        <v>65000</v>
      </c>
      <c r="Q642" s="301">
        <v>57150</v>
      </c>
      <c r="R642" s="525">
        <f t="shared" si="102"/>
        <v>1.5116279069767442</v>
      </c>
      <c r="S642" s="345">
        <f t="shared" si="103"/>
        <v>0.8792307692307693</v>
      </c>
    </row>
    <row r="643" spans="1:19" ht="12.75">
      <c r="A643" s="20" t="s">
        <v>350</v>
      </c>
      <c r="B643" s="1">
        <v>1</v>
      </c>
      <c r="C643" s="1"/>
      <c r="D643" s="1">
        <v>3</v>
      </c>
      <c r="E643" s="1"/>
      <c r="F643" s="1"/>
      <c r="G643" s="1"/>
      <c r="H643" s="1"/>
      <c r="I643" s="1"/>
      <c r="J643" s="1">
        <v>760</v>
      </c>
      <c r="K643" s="103">
        <v>3236</v>
      </c>
      <c r="L643" s="699" t="s">
        <v>108</v>
      </c>
      <c r="M643" s="700"/>
      <c r="N643" s="458">
        <v>2500</v>
      </c>
      <c r="O643" s="106">
        <v>20000</v>
      </c>
      <c r="P643" s="106">
        <v>35000</v>
      </c>
      <c r="Q643" s="301">
        <v>32500</v>
      </c>
      <c r="R643" s="525">
        <f t="shared" si="102"/>
        <v>1.75</v>
      </c>
      <c r="S643" s="345">
        <f t="shared" si="103"/>
        <v>0.9285714285714286</v>
      </c>
    </row>
    <row r="644" spans="1:19" ht="13.5" thickBot="1">
      <c r="A644" s="20" t="s">
        <v>350</v>
      </c>
      <c r="B644" s="1">
        <v>1</v>
      </c>
      <c r="C644" s="1"/>
      <c r="D644" s="1">
        <v>3</v>
      </c>
      <c r="E644" s="1"/>
      <c r="F644" s="1"/>
      <c r="G644" s="1"/>
      <c r="H644" s="1"/>
      <c r="I644" s="1"/>
      <c r="J644" s="1">
        <v>760</v>
      </c>
      <c r="K644" s="103">
        <v>3237</v>
      </c>
      <c r="L644" s="695" t="s">
        <v>109</v>
      </c>
      <c r="M644" s="696"/>
      <c r="N644" s="475">
        <v>5150</v>
      </c>
      <c r="O644" s="106">
        <v>5000</v>
      </c>
      <c r="P644" s="106">
        <v>5000</v>
      </c>
      <c r="Q644" s="301">
        <v>3680</v>
      </c>
      <c r="R644" s="525">
        <f t="shared" si="102"/>
        <v>1</v>
      </c>
      <c r="S644" s="345">
        <f t="shared" si="103"/>
        <v>0.736</v>
      </c>
    </row>
    <row r="645" spans="1:19" ht="12.75">
      <c r="A645" s="91"/>
      <c r="B645" s="11"/>
      <c r="C645" s="11"/>
      <c r="D645" s="11"/>
      <c r="E645" s="11"/>
      <c r="F645" s="11"/>
      <c r="G645" s="11"/>
      <c r="H645" s="11"/>
      <c r="I645" s="11"/>
      <c r="J645" s="11"/>
      <c r="K645" s="98"/>
      <c r="L645" s="98" t="s">
        <v>121</v>
      </c>
      <c r="M645" s="98"/>
      <c r="N645" s="311">
        <f>N639</f>
        <v>50150</v>
      </c>
      <c r="O645" s="99">
        <f>O639</f>
        <v>68000</v>
      </c>
      <c r="P645" s="338">
        <f>P639</f>
        <v>105000</v>
      </c>
      <c r="Q645" s="405">
        <f>Q639</f>
        <v>93330</v>
      </c>
      <c r="R645" s="602">
        <f>Q645/N645</f>
        <v>1.8610169491525423</v>
      </c>
      <c r="S645" s="603">
        <f t="shared" si="103"/>
        <v>0.8888571428571429</v>
      </c>
    </row>
    <row r="646" spans="1:19" ht="12.75">
      <c r="A646" s="79"/>
      <c r="B646" s="79"/>
      <c r="C646" s="79"/>
      <c r="D646" s="79"/>
      <c r="E646" s="79"/>
      <c r="F646" s="79"/>
      <c r="G646" s="79"/>
      <c r="H646" s="79"/>
      <c r="I646" s="79"/>
      <c r="J646" s="79"/>
      <c r="K646" s="68"/>
      <c r="L646" s="685" t="s">
        <v>351</v>
      </c>
      <c r="M646" s="687"/>
      <c r="N646" s="471">
        <f>N645+N634+N605+N598+N588+N580+N569+N558+N549+N540+N525+N498+N490+N457+N440+N425+N418+N400+N390+N361+N342+N329+N311+N293+N285+N250+N238+N222+N215+N207</f>
        <v>5744502</v>
      </c>
      <c r="O646" s="85">
        <f>O645+O634+O605+O598+O588+O580+O569+O558+O549+O540+O525+O498+O490+O457+O440+O425+O418+O400+O390+O361+O342+O329+O311+O293+O285+O250+O238+O222+O215+O207</f>
        <v>6924500</v>
      </c>
      <c r="P646" s="334">
        <f>P645+P634+P605+P598+P588+P580+P569+P558+P549+P540+P525+P498+P490+P457+P440+P425+P418+P400+P390+P361+P342+P329+P311+P293+P285+P250+P238+P222+P215+P207+P274+P408</f>
        <v>8161078.02</v>
      </c>
      <c r="Q646" s="393">
        <f>Q645+Q634+Q605+Q598+Q588+Q580+Q569+Q558+Q549+Q540+Q525+Q498+Q490+Q457+Q440+Q425+Q418+Q400+Q390+Q361+Q342+Q329+Q311+Q293+Q285+Q250+Q238+Q222+Q215+Q207+Q274+Q408</f>
        <v>7074890</v>
      </c>
      <c r="R646" s="346">
        <f>Q646/N646</f>
        <v>1.2315932695297174</v>
      </c>
      <c r="S646" s="595">
        <f t="shared" si="103"/>
        <v>0.8669063060862638</v>
      </c>
    </row>
    <row r="647" spans="1:19" ht="12.75">
      <c r="A647" s="79"/>
      <c r="B647" s="79"/>
      <c r="C647" s="79"/>
      <c r="D647" s="79"/>
      <c r="E647" s="79"/>
      <c r="F647" s="79"/>
      <c r="G647" s="79"/>
      <c r="H647" s="79"/>
      <c r="I647" s="79"/>
      <c r="J647" s="79"/>
      <c r="K647" s="86"/>
      <c r="L647" s="701" t="s">
        <v>352</v>
      </c>
      <c r="M647" s="702"/>
      <c r="N647" s="511">
        <f>N646</f>
        <v>5744502</v>
      </c>
      <c r="O647" s="87">
        <f>O646</f>
        <v>6924500</v>
      </c>
      <c r="P647" s="336">
        <f>P646</f>
        <v>8161078.02</v>
      </c>
      <c r="Q647" s="403">
        <f>Q646</f>
        <v>7074890</v>
      </c>
      <c r="R647" s="599">
        <f>Q647/N647</f>
        <v>1.2315932695297174</v>
      </c>
      <c r="S647" s="600">
        <f>Q647/P647</f>
        <v>0.8669063060862638</v>
      </c>
    </row>
    <row r="648" spans="1:19" ht="12.75">
      <c r="A648" s="79"/>
      <c r="B648" s="79"/>
      <c r="C648" s="79"/>
      <c r="D648" s="79"/>
      <c r="E648" s="79"/>
      <c r="F648" s="79"/>
      <c r="G648" s="79"/>
      <c r="H648" s="79"/>
      <c r="I648" s="79"/>
      <c r="J648" s="79"/>
      <c r="K648" s="264"/>
      <c r="L648" s="693" t="s">
        <v>466</v>
      </c>
      <c r="M648" s="694"/>
      <c r="N648" s="519">
        <f>N647+N125+N98</f>
        <v>6681024</v>
      </c>
      <c r="O648" s="265">
        <f>O647+O125+O98</f>
        <v>8214400</v>
      </c>
      <c r="P648" s="340">
        <f>P647+P125+P98</f>
        <v>9237880.02</v>
      </c>
      <c r="Q648" s="418">
        <f>Q647+Q125+Q98</f>
        <v>8128442</v>
      </c>
      <c r="R648" s="611">
        <f>Q648/N648</f>
        <v>1.2166461308925098</v>
      </c>
      <c r="S648" s="612">
        <f>Q648/P648</f>
        <v>0.8799033958442773</v>
      </c>
    </row>
    <row r="649" spans="1:19" ht="12.75">
      <c r="A649" s="1"/>
      <c r="B649" s="1"/>
      <c r="C649" s="1"/>
      <c r="D649" s="1"/>
      <c r="E649" s="1"/>
      <c r="F649" s="1"/>
      <c r="G649" s="1"/>
      <c r="H649" s="1"/>
      <c r="I649" s="1"/>
      <c r="J649" s="1"/>
      <c r="K649" s="1"/>
      <c r="L649" s="1"/>
      <c r="M649" s="1"/>
      <c r="N649" s="440"/>
      <c r="O649" s="1"/>
      <c r="P649" s="1"/>
      <c r="Q649" s="358"/>
      <c r="R649" s="590"/>
      <c r="S649" s="317"/>
    </row>
    <row r="650" spans="1:19" ht="25.5">
      <c r="A650" s="175"/>
      <c r="B650" s="175"/>
      <c r="C650" s="175"/>
      <c r="D650" s="175"/>
      <c r="E650" s="175"/>
      <c r="F650" s="175"/>
      <c r="G650" s="175"/>
      <c r="H650" s="175"/>
      <c r="I650" s="175"/>
      <c r="J650" s="175"/>
      <c r="K650" s="175"/>
      <c r="L650" s="175"/>
      <c r="M650" s="175"/>
      <c r="N650" s="646" t="s">
        <v>637</v>
      </c>
      <c r="O650" s="429" t="s">
        <v>638</v>
      </c>
      <c r="P650" s="429" t="s">
        <v>639</v>
      </c>
      <c r="Q650" s="430" t="s">
        <v>640</v>
      </c>
      <c r="R650" s="431" t="s">
        <v>520</v>
      </c>
      <c r="S650" s="431" t="s">
        <v>520</v>
      </c>
    </row>
    <row r="651" spans="1:19" ht="12.75">
      <c r="A651" s="175"/>
      <c r="B651" s="175"/>
      <c r="C651" s="175"/>
      <c r="D651" s="175"/>
      <c r="E651" s="175"/>
      <c r="F651" s="175"/>
      <c r="G651" s="175"/>
      <c r="H651" s="175"/>
      <c r="I651" s="175"/>
      <c r="J651" s="175"/>
      <c r="K651" s="175"/>
      <c r="L651" s="175"/>
      <c r="M651" s="175"/>
      <c r="N651" s="646">
        <v>1</v>
      </c>
      <c r="O651" s="312">
        <v>2</v>
      </c>
      <c r="P651" s="312">
        <v>3</v>
      </c>
      <c r="Q651" s="419">
        <v>4</v>
      </c>
      <c r="R651" s="313" t="s">
        <v>636</v>
      </c>
      <c r="S651" s="313" t="s">
        <v>618</v>
      </c>
    </row>
    <row r="652" spans="1:19" ht="12.75">
      <c r="A652" s="175"/>
      <c r="B652" s="175"/>
      <c r="C652" s="175"/>
      <c r="D652" s="175"/>
      <c r="E652" s="175"/>
      <c r="F652" s="175"/>
      <c r="G652" s="175"/>
      <c r="H652" s="175"/>
      <c r="I652" s="175"/>
      <c r="J652" s="175"/>
      <c r="K652" s="176"/>
      <c r="L652" s="177"/>
      <c r="M652" s="178"/>
      <c r="N652" s="485"/>
      <c r="O652" s="7"/>
      <c r="P652" s="7"/>
      <c r="Q652" s="386"/>
      <c r="R652" s="314"/>
      <c r="S652" s="314"/>
    </row>
    <row r="653" spans="1:19" ht="12.75">
      <c r="A653" s="179" t="s">
        <v>36</v>
      </c>
      <c r="B653" s="179"/>
      <c r="C653" s="175"/>
      <c r="D653" s="175"/>
      <c r="E653" s="175"/>
      <c r="F653" s="175"/>
      <c r="G653" s="175"/>
      <c r="H653" s="175"/>
      <c r="I653" s="175"/>
      <c r="J653" s="175"/>
      <c r="K653" s="178" t="s">
        <v>69</v>
      </c>
      <c r="L653" s="178"/>
      <c r="M653" s="178" t="s">
        <v>37</v>
      </c>
      <c r="N653" s="485">
        <f>N37+N49+N56+N72+N96+N123+N133-N197+N215+N222+N238+N293+N605</f>
        <v>2827149</v>
      </c>
      <c r="O653" s="315">
        <f>O37+O49+O56+O72+O96+O123+O133-O197+O215+O222+O238+O293+O605</f>
        <v>3553900</v>
      </c>
      <c r="P653" s="315">
        <f>P37+P49+P56+P72+P96+P123+P133-P197+P215+P222+P238+P293+P605</f>
        <v>3200002</v>
      </c>
      <c r="Q653" s="420">
        <f>Q37+Q49+Q56+Q72+Q96+Q123+Q133-Q197+Q215+Q222+Q238+Q293+Q605</f>
        <v>3009320</v>
      </c>
      <c r="R653" s="314">
        <f>Q653/N653</f>
        <v>1.0644362925335735</v>
      </c>
      <c r="S653" s="314">
        <f>Q653/P653</f>
        <v>0.9404119122425548</v>
      </c>
    </row>
    <row r="654" spans="1:19" ht="12.75">
      <c r="A654" s="180" t="s">
        <v>210</v>
      </c>
      <c r="B654" s="181"/>
      <c r="C654" s="181"/>
      <c r="D654" s="181"/>
      <c r="E654" s="181"/>
      <c r="F654" s="181"/>
      <c r="G654" s="181"/>
      <c r="H654" s="181"/>
      <c r="I654" s="181"/>
      <c r="J654" s="181"/>
      <c r="K654" s="178" t="s">
        <v>69</v>
      </c>
      <c r="L654" s="178"/>
      <c r="M654" s="178" t="s">
        <v>38</v>
      </c>
      <c r="N654" s="485"/>
      <c r="O654" s="315"/>
      <c r="P654" s="315"/>
      <c r="Q654" s="420"/>
      <c r="R654" s="314" t="e">
        <f aca="true" t="shared" si="104" ref="R654:R662">Q654/N654</f>
        <v>#DIV/0!</v>
      </c>
      <c r="S654" s="314" t="e">
        <f aca="true" t="shared" si="105" ref="S654:S662">Q654/P654</f>
        <v>#DIV/0!</v>
      </c>
    </row>
    <row r="655" spans="1:19" ht="12.75">
      <c r="A655" s="180" t="s">
        <v>481</v>
      </c>
      <c r="B655" s="181"/>
      <c r="C655" s="181"/>
      <c r="D655" s="181"/>
      <c r="E655" s="181"/>
      <c r="F655" s="181"/>
      <c r="G655" s="181"/>
      <c r="H655" s="181"/>
      <c r="I655" s="181"/>
      <c r="J655" s="181"/>
      <c r="K655" s="178" t="s">
        <v>69</v>
      </c>
      <c r="L655" s="178"/>
      <c r="M655" s="178" t="s">
        <v>39</v>
      </c>
      <c r="N655" s="485">
        <f>N311+N329+N588</f>
        <v>266388</v>
      </c>
      <c r="O655" s="315">
        <f>O311+O329+O588</f>
        <v>251500</v>
      </c>
      <c r="P655" s="315">
        <f>P311+P329+P588</f>
        <v>442800</v>
      </c>
      <c r="Q655" s="420">
        <f>Q311+Q329+Q588</f>
        <v>387811</v>
      </c>
      <c r="R655" s="314">
        <f t="shared" si="104"/>
        <v>1.4558125741399763</v>
      </c>
      <c r="S655" s="314">
        <f t="shared" si="105"/>
        <v>0.8758152664859982</v>
      </c>
    </row>
    <row r="656" spans="1:19" ht="12.75">
      <c r="A656" s="180" t="s">
        <v>482</v>
      </c>
      <c r="B656" s="181"/>
      <c r="C656" s="181"/>
      <c r="D656" s="181"/>
      <c r="E656" s="181"/>
      <c r="F656" s="181"/>
      <c r="G656" s="181"/>
      <c r="H656" s="181"/>
      <c r="I656" s="181"/>
      <c r="J656" s="181"/>
      <c r="K656" s="178" t="s">
        <v>69</v>
      </c>
      <c r="L656" s="178"/>
      <c r="M656" s="178" t="s">
        <v>40</v>
      </c>
      <c r="N656" s="485">
        <f>N197+N250+N285+N342+N490-N481-N482-N484-N485</f>
        <v>1386717</v>
      </c>
      <c r="O656" s="315">
        <f>O197+O250+O285+O342+O490-O481-O482-O484-O485</f>
        <v>1661000</v>
      </c>
      <c r="P656" s="315">
        <f>P197+P250+P285+P342+P490-P481-P482-P484-P485+P255+P260+P262+P266+P269</f>
        <v>2001258.02</v>
      </c>
      <c r="Q656" s="420">
        <f>Q197+Q250+Q285+Q342+Q490-Q481-Q482-Q484-Q485+Q255+Q260+Q262+Q266+Q269</f>
        <v>1699798</v>
      </c>
      <c r="R656" s="314">
        <f t="shared" si="104"/>
        <v>1.2257713722410557</v>
      </c>
      <c r="S656" s="314">
        <f t="shared" si="105"/>
        <v>0.8493647410842106</v>
      </c>
    </row>
    <row r="657" spans="1:19" ht="12.75">
      <c r="A657" s="180" t="s">
        <v>483</v>
      </c>
      <c r="B657" s="181"/>
      <c r="C657" s="181"/>
      <c r="D657" s="181"/>
      <c r="E657" s="181"/>
      <c r="F657" s="181"/>
      <c r="G657" s="181"/>
      <c r="H657" s="181"/>
      <c r="I657" s="181"/>
      <c r="J657" s="181"/>
      <c r="K657" s="178" t="s">
        <v>69</v>
      </c>
      <c r="L657" s="178"/>
      <c r="M657" s="178" t="s">
        <v>41</v>
      </c>
      <c r="N657" s="485">
        <f>N361+N390+N418+N440+N457</f>
        <v>829303</v>
      </c>
      <c r="O657" s="315">
        <f>O361+O390+O418+O440+O457</f>
        <v>846000</v>
      </c>
      <c r="P657" s="315">
        <f>P361+P390+P418+P440+P457</f>
        <v>1375820</v>
      </c>
      <c r="Q657" s="420">
        <f>Q361+Q390+Q418+Q440+Q457</f>
        <v>1259537</v>
      </c>
      <c r="R657" s="314">
        <f t="shared" si="104"/>
        <v>1.518789875353158</v>
      </c>
      <c r="S657" s="314">
        <f t="shared" si="105"/>
        <v>0.9154809495428181</v>
      </c>
    </row>
    <row r="658" spans="1:19" ht="12.75">
      <c r="A658" s="180" t="s">
        <v>480</v>
      </c>
      <c r="B658" s="181"/>
      <c r="C658" s="181"/>
      <c r="D658" s="181"/>
      <c r="E658" s="181"/>
      <c r="F658" s="181"/>
      <c r="G658" s="181"/>
      <c r="H658" s="181"/>
      <c r="I658" s="181"/>
      <c r="J658" s="181"/>
      <c r="K658" s="178" t="s">
        <v>69</v>
      </c>
      <c r="L658" s="178"/>
      <c r="M658" s="178" t="s">
        <v>42</v>
      </c>
      <c r="N658" s="485">
        <f>N400+N425+N481+N482+N484+N485+N498+N525+N81</f>
        <v>661674</v>
      </c>
      <c r="O658" s="315">
        <f>O400+O425+O481+O482+O484+O485+O498+O525+O81</f>
        <v>1295000</v>
      </c>
      <c r="P658" s="315">
        <f>P400+P425+P481+P482+P484+P485+P498+P525+P81+P406</f>
        <v>1612000</v>
      </c>
      <c r="Q658" s="420">
        <f>Q400+Q425+Q481+Q482+Q484+Q485+Q498+Q525+Q81+Q406</f>
        <v>1257175</v>
      </c>
      <c r="R658" s="314">
        <f t="shared" si="104"/>
        <v>1.8999915366177302</v>
      </c>
      <c r="S658" s="314">
        <f t="shared" si="105"/>
        <v>0.77988523573201</v>
      </c>
    </row>
    <row r="659" spans="1:19" ht="12.75">
      <c r="A659" s="750" t="s">
        <v>484</v>
      </c>
      <c r="B659" s="750"/>
      <c r="C659" s="750"/>
      <c r="D659" s="750"/>
      <c r="E659" s="750"/>
      <c r="F659" s="750"/>
      <c r="G659" s="750"/>
      <c r="H659" s="750"/>
      <c r="I659" s="750"/>
      <c r="J659" s="751"/>
      <c r="K659" s="178" t="s">
        <v>69</v>
      </c>
      <c r="L659" s="178"/>
      <c r="M659" s="178" t="s">
        <v>43</v>
      </c>
      <c r="N659" s="485">
        <f>N645</f>
        <v>50150</v>
      </c>
      <c r="O659" s="315">
        <f>O645</f>
        <v>68000</v>
      </c>
      <c r="P659" s="315">
        <f>P645</f>
        <v>105000</v>
      </c>
      <c r="Q659" s="420">
        <f>Q645</f>
        <v>93330</v>
      </c>
      <c r="R659" s="314">
        <f t="shared" si="104"/>
        <v>1.8610169491525423</v>
      </c>
      <c r="S659" s="314">
        <f t="shared" si="105"/>
        <v>0.8888571428571429</v>
      </c>
    </row>
    <row r="660" spans="1:19" ht="12.75">
      <c r="A660" s="747" t="s">
        <v>485</v>
      </c>
      <c r="B660" s="748"/>
      <c r="C660" s="748"/>
      <c r="D660" s="748"/>
      <c r="E660" s="748"/>
      <c r="F660" s="748"/>
      <c r="G660" s="748"/>
      <c r="H660" s="748"/>
      <c r="I660" s="748"/>
      <c r="J660" s="749"/>
      <c r="K660" s="178" t="s">
        <v>69</v>
      </c>
      <c r="L660" s="178"/>
      <c r="M660" s="178" t="s">
        <v>125</v>
      </c>
      <c r="N660" s="485">
        <f>N569+N580</f>
        <v>180266</v>
      </c>
      <c r="O660" s="315">
        <f>O569+O580</f>
        <v>150000</v>
      </c>
      <c r="P660" s="315">
        <f>P569+P580</f>
        <v>190000</v>
      </c>
      <c r="Q660" s="420">
        <f>Q569+Q580</f>
        <v>151920</v>
      </c>
      <c r="R660" s="314">
        <f t="shared" si="104"/>
        <v>0.8427545959859319</v>
      </c>
      <c r="S660" s="314">
        <f t="shared" si="105"/>
        <v>0.7995789473684211</v>
      </c>
    </row>
    <row r="661" spans="1:19" ht="12.75">
      <c r="A661" s="175"/>
      <c r="B661" s="175"/>
      <c r="C661" s="175"/>
      <c r="D661" s="175"/>
      <c r="E661" s="175"/>
      <c r="F661" s="175"/>
      <c r="G661" s="175"/>
      <c r="H661" s="175"/>
      <c r="I661" s="175"/>
      <c r="J661" s="175"/>
      <c r="K661" s="178" t="s">
        <v>69</v>
      </c>
      <c r="L661" s="178"/>
      <c r="M661" s="178" t="s">
        <v>44</v>
      </c>
      <c r="N661" s="485">
        <f>N540+N549</f>
        <v>168431</v>
      </c>
      <c r="O661" s="315">
        <f>O540+O549</f>
        <v>206000</v>
      </c>
      <c r="P661" s="315">
        <f>P540+P549</f>
        <v>190000</v>
      </c>
      <c r="Q661" s="420">
        <f>Q540+Q549</f>
        <v>176551</v>
      </c>
      <c r="R661" s="314">
        <f t="shared" si="104"/>
        <v>1.0482096526173923</v>
      </c>
      <c r="S661" s="314">
        <f t="shared" si="105"/>
        <v>0.9292157894736842</v>
      </c>
    </row>
    <row r="662" spans="1:19" ht="12.75">
      <c r="A662" s="175"/>
      <c r="B662" s="175"/>
      <c r="C662" s="175"/>
      <c r="D662" s="175"/>
      <c r="E662" s="175"/>
      <c r="F662" s="175"/>
      <c r="G662" s="175"/>
      <c r="H662" s="175"/>
      <c r="I662" s="175"/>
      <c r="J662" s="175"/>
      <c r="K662" s="178" t="s">
        <v>69</v>
      </c>
      <c r="L662" s="178"/>
      <c r="M662" s="178" t="s">
        <v>45</v>
      </c>
      <c r="N662" s="485">
        <f>N558+N598+N634</f>
        <v>310946</v>
      </c>
      <c r="O662" s="315">
        <f>O558+O598+O634</f>
        <v>183000</v>
      </c>
      <c r="P662" s="315">
        <f>P558+P598+P634</f>
        <v>121000</v>
      </c>
      <c r="Q662" s="420">
        <f>Q558+Q598+Q634</f>
        <v>93000</v>
      </c>
      <c r="R662" s="314">
        <f t="shared" si="104"/>
        <v>0.29908730133206407</v>
      </c>
      <c r="S662" s="314">
        <f t="shared" si="105"/>
        <v>0.768595041322314</v>
      </c>
    </row>
    <row r="663" spans="1:19" ht="12.75">
      <c r="A663" s="1"/>
      <c r="B663" s="1"/>
      <c r="C663" s="1"/>
      <c r="D663" s="1"/>
      <c r="E663" s="1"/>
      <c r="F663" s="1"/>
      <c r="G663" s="1"/>
      <c r="H663" s="1"/>
      <c r="I663" s="1"/>
      <c r="J663" s="1"/>
      <c r="K663" s="1"/>
      <c r="L663" s="1"/>
      <c r="M663" s="1"/>
      <c r="N663" s="440">
        <f>SUM(N653:N662)</f>
        <v>6681024</v>
      </c>
      <c r="O663" s="88">
        <f>SUM(O653:O662)</f>
        <v>8214400</v>
      </c>
      <c r="P663" s="89">
        <f>SUM(P653:P662)</f>
        <v>9237880.02</v>
      </c>
      <c r="Q663" s="409">
        <f>SUM(Q653:Q662)</f>
        <v>8128442</v>
      </c>
      <c r="R663" s="317">
        <f>Q663/N663</f>
        <v>1.2166461308925098</v>
      </c>
      <c r="S663" s="317">
        <f>Q663/P663</f>
        <v>0.8799033958442773</v>
      </c>
    </row>
    <row r="664" spans="1:19" ht="12.75">
      <c r="A664" s="57"/>
      <c r="B664" s="1"/>
      <c r="C664" s="1"/>
      <c r="D664" s="1"/>
      <c r="E664" s="1"/>
      <c r="F664" s="1"/>
      <c r="G664" s="1"/>
      <c r="H664" s="1"/>
      <c r="I664" s="1"/>
      <c r="J664" s="1"/>
      <c r="K664" s="1"/>
      <c r="L664" s="1"/>
      <c r="M664" s="1"/>
      <c r="N664" s="440"/>
      <c r="O664" s="88"/>
      <c r="P664" s="89"/>
      <c r="Q664" s="409"/>
      <c r="R664" s="317"/>
      <c r="S664" s="317"/>
    </row>
    <row r="665" spans="1:24" ht="12.75">
      <c r="A665" s="680" t="s">
        <v>648</v>
      </c>
      <c r="B665" s="680"/>
      <c r="C665" s="680"/>
      <c r="D665" s="680"/>
      <c r="E665" s="680"/>
      <c r="F665" s="680"/>
      <c r="G665" s="680"/>
      <c r="H665" s="680"/>
      <c r="I665" s="680"/>
      <c r="J665" s="534"/>
      <c r="K665" s="534"/>
      <c r="L665" s="534"/>
      <c r="M665" s="534"/>
      <c r="N665" s="613"/>
      <c r="O665" s="534"/>
      <c r="P665" s="534"/>
      <c r="Q665" s="534"/>
      <c r="R665" s="614"/>
      <c r="S665" s="615"/>
      <c r="T665" s="616"/>
      <c r="U665" s="552"/>
      <c r="V665" s="534"/>
      <c r="W665" s="534"/>
      <c r="X665" s="534"/>
    </row>
    <row r="666" spans="1:24" ht="12.75">
      <c r="A666" s="650" t="s">
        <v>649</v>
      </c>
      <c r="B666" s="650"/>
      <c r="C666" s="650"/>
      <c r="D666" s="650"/>
      <c r="E666" s="650"/>
      <c r="F666" s="650"/>
      <c r="G666" s="650"/>
      <c r="H666" s="650"/>
      <c r="I666" s="650"/>
      <c r="J666" s="650"/>
      <c r="K666" s="650"/>
      <c r="L666" s="650"/>
      <c r="M666" s="650"/>
      <c r="N666" s="650"/>
      <c r="O666" s="650"/>
      <c r="P666" s="650"/>
      <c r="Q666" s="650"/>
      <c r="R666" s="650"/>
      <c r="S666" s="650"/>
      <c r="T666" s="650"/>
      <c r="U666" s="650"/>
      <c r="V666" s="650"/>
      <c r="W666" s="650"/>
      <c r="X666" s="650"/>
    </row>
    <row r="667" spans="1:24" s="421" customFormat="1" ht="12.75">
      <c r="A667" s="648" t="s">
        <v>666</v>
      </c>
      <c r="B667" s="648"/>
      <c r="C667" s="648"/>
      <c r="D667" s="648"/>
      <c r="E667" s="648"/>
      <c r="F667" s="648"/>
      <c r="G667" s="648"/>
      <c r="H667" s="648"/>
      <c r="I667" s="648"/>
      <c r="J667" s="648"/>
      <c r="K667" s="648"/>
      <c r="L667" s="588"/>
      <c r="M667" s="588"/>
      <c r="N667" s="619"/>
      <c r="O667" s="588"/>
      <c r="P667" s="588"/>
      <c r="Q667" s="588"/>
      <c r="R667" s="651"/>
      <c r="S667" s="588"/>
      <c r="T667" s="324"/>
      <c r="U667" s="324"/>
      <c r="V667" s="588"/>
      <c r="W667" s="588"/>
      <c r="X667" s="588"/>
    </row>
    <row r="668" spans="1:24" s="191" customFormat="1" ht="12.75">
      <c r="A668" s="665" t="s">
        <v>661</v>
      </c>
      <c r="B668" s="665"/>
      <c r="C668" s="665"/>
      <c r="D668" s="665"/>
      <c r="E668" s="665"/>
      <c r="F668" s="665"/>
      <c r="G668" s="665"/>
      <c r="H668" s="665"/>
      <c r="I668" s="665"/>
      <c r="J668" s="665"/>
      <c r="K668" s="320"/>
      <c r="L668" s="320" t="s">
        <v>662</v>
      </c>
      <c r="M668" s="320"/>
      <c r="N668" s="617"/>
      <c r="O668" s="320"/>
      <c r="P668" s="320"/>
      <c r="Q668" s="320"/>
      <c r="R668" s="614"/>
      <c r="S668" s="620"/>
      <c r="T668" s="652"/>
      <c r="U668" s="552"/>
      <c r="V668" s="320"/>
      <c r="W668" s="320"/>
      <c r="X668" s="320"/>
    </row>
    <row r="669" spans="1:24" ht="12.75">
      <c r="A669" s="648" t="s">
        <v>663</v>
      </c>
      <c r="B669" s="648"/>
      <c r="C669" s="648"/>
      <c r="D669" s="648"/>
      <c r="E669" s="648"/>
      <c r="F669" s="648"/>
      <c r="G669" s="648"/>
      <c r="H669" s="648"/>
      <c r="I669" s="648"/>
      <c r="J669" s="648"/>
      <c r="K669" s="588"/>
      <c r="L669" s="588"/>
      <c r="M669" s="588"/>
      <c r="N669" s="619"/>
      <c r="O669" s="588"/>
      <c r="P669" s="588"/>
      <c r="Q669" s="588"/>
      <c r="R669" s="614"/>
      <c r="S669" s="620"/>
      <c r="T669" s="616"/>
      <c r="U669" s="552"/>
      <c r="V669" s="588"/>
      <c r="W669" s="588"/>
      <c r="X669" s="588"/>
    </row>
    <row r="670" spans="1:24" s="191" customFormat="1" ht="12.75">
      <c r="A670" s="665" t="s">
        <v>664</v>
      </c>
      <c r="B670" s="665"/>
      <c r="C670" s="665"/>
      <c r="D670" s="665"/>
      <c r="E670" s="665"/>
      <c r="F670" s="665"/>
      <c r="G670" s="665"/>
      <c r="H670" s="665"/>
      <c r="I670" s="665"/>
      <c r="J670" s="665"/>
      <c r="K670" s="665"/>
      <c r="L670" s="320"/>
      <c r="M670" s="320"/>
      <c r="N670" s="617"/>
      <c r="O670" s="320"/>
      <c r="P670" s="320"/>
      <c r="Q670" s="320"/>
      <c r="R670" s="614"/>
      <c r="S670" s="620"/>
      <c r="T670" s="652"/>
      <c r="U670" s="552"/>
      <c r="V670" s="320"/>
      <c r="W670" s="320"/>
      <c r="X670" s="320"/>
    </row>
    <row r="671" spans="1:24" ht="12.75">
      <c r="A671" s="653" t="s">
        <v>665</v>
      </c>
      <c r="B671" s="320"/>
      <c r="C671" s="320"/>
      <c r="D671" s="320"/>
      <c r="E671" s="320"/>
      <c r="F671" s="320"/>
      <c r="G671" s="320"/>
      <c r="H671" s="320"/>
      <c r="I671" s="320"/>
      <c r="J671" s="320"/>
      <c r="K671" s="320"/>
      <c r="L671" s="320"/>
      <c r="M671" s="320"/>
      <c r="N671" s="617"/>
      <c r="O671" s="320"/>
      <c r="P671" s="320"/>
      <c r="Q671" s="320"/>
      <c r="R671" s="618"/>
      <c r="S671" s="320"/>
      <c r="T671" s="323"/>
      <c r="U671" s="323"/>
      <c r="V671" s="320"/>
      <c r="W671" s="320"/>
      <c r="X671" s="320"/>
    </row>
    <row r="672" spans="1:24" ht="12.75">
      <c r="A672" s="320" t="s">
        <v>650</v>
      </c>
      <c r="B672" s="588"/>
      <c r="C672" s="588"/>
      <c r="D672" s="588"/>
      <c r="E672" s="588"/>
      <c r="F672" s="588"/>
      <c r="G672" s="588"/>
      <c r="H672" s="588"/>
      <c r="I672" s="588"/>
      <c r="J672" s="588"/>
      <c r="K672" s="588"/>
      <c r="L672" s="588"/>
      <c r="M672" s="588"/>
      <c r="N672" s="619"/>
      <c r="O672" s="588"/>
      <c r="P672" s="588"/>
      <c r="Q672" s="588"/>
      <c r="R672" s="614"/>
      <c r="S672" s="620"/>
      <c r="T672" s="616"/>
      <c r="U672" s="552"/>
      <c r="V672" s="588"/>
      <c r="W672" s="588"/>
      <c r="X672" s="588"/>
    </row>
    <row r="673" spans="1:24" ht="14.25">
      <c r="A673" s="197"/>
      <c r="B673" s="197"/>
      <c r="C673" s="197"/>
      <c r="D673" s="197"/>
      <c r="E673" s="197"/>
      <c r="F673" s="197"/>
      <c r="G673" s="197"/>
      <c r="H673" s="197"/>
      <c r="I673" s="197"/>
      <c r="J673" s="197"/>
      <c r="K673" s="197"/>
      <c r="L673" s="330"/>
      <c r="M673" s="216"/>
      <c r="N673" s="216"/>
      <c r="O673" s="216"/>
      <c r="P673" s="621"/>
      <c r="Q673" s="622"/>
      <c r="R673" s="623"/>
      <c r="S673" s="624"/>
      <c r="T673" s="625"/>
      <c r="U673" s="626"/>
      <c r="V673" s="627"/>
      <c r="W673" s="628"/>
      <c r="X673" s="323"/>
    </row>
    <row r="674" spans="1:24" ht="15">
      <c r="A674" s="197" t="s">
        <v>660</v>
      </c>
      <c r="B674" s="197"/>
      <c r="C674" s="197"/>
      <c r="D674" s="197"/>
      <c r="E674" s="197"/>
      <c r="F674" s="197"/>
      <c r="G674" s="197"/>
      <c r="H674" s="197"/>
      <c r="I674" s="197"/>
      <c r="J674" s="197"/>
      <c r="K674" s="197"/>
      <c r="L674" s="197"/>
      <c r="M674" s="216"/>
      <c r="N674" s="216"/>
      <c r="O674" s="197"/>
      <c r="P674" s="202"/>
      <c r="Q674" s="197"/>
      <c r="R674" s="614"/>
      <c r="S674" s="326"/>
      <c r="T674" s="616"/>
      <c r="U674" s="626"/>
      <c r="V674" s="627"/>
      <c r="W674" s="629"/>
      <c r="X674" s="630"/>
    </row>
    <row r="675" spans="1:24" ht="15">
      <c r="A675" s="647" t="s">
        <v>659</v>
      </c>
      <c r="B675" s="197"/>
      <c r="C675" s="197"/>
      <c r="D675" s="197"/>
      <c r="E675" s="197"/>
      <c r="F675" s="197"/>
      <c r="G675" s="197"/>
      <c r="H675" s="197"/>
      <c r="I675" s="197"/>
      <c r="J675" s="197"/>
      <c r="K675" s="197"/>
      <c r="L675" s="197"/>
      <c r="M675" s="216"/>
      <c r="N675" s="216"/>
      <c r="O675" s="197"/>
      <c r="P675" s="202"/>
      <c r="Q675" s="197"/>
      <c r="R675" s="614"/>
      <c r="S675" s="326"/>
      <c r="T675" s="616"/>
      <c r="U675" s="626"/>
      <c r="V675" s="627"/>
      <c r="W675" s="629"/>
      <c r="X675" s="630"/>
    </row>
    <row r="676" spans="1:24" ht="15">
      <c r="A676" s="647"/>
      <c r="B676" s="197"/>
      <c r="C676" s="197"/>
      <c r="D676" s="197"/>
      <c r="E676" s="197"/>
      <c r="F676" s="197"/>
      <c r="G676" s="197"/>
      <c r="H676" s="197"/>
      <c r="I676" s="197"/>
      <c r="J676" s="197"/>
      <c r="K676" s="197"/>
      <c r="L676" s="197"/>
      <c r="M676" s="216"/>
      <c r="N676" s="216"/>
      <c r="O676" s="197"/>
      <c r="P676" s="202"/>
      <c r="Q676" s="197"/>
      <c r="R676" s="614"/>
      <c r="S676" s="326"/>
      <c r="T676" s="616"/>
      <c r="U676" s="626"/>
      <c r="V676" s="627"/>
      <c r="W676" s="629"/>
      <c r="X676" s="630"/>
    </row>
    <row r="677" spans="1:24" ht="15">
      <c r="A677" s="197"/>
      <c r="B677" s="197"/>
      <c r="C677" s="197"/>
      <c r="D677" s="197"/>
      <c r="E677" s="197"/>
      <c r="F677" s="197"/>
      <c r="G677" s="197"/>
      <c r="H677" s="197"/>
      <c r="I677" s="197"/>
      <c r="J677" s="197"/>
      <c r="K677" s="197"/>
      <c r="L677" s="197"/>
      <c r="M677" s="757" t="s">
        <v>667</v>
      </c>
      <c r="N677" s="757"/>
      <c r="O677" s="757"/>
      <c r="P677" s="757"/>
      <c r="Q677" s="757"/>
      <c r="R677" s="614"/>
      <c r="S677" s="326"/>
      <c r="T677" s="616"/>
      <c r="U677" s="626"/>
      <c r="V677" s="627"/>
      <c r="W677" s="629"/>
      <c r="X677" s="630"/>
    </row>
    <row r="678" spans="1:24" ht="14.25">
      <c r="A678" s="331"/>
      <c r="B678" s="331"/>
      <c r="C678" s="331"/>
      <c r="D678" s="331"/>
      <c r="E678" s="331"/>
      <c r="F678" s="331"/>
      <c r="G678" s="331"/>
      <c r="H678" s="331"/>
      <c r="I678" s="331"/>
      <c r="J678" s="331"/>
      <c r="K678" s="331"/>
      <c r="L678" s="331"/>
      <c r="M678" s="756" t="s">
        <v>681</v>
      </c>
      <c r="N678" s="756"/>
      <c r="O678" s="756"/>
      <c r="P678" s="756"/>
      <c r="Q678" s="756"/>
      <c r="R678" s="331"/>
      <c r="S678" s="331"/>
      <c r="T678" s="331"/>
      <c r="U678" s="331"/>
      <c r="V678" s="331"/>
      <c r="W678" s="631"/>
      <c r="X678" s="632"/>
    </row>
    <row r="679" spans="1:24" ht="14.25">
      <c r="A679" s="331"/>
      <c r="B679" s="331"/>
      <c r="C679" s="331"/>
      <c r="D679" s="331"/>
      <c r="E679" s="331"/>
      <c r="F679" s="331"/>
      <c r="G679" s="331"/>
      <c r="H679" s="331"/>
      <c r="I679" s="331"/>
      <c r="J679" s="331"/>
      <c r="K679" s="331"/>
      <c r="L679" s="331"/>
      <c r="M679" s="756" t="s">
        <v>682</v>
      </c>
      <c r="N679" s="756"/>
      <c r="O679" s="756"/>
      <c r="P679" s="756"/>
      <c r="Q679" s="756"/>
      <c r="R679" s="331"/>
      <c r="S679" s="331"/>
      <c r="T679" s="331"/>
      <c r="U679" s="331"/>
      <c r="V679" s="331"/>
      <c r="W679" s="631"/>
      <c r="X679" s="632"/>
    </row>
    <row r="680" spans="1:24" ht="14.25">
      <c r="A680" s="191"/>
      <c r="B680" s="191"/>
      <c r="C680" s="191"/>
      <c r="D680" s="191"/>
      <c r="E680" s="191"/>
      <c r="F680" s="191"/>
      <c r="G680" s="191"/>
      <c r="H680" s="191"/>
      <c r="I680" s="191"/>
      <c r="J680" s="191"/>
      <c r="K680" s="191"/>
      <c r="L680" s="191"/>
      <c r="M680" s="634"/>
      <c r="N680" s="634"/>
      <c r="O680" s="191"/>
      <c r="P680" s="325"/>
      <c r="Q680" s="191"/>
      <c r="R680" s="614"/>
      <c r="S680" s="326"/>
      <c r="T680" s="616"/>
      <c r="U680" s="552"/>
      <c r="V680" s="191"/>
      <c r="W680" s="631"/>
      <c r="X680" s="633"/>
    </row>
    <row r="681" spans="1:24" ht="14.25">
      <c r="A681" s="191" t="s">
        <v>683</v>
      </c>
      <c r="B681" s="191"/>
      <c r="C681" s="191"/>
      <c r="D681" s="191"/>
      <c r="E681" s="191"/>
      <c r="F681" s="191"/>
      <c r="G681" s="191"/>
      <c r="H681" s="191"/>
      <c r="I681" s="191"/>
      <c r="J681" s="191"/>
      <c r="K681" s="191"/>
      <c r="L681" s="191"/>
      <c r="M681" s="634"/>
      <c r="N681" s="634"/>
      <c r="O681" s="191"/>
      <c r="P681" s="325"/>
      <c r="Q681" s="191"/>
      <c r="R681" s="614"/>
      <c r="S681" s="326"/>
      <c r="T681" s="616"/>
      <c r="U681" s="552"/>
      <c r="V681" s="191"/>
      <c r="W681" s="631"/>
      <c r="X681" s="633"/>
    </row>
    <row r="682" spans="1:24" ht="15">
      <c r="A682" s="191" t="s">
        <v>684</v>
      </c>
      <c r="B682" s="191"/>
      <c r="C682" s="191"/>
      <c r="D682" s="191"/>
      <c r="E682" s="191"/>
      <c r="F682" s="191"/>
      <c r="G682" s="191"/>
      <c r="H682" s="191"/>
      <c r="I682" s="191"/>
      <c r="J682" s="191"/>
      <c r="K682" s="191"/>
      <c r="L682" s="191"/>
      <c r="M682" s="634"/>
      <c r="N682" s="634"/>
      <c r="O682" s="191"/>
      <c r="P682" s="325"/>
      <c r="Q682" s="191"/>
      <c r="R682" s="614"/>
      <c r="S682" s="326"/>
      <c r="T682" s="616"/>
      <c r="U682" s="552"/>
      <c r="V682" s="191"/>
      <c r="W682" s="635"/>
      <c r="X682" s="636"/>
    </row>
    <row r="683" spans="1:24" ht="15">
      <c r="A683" s="674" t="s">
        <v>671</v>
      </c>
      <c r="B683" s="674"/>
      <c r="C683" s="674"/>
      <c r="D683" s="674"/>
      <c r="E683" s="674"/>
      <c r="F683" s="674"/>
      <c r="G683" s="674"/>
      <c r="H683" s="674"/>
      <c r="I683" s="674"/>
      <c r="J683" s="191"/>
      <c r="K683" s="191"/>
      <c r="L683" s="191"/>
      <c r="M683" s="634"/>
      <c r="N683" s="634"/>
      <c r="O683" s="191"/>
      <c r="P683" s="325"/>
      <c r="Q683" s="191"/>
      <c r="R683" s="614"/>
      <c r="S683" s="326"/>
      <c r="T683" s="616"/>
      <c r="U683" s="552"/>
      <c r="V683" s="583"/>
      <c r="W683" s="637"/>
      <c r="X683" s="638"/>
    </row>
    <row r="684" spans="1:24" ht="15">
      <c r="A684" s="197"/>
      <c r="B684" s="197"/>
      <c r="C684" s="197"/>
      <c r="D684" s="197"/>
      <c r="E684" s="197"/>
      <c r="F684" s="197"/>
      <c r="G684" s="197"/>
      <c r="H684" s="197"/>
      <c r="I684" s="197"/>
      <c r="J684" s="197"/>
      <c r="K684" s="197"/>
      <c r="L684" s="197"/>
      <c r="M684" s="216"/>
      <c r="N684" s="216"/>
      <c r="O684" s="197"/>
      <c r="P684" s="202"/>
      <c r="Q684" s="197"/>
      <c r="R684" s="614"/>
      <c r="S684" s="326"/>
      <c r="T684" s="616"/>
      <c r="U684" s="626"/>
      <c r="V684" s="488"/>
      <c r="W684" s="639"/>
      <c r="X684" s="638"/>
    </row>
    <row r="685" spans="1:24" ht="15">
      <c r="A685" s="197"/>
      <c r="B685" s="197"/>
      <c r="C685" s="197"/>
      <c r="D685" s="197"/>
      <c r="E685" s="197"/>
      <c r="F685" s="197"/>
      <c r="G685" s="197"/>
      <c r="H685" s="197"/>
      <c r="I685" s="197"/>
      <c r="J685" s="197"/>
      <c r="K685" s="197"/>
      <c r="L685" s="197"/>
      <c r="M685" s="216"/>
      <c r="N685" s="216"/>
      <c r="O685" s="640"/>
      <c r="P685" s="202"/>
      <c r="Q685" s="640"/>
      <c r="R685" s="641"/>
      <c r="S685" s="642"/>
      <c r="T685" s="643"/>
      <c r="U685" s="553"/>
      <c r="V685" s="644"/>
      <c r="W685" s="644"/>
      <c r="X685" s="645"/>
    </row>
    <row r="686" spans="1:19" ht="12.75">
      <c r="A686" s="1"/>
      <c r="B686" s="1"/>
      <c r="C686" s="1"/>
      <c r="D686" s="1"/>
      <c r="E686" s="1"/>
      <c r="F686" s="1"/>
      <c r="G686" s="1"/>
      <c r="H686" s="1"/>
      <c r="I686" s="1"/>
      <c r="J686" s="1"/>
      <c r="K686" s="1"/>
      <c r="L686" s="1"/>
      <c r="M686" s="1"/>
      <c r="N686" s="440"/>
      <c r="O686" s="1"/>
      <c r="P686" s="1"/>
      <c r="Q686" s="358"/>
      <c r="R686" s="590"/>
      <c r="S686" s="317"/>
    </row>
    <row r="687" spans="1:19" ht="12.75">
      <c r="A687" s="1"/>
      <c r="B687" s="1"/>
      <c r="C687" s="1"/>
      <c r="D687" s="1"/>
      <c r="E687" s="1"/>
      <c r="F687" s="1"/>
      <c r="G687" s="1"/>
      <c r="H687" s="1"/>
      <c r="I687" s="1"/>
      <c r="J687" s="1"/>
      <c r="K687" s="1"/>
      <c r="L687" s="1"/>
      <c r="M687" s="1"/>
      <c r="N687" s="440"/>
      <c r="O687" s="1"/>
      <c r="P687" s="1"/>
      <c r="Q687" s="358"/>
      <c r="R687" s="590"/>
      <c r="S687" s="317"/>
    </row>
    <row r="688" spans="1:19" ht="12.75">
      <c r="A688" s="1"/>
      <c r="B688" s="1"/>
      <c r="C688" s="1"/>
      <c r="D688" s="1"/>
      <c r="E688" s="1"/>
      <c r="F688" s="1"/>
      <c r="G688" s="1"/>
      <c r="H688" s="1"/>
      <c r="I688" s="1"/>
      <c r="J688" s="1"/>
      <c r="K688" s="1"/>
      <c r="L688" s="1"/>
      <c r="M688" s="1"/>
      <c r="N688" s="440"/>
      <c r="O688" s="1"/>
      <c r="P688" s="1"/>
      <c r="Q688" s="358"/>
      <c r="R688" s="590"/>
      <c r="S688" s="317"/>
    </row>
    <row r="689" spans="1:19" ht="12.75">
      <c r="A689" s="1"/>
      <c r="B689" s="1"/>
      <c r="C689" s="1"/>
      <c r="D689" s="1"/>
      <c r="E689" s="1"/>
      <c r="F689" s="1"/>
      <c r="G689" s="1"/>
      <c r="H689" s="1"/>
      <c r="I689" s="1"/>
      <c r="J689" s="1"/>
      <c r="K689" s="1"/>
      <c r="L689" s="1"/>
      <c r="M689" s="1"/>
      <c r="N689" s="440"/>
      <c r="O689" s="1"/>
      <c r="P689" s="1"/>
      <c r="Q689" s="358"/>
      <c r="R689" s="590"/>
      <c r="S689" s="317"/>
    </row>
  </sheetData>
  <sheetProtection/>
  <mergeCells count="209">
    <mergeCell ref="M678:Q678"/>
    <mergeCell ref="M679:Q679"/>
    <mergeCell ref="M677:Q677"/>
    <mergeCell ref="L406:M406"/>
    <mergeCell ref="L407:M407"/>
    <mergeCell ref="L408:M408"/>
    <mergeCell ref="L505:M505"/>
    <mergeCell ref="L468:M468"/>
    <mergeCell ref="L579:M579"/>
    <mergeCell ref="L607:M607"/>
    <mergeCell ref="L252:M252"/>
    <mergeCell ref="L253:M253"/>
    <mergeCell ref="L254:M254"/>
    <mergeCell ref="L255:M255"/>
    <mergeCell ref="L338:M338"/>
    <mergeCell ref="L339:M339"/>
    <mergeCell ref="L268:M268"/>
    <mergeCell ref="L273:M273"/>
    <mergeCell ref="L262:M262"/>
    <mergeCell ref="L263:M263"/>
    <mergeCell ref="L265:M265"/>
    <mergeCell ref="L266:M266"/>
    <mergeCell ref="A660:J660"/>
    <mergeCell ref="L571:M571"/>
    <mergeCell ref="A659:J659"/>
    <mergeCell ref="L544:M544"/>
    <mergeCell ref="L267:M267"/>
    <mergeCell ref="L292:M292"/>
    <mergeCell ref="L293:M293"/>
    <mergeCell ref="L331:M331"/>
    <mergeCell ref="L256:M256"/>
    <mergeCell ref="L257:M257"/>
    <mergeCell ref="L258:M258"/>
    <mergeCell ref="L259:M259"/>
    <mergeCell ref="L260:M260"/>
    <mergeCell ref="L176:M176"/>
    <mergeCell ref="L228:M228"/>
    <mergeCell ref="L229:M229"/>
    <mergeCell ref="L235:M235"/>
    <mergeCell ref="L236:M236"/>
    <mergeCell ref="L261:M261"/>
    <mergeCell ref="L269:M269"/>
    <mergeCell ref="L270:M270"/>
    <mergeCell ref="L271:M271"/>
    <mergeCell ref="L272:M272"/>
    <mergeCell ref="L296:M296"/>
    <mergeCell ref="L291:M291"/>
    <mergeCell ref="L280:M280"/>
    <mergeCell ref="L277:M277"/>
    <mergeCell ref="L290:M290"/>
    <mergeCell ref="L306:M306"/>
    <mergeCell ref="L314:M314"/>
    <mergeCell ref="L264:M264"/>
    <mergeCell ref="L446:M446"/>
    <mergeCell ref="L515:M515"/>
    <mergeCell ref="L566:M566"/>
    <mergeCell ref="L560:M560"/>
    <mergeCell ref="L512:M512"/>
    <mergeCell ref="L542:M542"/>
    <mergeCell ref="L521:M521"/>
    <mergeCell ref="L557:M557"/>
    <mergeCell ref="L513:M513"/>
    <mergeCell ref="L514:M514"/>
    <mergeCell ref="L470:M470"/>
    <mergeCell ref="L479:M479"/>
    <mergeCell ref="L539:M539"/>
    <mergeCell ref="L533:M533"/>
    <mergeCell ref="L527:M527"/>
    <mergeCell ref="L480:M480"/>
    <mergeCell ref="L492:M492"/>
    <mergeCell ref="L519:M519"/>
    <mergeCell ref="L325:M325"/>
    <mergeCell ref="L307:M307"/>
    <mergeCell ref="L305:M305"/>
    <mergeCell ref="L324:M324"/>
    <mergeCell ref="L310:M310"/>
    <mergeCell ref="L311:M311"/>
    <mergeCell ref="L392:M392"/>
    <mergeCell ref="L328:M328"/>
    <mergeCell ref="L326:M326"/>
    <mergeCell ref="L248:M248"/>
    <mergeCell ref="L231:M231"/>
    <mergeCell ref="L19:M19"/>
    <mergeCell ref="L133:M133"/>
    <mergeCell ref="L56:M56"/>
    <mergeCell ref="L61:M61"/>
    <mergeCell ref="L74:M74"/>
    <mergeCell ref="L63:M63"/>
    <mergeCell ref="L70:M70"/>
    <mergeCell ref="L42:M42"/>
    <mergeCell ref="C9:I9"/>
    <mergeCell ref="L40:M40"/>
    <mergeCell ref="L54:M54"/>
    <mergeCell ref="L55:M55"/>
    <mergeCell ref="L24:M24"/>
    <mergeCell ref="L28:M28"/>
    <mergeCell ref="L31:M31"/>
    <mergeCell ref="L41:M41"/>
    <mergeCell ref="L45:M45"/>
    <mergeCell ref="L22:M22"/>
    <mergeCell ref="L51:M51"/>
    <mergeCell ref="L47:M47"/>
    <mergeCell ref="L43:M43"/>
    <mergeCell ref="L46:M46"/>
    <mergeCell ref="L59:M59"/>
    <mergeCell ref="L82:M82"/>
    <mergeCell ref="L57:M57"/>
    <mergeCell ref="L68:M68"/>
    <mergeCell ref="L80:M80"/>
    <mergeCell ref="L77:M77"/>
    <mergeCell ref="L71:M71"/>
    <mergeCell ref="L79:M79"/>
    <mergeCell ref="L60:M60"/>
    <mergeCell ref="L62:M62"/>
    <mergeCell ref="L145:M145"/>
    <mergeCell ref="L64:M64"/>
    <mergeCell ref="L65:M65"/>
    <mergeCell ref="L67:M67"/>
    <mergeCell ref="L66:M66"/>
    <mergeCell ref="L125:M125"/>
    <mergeCell ref="L84:M84"/>
    <mergeCell ref="L89:M89"/>
    <mergeCell ref="L135:M135"/>
    <mergeCell ref="L91:M91"/>
    <mergeCell ref="L147:M147"/>
    <mergeCell ref="L250:M250"/>
    <mergeCell ref="L240:M240"/>
    <mergeCell ref="L285:M285"/>
    <mergeCell ref="L214:M214"/>
    <mergeCell ref="L279:M279"/>
    <mergeCell ref="L281:M281"/>
    <mergeCell ref="L243:M243"/>
    <mergeCell ref="L244:M244"/>
    <mergeCell ref="L237:M237"/>
    <mergeCell ref="L98:M98"/>
    <mergeCell ref="L78:M78"/>
    <mergeCell ref="L76:M76"/>
    <mergeCell ref="L75:M75"/>
    <mergeCell ref="L100:M100"/>
    <mergeCell ref="L102:M102"/>
    <mergeCell ref="L95:M95"/>
    <mergeCell ref="L92:M92"/>
    <mergeCell ref="L327:M327"/>
    <mergeCell ref="L322:M322"/>
    <mergeCell ref="L364:M364"/>
    <mergeCell ref="L336:M336"/>
    <mergeCell ref="L363:M363"/>
    <mergeCell ref="L361:M361"/>
    <mergeCell ref="L337:M337"/>
    <mergeCell ref="L403:M403"/>
    <mergeCell ref="L404:M404"/>
    <mergeCell ref="L405:M405"/>
    <mergeCell ref="L370:M370"/>
    <mergeCell ref="L372:M372"/>
    <mergeCell ref="L341:M341"/>
    <mergeCell ref="L397:M397"/>
    <mergeCell ref="L399:M399"/>
    <mergeCell ref="L374:M374"/>
    <mergeCell ref="L375:M375"/>
    <mergeCell ref="L424:M424"/>
    <mergeCell ref="L432:M432"/>
    <mergeCell ref="L420:M420"/>
    <mergeCell ref="L461:M461"/>
    <mergeCell ref="L443:O443"/>
    <mergeCell ref="L433:M433"/>
    <mergeCell ref="L442:O442"/>
    <mergeCell ref="L450:M450"/>
    <mergeCell ref="L457:M457"/>
    <mergeCell ref="L459:M459"/>
    <mergeCell ref="L564:M564"/>
    <mergeCell ref="L551:M551"/>
    <mergeCell ref="L648:M648"/>
    <mergeCell ref="L644:M644"/>
    <mergeCell ref="L604:M604"/>
    <mergeCell ref="L642:M642"/>
    <mergeCell ref="L647:M647"/>
    <mergeCell ref="L636:O636"/>
    <mergeCell ref="L643:M643"/>
    <mergeCell ref="L646:M646"/>
    <mergeCell ref="L107:M107"/>
    <mergeCell ref="L230:M230"/>
    <mergeCell ref="L140:M140"/>
    <mergeCell ref="L209:M209"/>
    <mergeCell ref="L149:M149"/>
    <mergeCell ref="L167:M167"/>
    <mergeCell ref="L220:M220"/>
    <mergeCell ref="L148:M148"/>
    <mergeCell ref="L172:M172"/>
    <mergeCell ref="L134:M134"/>
    <mergeCell ref="L136:M136"/>
    <mergeCell ref="L400:M400"/>
    <mergeCell ref="L94:M94"/>
    <mergeCell ref="L139:M139"/>
    <mergeCell ref="L143:M143"/>
    <mergeCell ref="L117:M117"/>
    <mergeCell ref="L124:M124"/>
    <mergeCell ref="L121:M121"/>
    <mergeCell ref="L142:M142"/>
    <mergeCell ref="L371:M371"/>
    <mergeCell ref="A683:I683"/>
    <mergeCell ref="J9:J10"/>
    <mergeCell ref="A670:K670"/>
    <mergeCell ref="L276:M276"/>
    <mergeCell ref="L245:M245"/>
    <mergeCell ref="A3:K3"/>
    <mergeCell ref="A665:I665"/>
    <mergeCell ref="A668:J668"/>
    <mergeCell ref="L113:M113"/>
    <mergeCell ref="L106:M106"/>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H23" sqref="H23"/>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54" t="s">
        <v>672</v>
      </c>
      <c r="C1" s="654"/>
      <c r="D1" s="658"/>
      <c r="E1" s="658"/>
      <c r="F1" s="658"/>
    </row>
    <row r="2" spans="2:6" ht="12.75">
      <c r="B2" s="654" t="s">
        <v>673</v>
      </c>
      <c r="C2" s="654"/>
      <c r="D2" s="658"/>
      <c r="E2" s="658"/>
      <c r="F2" s="658"/>
    </row>
    <row r="3" spans="2:6" ht="12.75">
      <c r="B3" s="655"/>
      <c r="C3" s="655"/>
      <c r="D3" s="659"/>
      <c r="E3" s="659"/>
      <c r="F3" s="659"/>
    </row>
    <row r="4" spans="2:6" ht="51">
      <c r="B4" s="655" t="s">
        <v>674</v>
      </c>
      <c r="C4" s="655"/>
      <c r="D4" s="659"/>
      <c r="E4" s="659"/>
      <c r="F4" s="659"/>
    </row>
    <row r="5" spans="2:6" ht="12.75">
      <c r="B5" s="655"/>
      <c r="C5" s="655"/>
      <c r="D5" s="659"/>
      <c r="E5" s="659"/>
      <c r="F5" s="659"/>
    </row>
    <row r="6" spans="2:6" ht="12.75">
      <c r="B6" s="654" t="s">
        <v>675</v>
      </c>
      <c r="C6" s="654"/>
      <c r="D6" s="658"/>
      <c r="E6" s="658" t="s">
        <v>676</v>
      </c>
      <c r="F6" s="658" t="s">
        <v>677</v>
      </c>
    </row>
    <row r="7" spans="2:6" ht="13.5" thickBot="1">
      <c r="B7" s="655"/>
      <c r="C7" s="655"/>
      <c r="D7" s="659"/>
      <c r="E7" s="659"/>
      <c r="F7" s="659"/>
    </row>
    <row r="8" spans="2:6" ht="39" thickBot="1">
      <c r="B8" s="656" t="s">
        <v>678</v>
      </c>
      <c r="C8" s="657"/>
      <c r="D8" s="660"/>
      <c r="E8" s="660">
        <v>21</v>
      </c>
      <c r="F8" s="661" t="s">
        <v>679</v>
      </c>
    </row>
    <row r="9" spans="2:6" ht="12.75">
      <c r="B9" s="655"/>
      <c r="C9" s="655"/>
      <c r="D9" s="659"/>
      <c r="E9" s="659"/>
      <c r="F9" s="659"/>
    </row>
    <row r="10" spans="2:6" ht="12.75">
      <c r="B10" s="655"/>
      <c r="C10" s="655"/>
      <c r="D10" s="659"/>
      <c r="E10" s="659"/>
      <c r="F10" s="65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Romana</dc:creator>
  <cp:keywords/>
  <dc:description/>
  <cp:lastModifiedBy>korisnik1</cp:lastModifiedBy>
  <cp:lastPrinted>2018-06-06T07:40:29Z</cp:lastPrinted>
  <dcterms:created xsi:type="dcterms:W3CDTF">2014-12-01T12:56:38Z</dcterms:created>
  <dcterms:modified xsi:type="dcterms:W3CDTF">2018-06-14T07:35:21Z</dcterms:modified>
  <cp:category/>
  <cp:version/>
  <cp:contentType/>
  <cp:contentStatus/>
</cp:coreProperties>
</file>